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4.xml" ContentType="application/vnd.openxmlformats-officedocument.drawing+xml"/>
  <Override PartName="/xl/charts/chart2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6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7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personnels\Nos documents\météo\climatologie\"/>
    </mc:Choice>
  </mc:AlternateContent>
  <xr:revisionPtr revIDLastSave="0" documentId="13_ncr:1_{02EDC119-08AB-4161-B26B-B1F5FB662611}" xr6:coauthVersionLast="47" xr6:coauthVersionMax="47" xr10:uidLastSave="{00000000-0000-0000-0000-000000000000}"/>
  <bookViews>
    <workbookView xWindow="-108" yWindow="-108" windowWidth="23256" windowHeight="12456" tabRatio="723" firstSheet="11" activeTab="26" xr2:uid="{00000000-000D-0000-FFFF-FFFF00000000}"/>
  </bookViews>
  <sheets>
    <sheet name="1998" sheetId="1" r:id="rId1"/>
    <sheet name="1999" sheetId="2" r:id="rId2"/>
    <sheet name="2000" sheetId="3" r:id="rId3"/>
    <sheet name="2001" sheetId="4" r:id="rId4"/>
    <sheet name="2002" sheetId="5" r:id="rId5"/>
    <sheet name="2003" sheetId="6" r:id="rId6"/>
    <sheet name="2004" sheetId="7" r:id="rId7"/>
    <sheet name="2005" sheetId="8" r:id="rId8"/>
    <sheet name="2006" sheetId="9" r:id="rId9"/>
    <sheet name="2007" sheetId="10" r:id="rId10"/>
    <sheet name="2008" sheetId="11" r:id="rId11"/>
    <sheet name="2009" sheetId="12" r:id="rId12"/>
    <sheet name="2010" sheetId="13" r:id="rId13"/>
    <sheet name="2011" sheetId="14" r:id="rId14"/>
    <sheet name="2012" sheetId="15" r:id="rId15"/>
    <sheet name="2013" sheetId="16" r:id="rId16"/>
    <sheet name="2014" sheetId="24" r:id="rId17"/>
    <sheet name="2015" sheetId="26" r:id="rId18"/>
    <sheet name="2016" sheetId="27" r:id="rId19"/>
    <sheet name="2017" sheetId="28" r:id="rId20"/>
    <sheet name="2018" sheetId="29" r:id="rId21"/>
    <sheet name="2019" sheetId="30" r:id="rId22"/>
    <sheet name="2020" sheetId="31" r:id="rId23"/>
    <sheet name="2021" sheetId="32" r:id="rId24"/>
    <sheet name="2022" sheetId="33" r:id="rId25"/>
    <sheet name="2023" sheetId="35" r:id="rId26"/>
    <sheet name="2024" sheetId="37" r:id="rId27"/>
    <sheet name="hivers" sheetId="17" r:id="rId28"/>
    <sheet name="20°C" sheetId="23" r:id="rId29"/>
    <sheet name="été" sheetId="18" r:id="rId30"/>
    <sheet name="25°C" sheetId="38" r:id="rId31"/>
    <sheet name="pluie" sheetId="19" r:id="rId32"/>
    <sheet name="soleil" sheetId="21" r:id="rId33"/>
    <sheet name="abb-SR" sheetId="20" r:id="rId34"/>
    <sheet name="abb" sheetId="22" r:id="rId35"/>
    <sheet name="sécheresse 2021-2023" sheetId="34" r:id="rId3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37" l="1"/>
  <c r="E25" i="23" l="1"/>
  <c r="C25" i="23"/>
  <c r="E28" i="38"/>
  <c r="C28" i="38"/>
  <c r="L103" i="18"/>
  <c r="N5" i="37"/>
  <c r="K5" i="37"/>
  <c r="G5" i="37"/>
  <c r="F5" i="37"/>
  <c r="C49" i="37"/>
  <c r="B272" i="37"/>
  <c r="B270" i="37"/>
  <c r="B268" i="37"/>
  <c r="B267" i="37"/>
  <c r="B263" i="37"/>
  <c r="B262" i="37"/>
  <c r="B259" i="37"/>
  <c r="B258" i="37"/>
  <c r="B255" i="37"/>
  <c r="B254" i="37"/>
  <c r="B251" i="37"/>
  <c r="B250" i="37"/>
  <c r="B247" i="37"/>
  <c r="B246" i="37"/>
  <c r="B243" i="37"/>
  <c r="B242" i="37"/>
  <c r="B239" i="37"/>
  <c r="B238" i="37"/>
  <c r="B235" i="37"/>
  <c r="B234" i="37"/>
  <c r="B230" i="37"/>
  <c r="B227" i="37"/>
  <c r="B225" i="37"/>
  <c r="B224" i="37"/>
  <c r="B219" i="37"/>
  <c r="B218" i="37"/>
  <c r="B216" i="37"/>
  <c r="B209" i="37"/>
  <c r="B208" i="37"/>
  <c r="B203" i="37"/>
  <c r="B199" i="37"/>
  <c r="B193" i="37"/>
  <c r="B192" i="37"/>
  <c r="B187" i="37"/>
  <c r="B186" i="37"/>
  <c r="N180" i="37"/>
  <c r="M180" i="37"/>
  <c r="L180" i="37"/>
  <c r="K180" i="37"/>
  <c r="J180" i="37"/>
  <c r="I180" i="37"/>
  <c r="H180" i="37"/>
  <c r="G180" i="37"/>
  <c r="F180" i="37"/>
  <c r="E180" i="37"/>
  <c r="D180" i="37"/>
  <c r="C180" i="37"/>
  <c r="B179" i="37"/>
  <c r="B180" i="37" s="1"/>
  <c r="N172" i="37"/>
  <c r="M172" i="37"/>
  <c r="L172" i="37"/>
  <c r="K172" i="37"/>
  <c r="J172" i="37"/>
  <c r="I172" i="37"/>
  <c r="H172" i="37"/>
  <c r="G172" i="37"/>
  <c r="F172" i="37"/>
  <c r="E172" i="37"/>
  <c r="D172" i="37"/>
  <c r="C172" i="37"/>
  <c r="B170" i="37"/>
  <c r="B172" i="37" s="1"/>
  <c r="N165" i="37"/>
  <c r="M165" i="37"/>
  <c r="L165" i="37"/>
  <c r="K165" i="37"/>
  <c r="J165" i="37"/>
  <c r="I165" i="37"/>
  <c r="H165" i="37"/>
  <c r="G165" i="37"/>
  <c r="F165" i="37"/>
  <c r="E165" i="37"/>
  <c r="D165" i="37"/>
  <c r="C165" i="37"/>
  <c r="B164" i="37"/>
  <c r="B163" i="37"/>
  <c r="B157" i="37"/>
  <c r="B156" i="37"/>
  <c r="B145" i="37"/>
  <c r="B144" i="37"/>
  <c r="B138" i="37"/>
  <c r="B137" i="37"/>
  <c r="B126" i="37"/>
  <c r="B125" i="37"/>
  <c r="B113" i="37"/>
  <c r="B112" i="37"/>
  <c r="B106" i="37"/>
  <c r="B105" i="37"/>
  <c r="B100" i="37"/>
  <c r="B99" i="37"/>
  <c r="B92" i="37"/>
  <c r="B91" i="37"/>
  <c r="B89" i="37"/>
  <c r="B84" i="37"/>
  <c r="B83" i="37"/>
  <c r="B77" i="37"/>
  <c r="B76" i="37"/>
  <c r="B65" i="37"/>
  <c r="B64" i="37"/>
  <c r="N57" i="37"/>
  <c r="M57" i="37"/>
  <c r="L57" i="37"/>
  <c r="K57" i="37"/>
  <c r="J57" i="37"/>
  <c r="I57" i="37"/>
  <c r="H57" i="37"/>
  <c r="G57" i="37"/>
  <c r="F57" i="37"/>
  <c r="E57" i="37"/>
  <c r="D57" i="37"/>
  <c r="C57" i="37"/>
  <c r="N56" i="37"/>
  <c r="M56" i="37"/>
  <c r="L56" i="37"/>
  <c r="K56" i="37"/>
  <c r="J56" i="37"/>
  <c r="I56" i="37"/>
  <c r="H56" i="37"/>
  <c r="G56" i="37"/>
  <c r="F56" i="37"/>
  <c r="E56" i="37"/>
  <c r="D56" i="37"/>
  <c r="C56" i="37"/>
  <c r="N50" i="37"/>
  <c r="M50" i="37"/>
  <c r="L50" i="37"/>
  <c r="K50" i="37"/>
  <c r="J50" i="37"/>
  <c r="I50" i="37"/>
  <c r="H50" i="37"/>
  <c r="G50" i="37"/>
  <c r="F50" i="37"/>
  <c r="E50" i="37"/>
  <c r="D50" i="37"/>
  <c r="C50" i="37"/>
  <c r="N49" i="37"/>
  <c r="M49" i="37"/>
  <c r="L49" i="37"/>
  <c r="K49" i="37"/>
  <c r="J49" i="37"/>
  <c r="I49" i="37"/>
  <c r="H49" i="37"/>
  <c r="G49" i="37"/>
  <c r="F49" i="37"/>
  <c r="E49" i="37"/>
  <c r="D49" i="37"/>
  <c r="B44" i="37"/>
  <c r="N39" i="37"/>
  <c r="M39" i="37"/>
  <c r="L39" i="37"/>
  <c r="K39" i="37"/>
  <c r="J39" i="37"/>
  <c r="I39" i="37"/>
  <c r="H39" i="37"/>
  <c r="G39" i="37"/>
  <c r="F39" i="37"/>
  <c r="E39" i="37"/>
  <c r="D39" i="37"/>
  <c r="C39" i="37"/>
  <c r="B38" i="37"/>
  <c r="B37" i="37"/>
  <c r="B33" i="37"/>
  <c r="N28" i="37"/>
  <c r="M28" i="37"/>
  <c r="L28" i="37"/>
  <c r="K28" i="37"/>
  <c r="J28" i="37"/>
  <c r="I28" i="37"/>
  <c r="H28" i="37"/>
  <c r="G28" i="37"/>
  <c r="F28" i="37"/>
  <c r="E28" i="37"/>
  <c r="D28" i="37"/>
  <c r="C28" i="37"/>
  <c r="B27" i="37"/>
  <c r="B26" i="37"/>
  <c r="B21" i="37"/>
  <c r="N16" i="37"/>
  <c r="M16" i="37"/>
  <c r="L16" i="37"/>
  <c r="K16" i="37"/>
  <c r="J16" i="37"/>
  <c r="I16" i="37"/>
  <c r="H16" i="37"/>
  <c r="G16" i="37"/>
  <c r="E16" i="37"/>
  <c r="D16" i="37"/>
  <c r="C16" i="37"/>
  <c r="B15" i="37"/>
  <c r="B14" i="37"/>
  <c r="B10" i="37"/>
  <c r="M5" i="37"/>
  <c r="L5" i="37"/>
  <c r="I5" i="37"/>
  <c r="H5" i="37"/>
  <c r="E5" i="37"/>
  <c r="D5" i="37"/>
  <c r="B4" i="37"/>
  <c r="B3" i="37"/>
  <c r="B21" i="35"/>
  <c r="B10" i="35"/>
  <c r="D51" i="37" l="1"/>
  <c r="L51" i="37"/>
  <c r="E51" i="37"/>
  <c r="K58" i="37"/>
  <c r="M51" i="37"/>
  <c r="I58" i="37"/>
  <c r="H58" i="37"/>
  <c r="J58" i="37"/>
  <c r="B165" i="37"/>
  <c r="I51" i="37"/>
  <c r="B16" i="37"/>
  <c r="K51" i="37"/>
  <c r="J51" i="37"/>
  <c r="F51" i="37"/>
  <c r="N51" i="37"/>
  <c r="J5" i="37"/>
  <c r="C5" i="37"/>
  <c r="B39" i="37"/>
  <c r="B56" i="37"/>
  <c r="G58" i="37"/>
  <c r="C58" i="37"/>
  <c r="B28" i="37"/>
  <c r="D58" i="37"/>
  <c r="L58" i="37"/>
  <c r="G51" i="37"/>
  <c r="B50" i="37"/>
  <c r="E58" i="37"/>
  <c r="M58" i="37"/>
  <c r="B49" i="37"/>
  <c r="B5" i="37"/>
  <c r="H51" i="37"/>
  <c r="F58" i="37"/>
  <c r="N58" i="37"/>
  <c r="B57" i="37"/>
  <c r="C51" i="37"/>
  <c r="B58" i="37" l="1"/>
  <c r="B51" i="37"/>
  <c r="O4" i="34" l="1"/>
  <c r="O8" i="34"/>
  <c r="O2" i="34"/>
  <c r="N2" i="34"/>
  <c r="N3" i="34" s="1"/>
  <c r="N4" i="34" s="1"/>
  <c r="N5" i="34" s="1"/>
  <c r="N6" i="34" s="1"/>
  <c r="N7" i="34" s="1"/>
  <c r="N8" i="34" s="1"/>
  <c r="N9" i="34" s="1"/>
  <c r="N10" i="34" s="1"/>
  <c r="N11" i="34" s="1"/>
  <c r="N12" i="34" s="1"/>
  <c r="N13" i="34" s="1"/>
  <c r="L2" i="34"/>
  <c r="L3" i="34" s="1"/>
  <c r="L4" i="34" s="1"/>
  <c r="L5" i="34" s="1"/>
  <c r="L6" i="34" s="1"/>
  <c r="L7" i="34" s="1"/>
  <c r="L8" i="34" s="1"/>
  <c r="L9" i="34" s="1"/>
  <c r="L10" i="34" s="1"/>
  <c r="L11" i="34" s="1"/>
  <c r="L12" i="34" s="1"/>
  <c r="L13" i="34" s="1"/>
  <c r="O13" i="34" s="1"/>
  <c r="C2" i="34"/>
  <c r="C3" i="34" s="1"/>
  <c r="C4" i="34" s="1"/>
  <c r="C5" i="34" s="1"/>
  <c r="C6" i="34" s="1"/>
  <c r="C7" i="34" s="1"/>
  <c r="C8" i="34" s="1"/>
  <c r="C9" i="34" s="1"/>
  <c r="C10" i="34" s="1"/>
  <c r="C11" i="34" s="1"/>
  <c r="C12" i="34" s="1"/>
  <c r="C13" i="34" s="1"/>
  <c r="C14" i="34" s="1"/>
  <c r="C15" i="34" s="1"/>
  <c r="C16" i="34" s="1"/>
  <c r="C17" i="34" s="1"/>
  <c r="C18" i="34" s="1"/>
  <c r="C19" i="34" s="1"/>
  <c r="C20" i="34" s="1"/>
  <c r="C21" i="34" s="1"/>
  <c r="C22" i="34" s="1"/>
  <c r="C23" i="34" s="1"/>
  <c r="C24" i="34" s="1"/>
  <c r="C25" i="34" s="1"/>
  <c r="O12" i="34" l="1"/>
  <c r="O11" i="34"/>
  <c r="O7" i="34"/>
  <c r="O6" i="34"/>
  <c r="O5" i="34"/>
  <c r="O3" i="34"/>
  <c r="O10" i="34"/>
  <c r="O9" i="34"/>
  <c r="B203" i="35" l="1"/>
  <c r="B199" i="35"/>
  <c r="B272" i="35"/>
  <c r="B270" i="35"/>
  <c r="B268" i="35"/>
  <c r="B267" i="35"/>
  <c r="B263" i="35"/>
  <c r="B262" i="35"/>
  <c r="B259" i="35"/>
  <c r="B258" i="35"/>
  <c r="B255" i="35"/>
  <c r="B254" i="35"/>
  <c r="B251" i="35"/>
  <c r="B250" i="35"/>
  <c r="B247" i="35"/>
  <c r="B246" i="35"/>
  <c r="B243" i="35"/>
  <c r="B242" i="35"/>
  <c r="B239" i="35"/>
  <c r="B238" i="35"/>
  <c r="B235" i="35"/>
  <c r="B234" i="35"/>
  <c r="B230" i="35"/>
  <c r="B227" i="35"/>
  <c r="B225" i="35"/>
  <c r="B224" i="35"/>
  <c r="B219" i="35"/>
  <c r="B218" i="35"/>
  <c r="B216" i="35"/>
  <c r="B209" i="35"/>
  <c r="B208" i="35"/>
  <c r="B193" i="35"/>
  <c r="B192" i="35"/>
  <c r="B187" i="35"/>
  <c r="B186" i="35"/>
  <c r="N180" i="35"/>
  <c r="M180" i="35"/>
  <c r="L180" i="35"/>
  <c r="K180" i="35"/>
  <c r="J180" i="35"/>
  <c r="I180" i="35"/>
  <c r="H180" i="35"/>
  <c r="G180" i="35"/>
  <c r="F180" i="35"/>
  <c r="E180" i="35"/>
  <c r="D180" i="35"/>
  <c r="C180" i="35"/>
  <c r="B179" i="35"/>
  <c r="B180" i="35" s="1"/>
  <c r="N172" i="35"/>
  <c r="M172" i="35"/>
  <c r="L172" i="35"/>
  <c r="K172" i="35"/>
  <c r="J172" i="35"/>
  <c r="I172" i="35"/>
  <c r="H172" i="35"/>
  <c r="G172" i="35"/>
  <c r="F172" i="35"/>
  <c r="E172" i="35"/>
  <c r="D172" i="35"/>
  <c r="C172" i="35"/>
  <c r="B170" i="35"/>
  <c r="B172" i="35" s="1"/>
  <c r="N165" i="35"/>
  <c r="M165" i="35"/>
  <c r="L165" i="35"/>
  <c r="K165" i="35"/>
  <c r="J165" i="35"/>
  <c r="I165" i="35"/>
  <c r="H165" i="35"/>
  <c r="G165" i="35"/>
  <c r="F165" i="35"/>
  <c r="E165" i="35"/>
  <c r="D165" i="35"/>
  <c r="C165" i="35"/>
  <c r="B164" i="35"/>
  <c r="B163" i="35"/>
  <c r="B157" i="35"/>
  <c r="B156" i="35"/>
  <c r="B145" i="35"/>
  <c r="B144" i="35"/>
  <c r="B138" i="35"/>
  <c r="B137" i="35"/>
  <c r="B126" i="35"/>
  <c r="B125" i="35"/>
  <c r="B113" i="35"/>
  <c r="B112" i="35"/>
  <c r="B106" i="35"/>
  <c r="B105" i="35"/>
  <c r="B100" i="35"/>
  <c r="B99" i="35"/>
  <c r="B92" i="35"/>
  <c r="B91" i="35"/>
  <c r="B89" i="35"/>
  <c r="B84" i="35"/>
  <c r="B83" i="35"/>
  <c r="B77" i="35"/>
  <c r="B76" i="35"/>
  <c r="B65" i="35"/>
  <c r="B64" i="35"/>
  <c r="N57" i="35"/>
  <c r="M57" i="35"/>
  <c r="L57" i="35"/>
  <c r="K57" i="35"/>
  <c r="J57" i="35"/>
  <c r="I57" i="35"/>
  <c r="H57" i="35"/>
  <c r="G57" i="35"/>
  <c r="F57" i="35"/>
  <c r="E57" i="35"/>
  <c r="D57" i="35"/>
  <c r="C57" i="35"/>
  <c r="N56" i="35"/>
  <c r="M56" i="35"/>
  <c r="L56" i="35"/>
  <c r="K56" i="35"/>
  <c r="J56" i="35"/>
  <c r="I56" i="35"/>
  <c r="H56" i="35"/>
  <c r="G56" i="35"/>
  <c r="F56" i="35"/>
  <c r="E56" i="35"/>
  <c r="D56" i="35"/>
  <c r="C56" i="35"/>
  <c r="N50" i="35"/>
  <c r="M50" i="35"/>
  <c r="L50" i="35"/>
  <c r="K50" i="35"/>
  <c r="J50" i="35"/>
  <c r="I50" i="35"/>
  <c r="H50" i="35"/>
  <c r="G50" i="35"/>
  <c r="F50" i="35"/>
  <c r="E50" i="35"/>
  <c r="D50" i="35"/>
  <c r="C50" i="35"/>
  <c r="N49" i="35"/>
  <c r="M49" i="35"/>
  <c r="L49" i="35"/>
  <c r="K49" i="35"/>
  <c r="J49" i="35"/>
  <c r="I49" i="35"/>
  <c r="H49" i="35"/>
  <c r="G49" i="35"/>
  <c r="F49" i="35"/>
  <c r="E49" i="35"/>
  <c r="D49" i="35"/>
  <c r="C49" i="35"/>
  <c r="B44" i="35"/>
  <c r="N39" i="35"/>
  <c r="M39" i="35"/>
  <c r="L39" i="35"/>
  <c r="K39" i="35"/>
  <c r="J39" i="35"/>
  <c r="I39" i="35"/>
  <c r="H39" i="35"/>
  <c r="G39" i="35"/>
  <c r="F39" i="35"/>
  <c r="E39" i="35"/>
  <c r="D39" i="35"/>
  <c r="C39" i="35"/>
  <c r="B38" i="35"/>
  <c r="B37" i="35"/>
  <c r="B33" i="35"/>
  <c r="N28" i="35"/>
  <c r="M28" i="35"/>
  <c r="L28" i="35"/>
  <c r="K28" i="35"/>
  <c r="J28" i="35"/>
  <c r="I28" i="35"/>
  <c r="H28" i="35"/>
  <c r="G28" i="35"/>
  <c r="F28" i="35"/>
  <c r="E28" i="35"/>
  <c r="D28" i="35"/>
  <c r="C28" i="35"/>
  <c r="B27" i="35"/>
  <c r="B26" i="35"/>
  <c r="N16" i="35"/>
  <c r="M16" i="35"/>
  <c r="L16" i="35"/>
  <c r="K16" i="35"/>
  <c r="J16" i="35"/>
  <c r="I16" i="35"/>
  <c r="H16" i="35"/>
  <c r="G16" i="35"/>
  <c r="F16" i="35"/>
  <c r="E16" i="35"/>
  <c r="D16" i="35"/>
  <c r="C16" i="35"/>
  <c r="B15" i="35"/>
  <c r="B14" i="35"/>
  <c r="N5" i="35"/>
  <c r="M5" i="35"/>
  <c r="L5" i="35"/>
  <c r="K5" i="35"/>
  <c r="J5" i="35"/>
  <c r="I5" i="35"/>
  <c r="H5" i="35"/>
  <c r="G5" i="35"/>
  <c r="F5" i="35"/>
  <c r="E5" i="35"/>
  <c r="D5" i="35"/>
  <c r="C5" i="35"/>
  <c r="B4" i="35"/>
  <c r="B3" i="35"/>
  <c r="H193" i="17"/>
  <c r="G193" i="17"/>
  <c r="F193" i="17"/>
  <c r="E193" i="17"/>
  <c r="K191" i="17"/>
  <c r="K275" i="17"/>
  <c r="K247" i="17"/>
  <c r="K219" i="17"/>
  <c r="K136" i="17"/>
  <c r="K137" i="17"/>
  <c r="N111" i="17"/>
  <c r="O111" i="17"/>
  <c r="K109" i="17"/>
  <c r="E81" i="17"/>
  <c r="F80" i="17"/>
  <c r="G80" i="17"/>
  <c r="H80" i="17"/>
  <c r="F81" i="17"/>
  <c r="G81" i="17"/>
  <c r="H81" i="17"/>
  <c r="K52" i="17"/>
  <c r="K53" i="17"/>
  <c r="K24" i="17"/>
  <c r="K25" i="17"/>
  <c r="N49" i="33"/>
  <c r="G2" i="34"/>
  <c r="E2" i="34"/>
  <c r="E3" i="34" s="1"/>
  <c r="E4" i="34" s="1"/>
  <c r="E5" i="34" s="1"/>
  <c r="B272" i="33"/>
  <c r="B270" i="33"/>
  <c r="B268" i="33"/>
  <c r="B267" i="33"/>
  <c r="B263" i="33"/>
  <c r="B262" i="33"/>
  <c r="B259" i="33"/>
  <c r="B258" i="33"/>
  <c r="B255" i="33"/>
  <c r="B254" i="33"/>
  <c r="B251" i="33"/>
  <c r="B250" i="33"/>
  <c r="B247" i="33"/>
  <c r="B246" i="33"/>
  <c r="B243" i="33"/>
  <c r="B242" i="33"/>
  <c r="B239" i="33"/>
  <c r="B238" i="33"/>
  <c r="B235" i="33"/>
  <c r="B234" i="33"/>
  <c r="B230" i="33"/>
  <c r="B227" i="33"/>
  <c r="B225" i="33"/>
  <c r="B224" i="33"/>
  <c r="B219" i="33"/>
  <c r="B218" i="33"/>
  <c r="B216" i="33"/>
  <c r="B209" i="33"/>
  <c r="B208" i="33"/>
  <c r="B193" i="33"/>
  <c r="B192" i="33"/>
  <c r="B187" i="33"/>
  <c r="B186" i="33"/>
  <c r="N180" i="33"/>
  <c r="M180" i="33"/>
  <c r="L180" i="33"/>
  <c r="K180" i="33"/>
  <c r="J180" i="33"/>
  <c r="I180" i="33"/>
  <c r="H180" i="33"/>
  <c r="G180" i="33"/>
  <c r="F180" i="33"/>
  <c r="E180" i="33"/>
  <c r="D180" i="33"/>
  <c r="C180" i="33"/>
  <c r="B179" i="33"/>
  <c r="N172" i="33"/>
  <c r="M172" i="33"/>
  <c r="L172" i="33"/>
  <c r="K172" i="33"/>
  <c r="J172" i="33"/>
  <c r="I172" i="33"/>
  <c r="H172" i="33"/>
  <c r="G172" i="33"/>
  <c r="F172" i="33"/>
  <c r="E172" i="33"/>
  <c r="D172" i="33"/>
  <c r="C172" i="33"/>
  <c r="B170" i="33"/>
  <c r="B172" i="33" s="1"/>
  <c r="N165" i="33"/>
  <c r="M165" i="33"/>
  <c r="L165" i="33"/>
  <c r="K165" i="33"/>
  <c r="J165" i="33"/>
  <c r="I165" i="33"/>
  <c r="H165" i="33"/>
  <c r="G165" i="33"/>
  <c r="F165" i="33"/>
  <c r="E165" i="33"/>
  <c r="D165" i="33"/>
  <c r="C165" i="33"/>
  <c r="B164" i="33"/>
  <c r="B163" i="33"/>
  <c r="B157" i="33"/>
  <c r="B156" i="33"/>
  <c r="B145" i="33"/>
  <c r="B144" i="33"/>
  <c r="B138" i="33"/>
  <c r="B137" i="33"/>
  <c r="B126" i="33"/>
  <c r="B125" i="33"/>
  <c r="B113" i="33"/>
  <c r="B112" i="33"/>
  <c r="B106" i="33"/>
  <c r="B105" i="33"/>
  <c r="B100" i="33"/>
  <c r="B99" i="33"/>
  <c r="B92" i="33"/>
  <c r="B91" i="33"/>
  <c r="B89" i="33"/>
  <c r="B84" i="33"/>
  <c r="B83" i="33"/>
  <c r="B77" i="33"/>
  <c r="B76" i="33"/>
  <c r="B64" i="33"/>
  <c r="N57" i="33"/>
  <c r="M57" i="33"/>
  <c r="L57" i="33"/>
  <c r="K57" i="33"/>
  <c r="J57" i="33"/>
  <c r="I57" i="33"/>
  <c r="H57" i="33"/>
  <c r="G57" i="33"/>
  <c r="F57" i="33"/>
  <c r="E57" i="33"/>
  <c r="D57" i="33"/>
  <c r="C57" i="33"/>
  <c r="N56" i="33"/>
  <c r="M56" i="33"/>
  <c r="L56" i="33"/>
  <c r="K56" i="33"/>
  <c r="J56" i="33"/>
  <c r="I56" i="33"/>
  <c r="H56" i="33"/>
  <c r="G56" i="33"/>
  <c r="F56" i="33"/>
  <c r="E56" i="33"/>
  <c r="D56" i="33"/>
  <c r="C56" i="33"/>
  <c r="N50" i="33"/>
  <c r="M50" i="33"/>
  <c r="L50" i="33"/>
  <c r="K50" i="33"/>
  <c r="J50" i="33"/>
  <c r="I50" i="33"/>
  <c r="H50" i="33"/>
  <c r="G50" i="33"/>
  <c r="F50" i="33"/>
  <c r="E50" i="33"/>
  <c r="D50" i="33"/>
  <c r="C50" i="33"/>
  <c r="M49" i="33"/>
  <c r="L49" i="33"/>
  <c r="K49" i="33"/>
  <c r="J49" i="33"/>
  <c r="I49" i="33"/>
  <c r="H49" i="33"/>
  <c r="G49" i="33"/>
  <c r="F49" i="33"/>
  <c r="E49" i="33"/>
  <c r="D49" i="33"/>
  <c r="C49" i="33"/>
  <c r="B44" i="33"/>
  <c r="N39" i="33"/>
  <c r="M39" i="33"/>
  <c r="L39" i="33"/>
  <c r="K39" i="33"/>
  <c r="J39" i="33"/>
  <c r="I39" i="33"/>
  <c r="H39" i="33"/>
  <c r="G39" i="33"/>
  <c r="F39" i="33"/>
  <c r="E39" i="33"/>
  <c r="D39" i="33"/>
  <c r="C39" i="33"/>
  <c r="B38" i="33"/>
  <c r="B37" i="33"/>
  <c r="B33" i="33"/>
  <c r="N28" i="33"/>
  <c r="M28" i="33"/>
  <c r="L28" i="33"/>
  <c r="K28" i="33"/>
  <c r="J28" i="33"/>
  <c r="I28" i="33"/>
  <c r="H28" i="33"/>
  <c r="G28" i="33"/>
  <c r="F28" i="33"/>
  <c r="E28" i="33"/>
  <c r="D28" i="33"/>
  <c r="C28" i="33"/>
  <c r="B27" i="33"/>
  <c r="B26" i="33"/>
  <c r="B21" i="33"/>
  <c r="N16" i="33"/>
  <c r="M16" i="33"/>
  <c r="L16" i="33"/>
  <c r="K16" i="33"/>
  <c r="J16" i="33"/>
  <c r="I16" i="33"/>
  <c r="H16" i="33"/>
  <c r="G16" i="33"/>
  <c r="F16" i="33"/>
  <c r="E16" i="33"/>
  <c r="D16" i="33"/>
  <c r="C16" i="33"/>
  <c r="B15" i="33"/>
  <c r="B14" i="33"/>
  <c r="B10" i="33"/>
  <c r="N5" i="33"/>
  <c r="M5" i="33"/>
  <c r="L5" i="33"/>
  <c r="K5" i="33"/>
  <c r="J5" i="33"/>
  <c r="I5" i="33"/>
  <c r="H5" i="33"/>
  <c r="G5" i="33"/>
  <c r="F5" i="33"/>
  <c r="E5" i="33"/>
  <c r="D5" i="33"/>
  <c r="C5" i="33"/>
  <c r="B4" i="33"/>
  <c r="B3" i="33"/>
  <c r="B34" i="32"/>
  <c r="M85" i="32"/>
  <c r="L85" i="32"/>
  <c r="E85" i="32"/>
  <c r="D85" i="32"/>
  <c r="N85" i="32"/>
  <c r="K85" i="32"/>
  <c r="J85" i="32"/>
  <c r="I85" i="32"/>
  <c r="H85" i="32"/>
  <c r="G85" i="32"/>
  <c r="F85" i="32"/>
  <c r="C85" i="32"/>
  <c r="N65" i="32"/>
  <c r="M65" i="32"/>
  <c r="L65" i="32"/>
  <c r="K65" i="32"/>
  <c r="J65" i="32"/>
  <c r="I65" i="32"/>
  <c r="H65" i="32"/>
  <c r="G65" i="32"/>
  <c r="F65" i="32"/>
  <c r="E65" i="32"/>
  <c r="D65" i="32"/>
  <c r="C65" i="32"/>
  <c r="F100" i="17"/>
  <c r="K272" i="17"/>
  <c r="K273" i="17"/>
  <c r="K274" i="17"/>
  <c r="E277" i="17"/>
  <c r="D277" i="17"/>
  <c r="K246" i="17"/>
  <c r="E249" i="17"/>
  <c r="C249" i="17"/>
  <c r="D249" i="17"/>
  <c r="K218" i="17"/>
  <c r="K245" i="17"/>
  <c r="K244" i="17"/>
  <c r="G3" i="34" l="1"/>
  <c r="H2" i="34"/>
  <c r="E6" i="34"/>
  <c r="E7" i="34" s="1"/>
  <c r="E8" i="34" s="1"/>
  <c r="E9" i="34" s="1"/>
  <c r="E10" i="34" s="1"/>
  <c r="E11" i="34" s="1"/>
  <c r="E12" i="34" s="1"/>
  <c r="E13" i="34" s="1"/>
  <c r="E14" i="34" s="1"/>
  <c r="E15" i="34" s="1"/>
  <c r="E16" i="34" s="1"/>
  <c r="E17" i="34" s="1"/>
  <c r="E18" i="34" s="1"/>
  <c r="E19" i="34" s="1"/>
  <c r="E20" i="34" s="1"/>
  <c r="E21" i="34" s="1"/>
  <c r="E22" i="34" s="1"/>
  <c r="E23" i="34" s="1"/>
  <c r="E24" i="34" s="1"/>
  <c r="H58" i="35"/>
  <c r="L51" i="35"/>
  <c r="D51" i="35"/>
  <c r="B39" i="35"/>
  <c r="B5" i="35"/>
  <c r="F58" i="35"/>
  <c r="N58" i="35"/>
  <c r="G58" i="35"/>
  <c r="B165" i="35"/>
  <c r="I58" i="35"/>
  <c r="G51" i="35"/>
  <c r="H51" i="35"/>
  <c r="I51" i="35"/>
  <c r="J51" i="35"/>
  <c r="J58" i="35"/>
  <c r="K51" i="35"/>
  <c r="C58" i="35"/>
  <c r="K58" i="35"/>
  <c r="E58" i="35"/>
  <c r="M58" i="35"/>
  <c r="B50" i="35"/>
  <c r="B49" i="35"/>
  <c r="E51" i="35"/>
  <c r="M51" i="35"/>
  <c r="B57" i="35"/>
  <c r="B28" i="35"/>
  <c r="F51" i="35"/>
  <c r="N51" i="35"/>
  <c r="B56" i="35"/>
  <c r="L58" i="35"/>
  <c r="B16" i="35"/>
  <c r="C51" i="35"/>
  <c r="D58" i="35"/>
  <c r="K81" i="17"/>
  <c r="J51" i="33"/>
  <c r="I51" i="33"/>
  <c r="H58" i="33"/>
  <c r="G58" i="33"/>
  <c r="B5" i="33"/>
  <c r="B16" i="33"/>
  <c r="B28" i="33"/>
  <c r="E58" i="33"/>
  <c r="F51" i="33"/>
  <c r="N51" i="33"/>
  <c r="M58" i="33"/>
  <c r="C51" i="33"/>
  <c r="K51" i="33"/>
  <c r="J58" i="33"/>
  <c r="B39" i="33"/>
  <c r="B165" i="33"/>
  <c r="D51" i="33"/>
  <c r="L51" i="33"/>
  <c r="H51" i="33"/>
  <c r="M51" i="33"/>
  <c r="D58" i="33"/>
  <c r="L58" i="33"/>
  <c r="F58" i="33"/>
  <c r="N58" i="33"/>
  <c r="B57" i="33"/>
  <c r="B49" i="33"/>
  <c r="G51" i="33"/>
  <c r="B50" i="33"/>
  <c r="C58" i="33"/>
  <c r="K58" i="33"/>
  <c r="I58" i="33"/>
  <c r="B65" i="33"/>
  <c r="B180" i="33"/>
  <c r="E51" i="33"/>
  <c r="B56" i="33"/>
  <c r="K217" i="17"/>
  <c r="K216" i="17"/>
  <c r="E221" i="17"/>
  <c r="D221" i="17"/>
  <c r="K186" i="17"/>
  <c r="K187" i="17"/>
  <c r="K188" i="17"/>
  <c r="K189" i="17"/>
  <c r="K190" i="17"/>
  <c r="K135" i="17"/>
  <c r="K134" i="17"/>
  <c r="D139" i="17"/>
  <c r="E139" i="17"/>
  <c r="C139" i="17"/>
  <c r="K106" i="17"/>
  <c r="K107" i="17"/>
  <c r="K108" i="17"/>
  <c r="K80" i="17"/>
  <c r="E78" i="17"/>
  <c r="F78" i="17"/>
  <c r="G78" i="17"/>
  <c r="H78" i="17"/>
  <c r="E79" i="17"/>
  <c r="F79" i="17"/>
  <c r="G79" i="17"/>
  <c r="H79" i="17"/>
  <c r="E80" i="17"/>
  <c r="K51" i="17"/>
  <c r="K50" i="17"/>
  <c r="K23" i="17"/>
  <c r="K22" i="17"/>
  <c r="G4" i="34" l="1"/>
  <c r="H3" i="34"/>
  <c r="B51" i="35"/>
  <c r="B58" i="35"/>
  <c r="K79" i="17"/>
  <c r="K78" i="17"/>
  <c r="B58" i="33"/>
  <c r="B51" i="33"/>
  <c r="B273" i="32"/>
  <c r="B271" i="32"/>
  <c r="B269" i="32"/>
  <c r="B268" i="32"/>
  <c r="B264" i="32"/>
  <c r="B263" i="32"/>
  <c r="B260" i="32"/>
  <c r="B259" i="32"/>
  <c r="B256" i="32"/>
  <c r="B255" i="32"/>
  <c r="B252" i="32"/>
  <c r="B251" i="32"/>
  <c r="B248" i="32"/>
  <c r="B247" i="32"/>
  <c r="B244" i="32"/>
  <c r="B243" i="32"/>
  <c r="B240" i="32"/>
  <c r="B239" i="32"/>
  <c r="B236" i="32"/>
  <c r="B235" i="32"/>
  <c r="B231" i="32"/>
  <c r="B228" i="32"/>
  <c r="B226" i="32"/>
  <c r="B225" i="32"/>
  <c r="B220" i="32"/>
  <c r="B219" i="32"/>
  <c r="B217" i="32"/>
  <c r="B210" i="32"/>
  <c r="B209" i="32"/>
  <c r="B204" i="32"/>
  <c r="B200" i="32"/>
  <c r="B194" i="32"/>
  <c r="B193" i="32"/>
  <c r="B188" i="32"/>
  <c r="B187" i="32"/>
  <c r="N181" i="32"/>
  <c r="M181" i="32"/>
  <c r="L181" i="32"/>
  <c r="K181" i="32"/>
  <c r="J181" i="32"/>
  <c r="I181" i="32"/>
  <c r="H181" i="32"/>
  <c r="G181" i="32"/>
  <c r="F181" i="32"/>
  <c r="E181" i="32"/>
  <c r="D181" i="32"/>
  <c r="C181" i="32"/>
  <c r="B180" i="32"/>
  <c r="B179" i="32"/>
  <c r="N173" i="32"/>
  <c r="M173" i="32"/>
  <c r="L173" i="32"/>
  <c r="K173" i="32"/>
  <c r="J173" i="32"/>
  <c r="I173" i="32"/>
  <c r="H173" i="32"/>
  <c r="G173" i="32"/>
  <c r="F173" i="32"/>
  <c r="E173" i="32"/>
  <c r="D173" i="32"/>
  <c r="C173" i="32"/>
  <c r="B171" i="32"/>
  <c r="B173" i="32" s="1"/>
  <c r="N166" i="32"/>
  <c r="M166" i="32"/>
  <c r="L166" i="32"/>
  <c r="K166" i="32"/>
  <c r="J166" i="32"/>
  <c r="I166" i="32"/>
  <c r="H166" i="32"/>
  <c r="G166" i="32"/>
  <c r="F166" i="32"/>
  <c r="E166" i="32"/>
  <c r="D166" i="32"/>
  <c r="C166" i="32"/>
  <c r="B165" i="32"/>
  <c r="B164" i="32"/>
  <c r="B158" i="32"/>
  <c r="B157" i="32"/>
  <c r="B146" i="32"/>
  <c r="B145" i="32"/>
  <c r="B139" i="32"/>
  <c r="B138" i="32"/>
  <c r="B127" i="32"/>
  <c r="B126" i="32"/>
  <c r="B114" i="32"/>
  <c r="B113" i="32"/>
  <c r="B107" i="32"/>
  <c r="B106" i="32"/>
  <c r="B101" i="32"/>
  <c r="B100" i="32"/>
  <c r="B93" i="32"/>
  <c r="B92" i="32"/>
  <c r="B90" i="32"/>
  <c r="B84" i="32"/>
  <c r="B83" i="32"/>
  <c r="B77" i="32"/>
  <c r="B76" i="32"/>
  <c r="B65" i="32"/>
  <c r="B64" i="32"/>
  <c r="N57" i="32"/>
  <c r="M57" i="32"/>
  <c r="L57" i="32"/>
  <c r="K57" i="32"/>
  <c r="J57" i="32"/>
  <c r="I57" i="32"/>
  <c r="H57" i="32"/>
  <c r="G57" i="32"/>
  <c r="F57" i="32"/>
  <c r="E57" i="32"/>
  <c r="D57" i="32"/>
  <c r="C57" i="32"/>
  <c r="N56" i="32"/>
  <c r="M56" i="32"/>
  <c r="L56" i="32"/>
  <c r="K56" i="32"/>
  <c r="J56" i="32"/>
  <c r="I56" i="32"/>
  <c r="H56" i="32"/>
  <c r="G56" i="32"/>
  <c r="F56" i="32"/>
  <c r="E56" i="32"/>
  <c r="D56" i="32"/>
  <c r="C56" i="32"/>
  <c r="N50" i="32"/>
  <c r="M50" i="32"/>
  <c r="L50" i="32"/>
  <c r="K50" i="32"/>
  <c r="J50" i="32"/>
  <c r="I50" i="32"/>
  <c r="H50" i="32"/>
  <c r="G50" i="32"/>
  <c r="F50" i="32"/>
  <c r="E50" i="32"/>
  <c r="D50" i="32"/>
  <c r="C50" i="32"/>
  <c r="N49" i="32"/>
  <c r="M49" i="32"/>
  <c r="L49" i="32"/>
  <c r="K49" i="32"/>
  <c r="J49" i="32"/>
  <c r="I49" i="32"/>
  <c r="H49" i="32"/>
  <c r="G49" i="32"/>
  <c r="F49" i="32"/>
  <c r="E49" i="32"/>
  <c r="D49" i="32"/>
  <c r="C49" i="32"/>
  <c r="B44" i="32"/>
  <c r="N39" i="32"/>
  <c r="M39" i="32"/>
  <c r="L39" i="32"/>
  <c r="K39" i="32"/>
  <c r="J39" i="32"/>
  <c r="I39" i="32"/>
  <c r="H39" i="32"/>
  <c r="G39" i="32"/>
  <c r="F39" i="32"/>
  <c r="E39" i="32"/>
  <c r="D39" i="32"/>
  <c r="C39" i="32"/>
  <c r="B38" i="32"/>
  <c r="B37" i="32"/>
  <c r="B33" i="32"/>
  <c r="N28" i="32"/>
  <c r="M28" i="32"/>
  <c r="L28" i="32"/>
  <c r="K28" i="32"/>
  <c r="J28" i="32"/>
  <c r="I28" i="32"/>
  <c r="H28" i="32"/>
  <c r="G28" i="32"/>
  <c r="F28" i="32"/>
  <c r="E28" i="32"/>
  <c r="D28" i="32"/>
  <c r="C28" i="32"/>
  <c r="B27" i="32"/>
  <c r="B26" i="32"/>
  <c r="B21" i="32"/>
  <c r="N16" i="32"/>
  <c r="M16" i="32"/>
  <c r="L16" i="32"/>
  <c r="K16" i="32"/>
  <c r="J16" i="32"/>
  <c r="I16" i="32"/>
  <c r="H16" i="32"/>
  <c r="G16" i="32"/>
  <c r="F16" i="32"/>
  <c r="E16" i="32"/>
  <c r="D16" i="32"/>
  <c r="C16" i="32"/>
  <c r="B15" i="32"/>
  <c r="B14" i="32"/>
  <c r="B10" i="32"/>
  <c r="N5" i="32"/>
  <c r="M5" i="32"/>
  <c r="L5" i="32"/>
  <c r="K5" i="32"/>
  <c r="J5" i="32"/>
  <c r="I5" i="32"/>
  <c r="H5" i="32"/>
  <c r="G5" i="32"/>
  <c r="F5" i="32"/>
  <c r="E5" i="32"/>
  <c r="D5" i="32"/>
  <c r="C5" i="32"/>
  <c r="B4" i="32"/>
  <c r="B3" i="32"/>
  <c r="G5" i="34" l="1"/>
  <c r="H4" i="34"/>
  <c r="F58" i="32"/>
  <c r="N58" i="32"/>
  <c r="B28" i="32"/>
  <c r="B181" i="32"/>
  <c r="B16" i="32"/>
  <c r="J51" i="32"/>
  <c r="I58" i="32"/>
  <c r="B166" i="32"/>
  <c r="B39" i="32"/>
  <c r="B57" i="32"/>
  <c r="J58" i="32"/>
  <c r="C58" i="32"/>
  <c r="K58" i="32"/>
  <c r="D58" i="32"/>
  <c r="L58" i="32"/>
  <c r="E58" i="32"/>
  <c r="M58" i="32"/>
  <c r="B49" i="32"/>
  <c r="B5" i="32"/>
  <c r="F51" i="32"/>
  <c r="N51" i="32"/>
  <c r="G51" i="32"/>
  <c r="I51" i="32"/>
  <c r="K51" i="32"/>
  <c r="C51" i="32"/>
  <c r="G58" i="32"/>
  <c r="H58" i="32"/>
  <c r="H51" i="32"/>
  <c r="D51" i="32"/>
  <c r="L51" i="32"/>
  <c r="M51" i="32"/>
  <c r="E51" i="32"/>
  <c r="B50" i="32"/>
  <c r="B56" i="32"/>
  <c r="B272" i="31"/>
  <c r="B270" i="31"/>
  <c r="B268" i="31"/>
  <c r="B267" i="31"/>
  <c r="B263" i="31"/>
  <c r="B262" i="31"/>
  <c r="B259" i="31"/>
  <c r="B258" i="31"/>
  <c r="B255" i="31"/>
  <c r="B254" i="31"/>
  <c r="B251" i="31"/>
  <c r="B250" i="31"/>
  <c r="B247" i="31"/>
  <c r="B246" i="31"/>
  <c r="B243" i="31"/>
  <c r="B242" i="31"/>
  <c r="B239" i="31"/>
  <c r="B238" i="31"/>
  <c r="B235" i="31"/>
  <c r="B234" i="31"/>
  <c r="B230" i="31"/>
  <c r="B227" i="31"/>
  <c r="B225" i="31"/>
  <c r="B224" i="31"/>
  <c r="B219" i="31"/>
  <c r="B218" i="31"/>
  <c r="B216" i="31"/>
  <c r="B209" i="31"/>
  <c r="B208" i="31"/>
  <c r="B203" i="31"/>
  <c r="B199" i="31"/>
  <c r="B193" i="31"/>
  <c r="B192" i="31"/>
  <c r="B187" i="31"/>
  <c r="B186" i="31"/>
  <c r="N180" i="31"/>
  <c r="M180" i="31"/>
  <c r="L180" i="31"/>
  <c r="K180" i="31"/>
  <c r="J180" i="31"/>
  <c r="I180" i="31"/>
  <c r="H180" i="31"/>
  <c r="G180" i="31"/>
  <c r="F180" i="31"/>
  <c r="E180" i="31"/>
  <c r="D180" i="31"/>
  <c r="C180" i="31"/>
  <c r="B179" i="31"/>
  <c r="B178" i="31"/>
  <c r="N172" i="31"/>
  <c r="M172" i="31"/>
  <c r="L172" i="31"/>
  <c r="K172" i="31"/>
  <c r="J172" i="31"/>
  <c r="I172" i="31"/>
  <c r="H172" i="31"/>
  <c r="G172" i="31"/>
  <c r="F172" i="31"/>
  <c r="E172" i="31"/>
  <c r="D172" i="31"/>
  <c r="C172" i="31"/>
  <c r="B170" i="31"/>
  <c r="B172" i="31" s="1"/>
  <c r="N165" i="31"/>
  <c r="M165" i="31"/>
  <c r="L165" i="31"/>
  <c r="K165" i="31"/>
  <c r="J165" i="31"/>
  <c r="I165" i="31"/>
  <c r="H165" i="31"/>
  <c r="G165" i="31"/>
  <c r="F165" i="31"/>
  <c r="E165" i="31"/>
  <c r="D165" i="31"/>
  <c r="C165" i="31"/>
  <c r="B164" i="31"/>
  <c r="B163" i="31"/>
  <c r="B157" i="31"/>
  <c r="B156" i="31"/>
  <c r="B145" i="31"/>
  <c r="B144" i="31"/>
  <c r="B138" i="31"/>
  <c r="B137" i="31"/>
  <c r="B126" i="31"/>
  <c r="B125" i="31"/>
  <c r="B113" i="31"/>
  <c r="B112" i="31"/>
  <c r="B106" i="31"/>
  <c r="B105" i="31"/>
  <c r="B100" i="31"/>
  <c r="B99" i="31"/>
  <c r="B92" i="31"/>
  <c r="B91" i="31"/>
  <c r="B89" i="31"/>
  <c r="B84" i="31"/>
  <c r="B83" i="31"/>
  <c r="B77" i="31"/>
  <c r="B76" i="31"/>
  <c r="B65" i="31"/>
  <c r="B64" i="31"/>
  <c r="N57" i="31"/>
  <c r="M57" i="31"/>
  <c r="L57" i="31"/>
  <c r="K57" i="31"/>
  <c r="J57" i="31"/>
  <c r="I57" i="31"/>
  <c r="H57" i="31"/>
  <c r="G57" i="31"/>
  <c r="F57" i="31"/>
  <c r="E57" i="31"/>
  <c r="D57" i="31"/>
  <c r="C57" i="31"/>
  <c r="N56" i="31"/>
  <c r="M56" i="31"/>
  <c r="L56" i="31"/>
  <c r="K56" i="31"/>
  <c r="J56" i="31"/>
  <c r="I56" i="31"/>
  <c r="H56" i="31"/>
  <c r="G56" i="31"/>
  <c r="F56" i="31"/>
  <c r="E56" i="31"/>
  <c r="D56" i="31"/>
  <c r="C56" i="31"/>
  <c r="N50" i="31"/>
  <c r="M50" i="31"/>
  <c r="L50" i="31"/>
  <c r="K50" i="31"/>
  <c r="J50" i="31"/>
  <c r="I50" i="31"/>
  <c r="H50" i="31"/>
  <c r="G50" i="31"/>
  <c r="F50" i="31"/>
  <c r="E50" i="31"/>
  <c r="D50" i="31"/>
  <c r="C50" i="31"/>
  <c r="N49" i="31"/>
  <c r="M49" i="31"/>
  <c r="L49" i="31"/>
  <c r="K49" i="31"/>
  <c r="J49" i="31"/>
  <c r="I49" i="31"/>
  <c r="H49" i="31"/>
  <c r="G49" i="31"/>
  <c r="F49" i="31"/>
  <c r="E49" i="31"/>
  <c r="D49" i="31"/>
  <c r="C49" i="31"/>
  <c r="B44" i="31"/>
  <c r="N39" i="31"/>
  <c r="M39" i="31"/>
  <c r="L39" i="31"/>
  <c r="K39" i="31"/>
  <c r="J39" i="31"/>
  <c r="I39" i="31"/>
  <c r="H39" i="31"/>
  <c r="G39" i="31"/>
  <c r="F39" i="31"/>
  <c r="E39" i="31"/>
  <c r="D39" i="31"/>
  <c r="C39" i="31"/>
  <c r="B38" i="31"/>
  <c r="B37" i="31"/>
  <c r="B33" i="31"/>
  <c r="N28" i="31"/>
  <c r="M28" i="31"/>
  <c r="L28" i="31"/>
  <c r="K28" i="31"/>
  <c r="J28" i="31"/>
  <c r="I28" i="31"/>
  <c r="H28" i="31"/>
  <c r="G28" i="31"/>
  <c r="F28" i="31"/>
  <c r="E28" i="31"/>
  <c r="D28" i="31"/>
  <c r="C28" i="31"/>
  <c r="B27" i="31"/>
  <c r="B26" i="31"/>
  <c r="B21" i="31"/>
  <c r="N16" i="31"/>
  <c r="M16" i="31"/>
  <c r="L16" i="31"/>
  <c r="K16" i="31"/>
  <c r="J16" i="31"/>
  <c r="I16" i="31"/>
  <c r="H16" i="31"/>
  <c r="G16" i="31"/>
  <c r="F16" i="31"/>
  <c r="E16" i="31"/>
  <c r="D16" i="31"/>
  <c r="C16" i="31"/>
  <c r="B15" i="31"/>
  <c r="B14" i="31"/>
  <c r="B10" i="31"/>
  <c r="N5" i="31"/>
  <c r="M5" i="31"/>
  <c r="L5" i="31"/>
  <c r="K5" i="31"/>
  <c r="J5" i="31"/>
  <c r="I5" i="31"/>
  <c r="H5" i="31"/>
  <c r="G5" i="31"/>
  <c r="F5" i="31"/>
  <c r="E5" i="31"/>
  <c r="D5" i="31"/>
  <c r="C5" i="31"/>
  <c r="B4" i="31"/>
  <c r="B3" i="31"/>
  <c r="G6" i="34" l="1"/>
  <c r="H5" i="34"/>
  <c r="B58" i="32"/>
  <c r="B51" i="32"/>
  <c r="J58" i="31"/>
  <c r="C51" i="31"/>
  <c r="C58" i="31"/>
  <c r="K58" i="31"/>
  <c r="K51" i="31"/>
  <c r="D58" i="31"/>
  <c r="L58" i="31"/>
  <c r="B16" i="31"/>
  <c r="B39" i="31"/>
  <c r="B165" i="31"/>
  <c r="I51" i="31"/>
  <c r="B28" i="31"/>
  <c r="F51" i="31"/>
  <c r="G51" i="31"/>
  <c r="B180" i="31"/>
  <c r="H51" i="31"/>
  <c r="D51" i="31"/>
  <c r="L51" i="31"/>
  <c r="E51" i="31"/>
  <c r="M51" i="31"/>
  <c r="N51" i="31"/>
  <c r="B5" i="31"/>
  <c r="B50" i="31"/>
  <c r="F58" i="31"/>
  <c r="H58" i="31"/>
  <c r="N58" i="31"/>
  <c r="G58" i="31"/>
  <c r="I58" i="31"/>
  <c r="E58" i="31"/>
  <c r="M58" i="31"/>
  <c r="B56" i="31"/>
  <c r="J51" i="31"/>
  <c r="B57" i="31"/>
  <c r="B49" i="31"/>
  <c r="G7" i="34" l="1"/>
  <c r="H6" i="34"/>
  <c r="B58" i="31"/>
  <c r="B51" i="31"/>
  <c r="B272" i="30"/>
  <c r="B270" i="30"/>
  <c r="B268" i="30"/>
  <c r="B267" i="30"/>
  <c r="B263" i="30"/>
  <c r="B262" i="30"/>
  <c r="B259" i="30"/>
  <c r="B258" i="30"/>
  <c r="B255" i="30"/>
  <c r="B254" i="30"/>
  <c r="B251" i="30"/>
  <c r="B250" i="30"/>
  <c r="B247" i="30"/>
  <c r="B246" i="30"/>
  <c r="B243" i="30"/>
  <c r="B242" i="30"/>
  <c r="B239" i="30"/>
  <c r="B238" i="30"/>
  <c r="B235" i="30"/>
  <c r="B234" i="30"/>
  <c r="B230" i="30"/>
  <c r="B227" i="30"/>
  <c r="B225" i="30"/>
  <c r="B224" i="30"/>
  <c r="B219" i="30"/>
  <c r="B218" i="30"/>
  <c r="B216" i="30"/>
  <c r="B209" i="30"/>
  <c r="B208" i="30"/>
  <c r="B203" i="30"/>
  <c r="B199" i="30"/>
  <c r="B193" i="30"/>
  <c r="B192" i="30"/>
  <c r="B187" i="30"/>
  <c r="B186" i="30"/>
  <c r="N180" i="30"/>
  <c r="M180" i="30"/>
  <c r="L180" i="30"/>
  <c r="K180" i="30"/>
  <c r="J180" i="30"/>
  <c r="I180" i="30"/>
  <c r="H180" i="30"/>
  <c r="G180" i="30"/>
  <c r="F180" i="30"/>
  <c r="E180" i="30"/>
  <c r="D180" i="30"/>
  <c r="C180" i="30"/>
  <c r="B179" i="30"/>
  <c r="B178" i="30"/>
  <c r="N172" i="30"/>
  <c r="M172" i="30"/>
  <c r="L172" i="30"/>
  <c r="K172" i="30"/>
  <c r="J172" i="30"/>
  <c r="I172" i="30"/>
  <c r="H172" i="30"/>
  <c r="G172" i="30"/>
  <c r="F172" i="30"/>
  <c r="E172" i="30"/>
  <c r="D172" i="30"/>
  <c r="C172" i="30"/>
  <c r="B170" i="30"/>
  <c r="B172" i="30" s="1"/>
  <c r="N165" i="30"/>
  <c r="M165" i="30"/>
  <c r="L165" i="30"/>
  <c r="K165" i="30"/>
  <c r="J165" i="30"/>
  <c r="I165" i="30"/>
  <c r="H165" i="30"/>
  <c r="G165" i="30"/>
  <c r="F165" i="30"/>
  <c r="E165" i="30"/>
  <c r="D165" i="30"/>
  <c r="C165" i="30"/>
  <c r="B164" i="30"/>
  <c r="B163" i="30"/>
  <c r="B157" i="30"/>
  <c r="B156" i="30"/>
  <c r="B145" i="30"/>
  <c r="B144" i="30"/>
  <c r="B138" i="30"/>
  <c r="B137" i="30"/>
  <c r="B126" i="30"/>
  <c r="B125" i="30"/>
  <c r="B113" i="30"/>
  <c r="B112" i="30"/>
  <c r="B106" i="30"/>
  <c r="B105" i="30"/>
  <c r="B100" i="30"/>
  <c r="B99" i="30"/>
  <c r="B92" i="30"/>
  <c r="B91" i="30"/>
  <c r="B89" i="30"/>
  <c r="B84" i="30"/>
  <c r="B83" i="30"/>
  <c r="B77" i="30"/>
  <c r="B76" i="30"/>
  <c r="B65" i="30"/>
  <c r="B64" i="30"/>
  <c r="N57" i="30"/>
  <c r="M57" i="30"/>
  <c r="L57" i="30"/>
  <c r="K57" i="30"/>
  <c r="J57" i="30"/>
  <c r="I57" i="30"/>
  <c r="H57" i="30"/>
  <c r="G57" i="30"/>
  <c r="F57" i="30"/>
  <c r="E57" i="30"/>
  <c r="D57" i="30"/>
  <c r="C57" i="30"/>
  <c r="N56" i="30"/>
  <c r="M56" i="30"/>
  <c r="L56" i="30"/>
  <c r="K56" i="30"/>
  <c r="J56" i="30"/>
  <c r="I56" i="30"/>
  <c r="H56" i="30"/>
  <c r="G56" i="30"/>
  <c r="F56" i="30"/>
  <c r="E56" i="30"/>
  <c r="D56" i="30"/>
  <c r="C56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B44" i="30"/>
  <c r="N39" i="30"/>
  <c r="M39" i="30"/>
  <c r="L39" i="30"/>
  <c r="K39" i="30"/>
  <c r="J39" i="30"/>
  <c r="I39" i="30"/>
  <c r="H39" i="30"/>
  <c r="G39" i="30"/>
  <c r="F39" i="30"/>
  <c r="E39" i="30"/>
  <c r="D39" i="30"/>
  <c r="C39" i="30"/>
  <c r="B38" i="30"/>
  <c r="B37" i="30"/>
  <c r="B33" i="30"/>
  <c r="N28" i="30"/>
  <c r="M28" i="30"/>
  <c r="L28" i="30"/>
  <c r="K28" i="30"/>
  <c r="J28" i="30"/>
  <c r="I28" i="30"/>
  <c r="H28" i="30"/>
  <c r="G28" i="30"/>
  <c r="F28" i="30"/>
  <c r="E28" i="30"/>
  <c r="D28" i="30"/>
  <c r="C28" i="30"/>
  <c r="B27" i="30"/>
  <c r="B26" i="30"/>
  <c r="B21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B15" i="30"/>
  <c r="B14" i="30"/>
  <c r="B10" i="30"/>
  <c r="N5" i="30"/>
  <c r="M5" i="30"/>
  <c r="L5" i="30"/>
  <c r="K5" i="30"/>
  <c r="J5" i="30"/>
  <c r="I5" i="30"/>
  <c r="H5" i="30"/>
  <c r="G5" i="30"/>
  <c r="F5" i="30"/>
  <c r="E5" i="30"/>
  <c r="D5" i="30"/>
  <c r="C5" i="30"/>
  <c r="B4" i="30"/>
  <c r="B3" i="30"/>
  <c r="G8" i="34" l="1"/>
  <c r="H7" i="34"/>
  <c r="K51" i="30"/>
  <c r="C51" i="30"/>
  <c r="K58" i="30"/>
  <c r="C58" i="30"/>
  <c r="J58" i="30"/>
  <c r="B165" i="30"/>
  <c r="B39" i="30"/>
  <c r="I58" i="30"/>
  <c r="B180" i="30"/>
  <c r="L58" i="30"/>
  <c r="D58" i="30"/>
  <c r="B5" i="30"/>
  <c r="B28" i="30"/>
  <c r="B16" i="30"/>
  <c r="E51" i="30"/>
  <c r="F51" i="30"/>
  <c r="M51" i="30"/>
  <c r="N51" i="30"/>
  <c r="G51" i="30"/>
  <c r="M58" i="30"/>
  <c r="F58" i="30"/>
  <c r="N58" i="30"/>
  <c r="G58" i="30"/>
  <c r="B57" i="30"/>
  <c r="E58" i="30"/>
  <c r="H58" i="30"/>
  <c r="B56" i="30"/>
  <c r="H51" i="30"/>
  <c r="J51" i="30"/>
  <c r="I51" i="30"/>
  <c r="B50" i="30"/>
  <c r="B49" i="30"/>
  <c r="L51" i="30"/>
  <c r="D51" i="30"/>
  <c r="G16" i="29"/>
  <c r="G9" i="34" l="1"/>
  <c r="H8" i="34"/>
  <c r="B51" i="30"/>
  <c r="B58" i="30"/>
  <c r="K271" i="17"/>
  <c r="K243" i="17"/>
  <c r="K270" i="17"/>
  <c r="K242" i="17"/>
  <c r="K215" i="17"/>
  <c r="K214" i="17"/>
  <c r="K133" i="17"/>
  <c r="K132" i="17"/>
  <c r="K105" i="17"/>
  <c r="K104" i="17"/>
  <c r="E76" i="17"/>
  <c r="F76" i="17"/>
  <c r="G76" i="17"/>
  <c r="H76" i="17"/>
  <c r="E77" i="17"/>
  <c r="F77" i="17"/>
  <c r="G77" i="17"/>
  <c r="H77" i="17"/>
  <c r="K49" i="17"/>
  <c r="K48" i="17"/>
  <c r="K20" i="17"/>
  <c r="K21" i="17"/>
  <c r="J123" i="18"/>
  <c r="J124" i="18"/>
  <c r="N103" i="18"/>
  <c r="J94" i="18"/>
  <c r="J95" i="18"/>
  <c r="F71" i="18"/>
  <c r="G71" i="18"/>
  <c r="H71" i="18"/>
  <c r="F72" i="18"/>
  <c r="G72" i="18"/>
  <c r="H72" i="18"/>
  <c r="E71" i="18"/>
  <c r="E72" i="18"/>
  <c r="J46" i="18"/>
  <c r="J47" i="18"/>
  <c r="J21" i="18"/>
  <c r="J22" i="18"/>
  <c r="J23" i="18"/>
  <c r="G10" i="34" l="1"/>
  <c r="H9" i="34"/>
  <c r="K77" i="17"/>
  <c r="K76" i="17"/>
  <c r="J72" i="18"/>
  <c r="J71" i="18"/>
  <c r="G11" i="34" l="1"/>
  <c r="H10" i="34"/>
  <c r="C165" i="29"/>
  <c r="G12" i="34" l="1"/>
  <c r="H11" i="34"/>
  <c r="B21" i="29"/>
  <c r="B272" i="29"/>
  <c r="B270" i="29"/>
  <c r="B268" i="29"/>
  <c r="B267" i="29"/>
  <c r="B263" i="29"/>
  <c r="B262" i="29"/>
  <c r="B259" i="29"/>
  <c r="B258" i="29"/>
  <c r="B255" i="29"/>
  <c r="B254" i="29"/>
  <c r="B251" i="29"/>
  <c r="B250" i="29"/>
  <c r="B247" i="29"/>
  <c r="B246" i="29"/>
  <c r="B243" i="29"/>
  <c r="B242" i="29"/>
  <c r="B239" i="29"/>
  <c r="B238" i="29"/>
  <c r="B235" i="29"/>
  <c r="B234" i="29"/>
  <c r="B230" i="29"/>
  <c r="B227" i="29"/>
  <c r="B225" i="29"/>
  <c r="B224" i="29"/>
  <c r="B219" i="29"/>
  <c r="B218" i="29"/>
  <c r="B216" i="29"/>
  <c r="B209" i="29"/>
  <c r="B208" i="29"/>
  <c r="B203" i="29"/>
  <c r="B199" i="29"/>
  <c r="B193" i="29"/>
  <c r="B192" i="29"/>
  <c r="B187" i="29"/>
  <c r="B186" i="29"/>
  <c r="N180" i="29"/>
  <c r="M180" i="29"/>
  <c r="L180" i="29"/>
  <c r="K180" i="29"/>
  <c r="J180" i="29"/>
  <c r="I180" i="29"/>
  <c r="H180" i="29"/>
  <c r="G180" i="29"/>
  <c r="F180" i="29"/>
  <c r="E180" i="29"/>
  <c r="D180" i="29"/>
  <c r="C180" i="29"/>
  <c r="B179" i="29"/>
  <c r="B178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B170" i="29"/>
  <c r="B172" i="29" s="1"/>
  <c r="N165" i="29"/>
  <c r="M165" i="29"/>
  <c r="L165" i="29"/>
  <c r="K165" i="29"/>
  <c r="J165" i="29"/>
  <c r="I165" i="29"/>
  <c r="H165" i="29"/>
  <c r="G165" i="29"/>
  <c r="F165" i="29"/>
  <c r="E165" i="29"/>
  <c r="D165" i="29"/>
  <c r="B164" i="29"/>
  <c r="B163" i="29"/>
  <c r="B157" i="29"/>
  <c r="B156" i="29"/>
  <c r="B145" i="29"/>
  <c r="B144" i="29"/>
  <c r="B138" i="29"/>
  <c r="B137" i="29"/>
  <c r="B126" i="29"/>
  <c r="B125" i="29"/>
  <c r="B113" i="29"/>
  <c r="B112" i="29"/>
  <c r="B106" i="29"/>
  <c r="B105" i="29"/>
  <c r="B100" i="29"/>
  <c r="B99" i="29"/>
  <c r="B92" i="29"/>
  <c r="B91" i="29"/>
  <c r="B89" i="29"/>
  <c r="B84" i="29"/>
  <c r="B83" i="29"/>
  <c r="B77" i="29"/>
  <c r="B76" i="29"/>
  <c r="B65" i="29"/>
  <c r="B64" i="29"/>
  <c r="N57" i="29"/>
  <c r="M57" i="29"/>
  <c r="L57" i="29"/>
  <c r="K57" i="29"/>
  <c r="J57" i="29"/>
  <c r="I57" i="29"/>
  <c r="H57" i="29"/>
  <c r="G57" i="29"/>
  <c r="F57" i="29"/>
  <c r="E57" i="29"/>
  <c r="D57" i="29"/>
  <c r="C57" i="29"/>
  <c r="N56" i="29"/>
  <c r="M56" i="29"/>
  <c r="L56" i="29"/>
  <c r="K56" i="29"/>
  <c r="J56" i="29"/>
  <c r="I56" i="29"/>
  <c r="H56" i="29"/>
  <c r="G56" i="29"/>
  <c r="F56" i="29"/>
  <c r="E56" i="29"/>
  <c r="D56" i="29"/>
  <c r="C56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N49" i="29"/>
  <c r="M49" i="29"/>
  <c r="L49" i="29"/>
  <c r="K49" i="29"/>
  <c r="J49" i="29"/>
  <c r="I49" i="29"/>
  <c r="H49" i="29"/>
  <c r="G49" i="29"/>
  <c r="F49" i="29"/>
  <c r="E49" i="29"/>
  <c r="D49" i="29"/>
  <c r="C49" i="29"/>
  <c r="B44" i="29"/>
  <c r="N39" i="29"/>
  <c r="M39" i="29"/>
  <c r="L39" i="29"/>
  <c r="K39" i="29"/>
  <c r="J39" i="29"/>
  <c r="I39" i="29"/>
  <c r="H39" i="29"/>
  <c r="G39" i="29"/>
  <c r="F39" i="29"/>
  <c r="E39" i="29"/>
  <c r="D39" i="29"/>
  <c r="C39" i="29"/>
  <c r="B38" i="29"/>
  <c r="B37" i="29"/>
  <c r="B33" i="29"/>
  <c r="N28" i="29"/>
  <c r="M28" i="29"/>
  <c r="L28" i="29"/>
  <c r="K28" i="29"/>
  <c r="J28" i="29"/>
  <c r="I28" i="29"/>
  <c r="H28" i="29"/>
  <c r="G28" i="29"/>
  <c r="F28" i="29"/>
  <c r="E28" i="29"/>
  <c r="D28" i="29"/>
  <c r="C28" i="29"/>
  <c r="B27" i="29"/>
  <c r="B26" i="29"/>
  <c r="N16" i="29"/>
  <c r="M16" i="29"/>
  <c r="L16" i="29"/>
  <c r="K16" i="29"/>
  <c r="J16" i="29"/>
  <c r="I16" i="29"/>
  <c r="H16" i="29"/>
  <c r="F16" i="29"/>
  <c r="E16" i="29"/>
  <c r="D16" i="29"/>
  <c r="C16" i="29"/>
  <c r="B15" i="29"/>
  <c r="B14" i="29"/>
  <c r="B10" i="29"/>
  <c r="N5" i="29"/>
  <c r="M5" i="29"/>
  <c r="L5" i="29"/>
  <c r="K5" i="29"/>
  <c r="J5" i="29"/>
  <c r="I5" i="29"/>
  <c r="H5" i="29"/>
  <c r="G5" i="29"/>
  <c r="F5" i="29"/>
  <c r="E5" i="29"/>
  <c r="D5" i="29"/>
  <c r="C5" i="29"/>
  <c r="B4" i="29"/>
  <c r="B3" i="29"/>
  <c r="G13" i="34" l="1"/>
  <c r="H12" i="34"/>
  <c r="B16" i="29"/>
  <c r="B5" i="29"/>
  <c r="C58" i="29"/>
  <c r="K58" i="29"/>
  <c r="E58" i="29"/>
  <c r="M58" i="29"/>
  <c r="F51" i="29"/>
  <c r="N58" i="29"/>
  <c r="F58" i="29"/>
  <c r="G51" i="29"/>
  <c r="G58" i="29"/>
  <c r="J51" i="29"/>
  <c r="B165" i="29"/>
  <c r="B28" i="29"/>
  <c r="B39" i="29"/>
  <c r="E51" i="29"/>
  <c r="M51" i="29"/>
  <c r="H58" i="29"/>
  <c r="D58" i="29"/>
  <c r="L58" i="29"/>
  <c r="I58" i="29"/>
  <c r="B57" i="29"/>
  <c r="D51" i="29"/>
  <c r="L51" i="29"/>
  <c r="B56" i="29"/>
  <c r="J58" i="29"/>
  <c r="N51" i="29"/>
  <c r="C51" i="29"/>
  <c r="K51" i="29"/>
  <c r="B180" i="29"/>
  <c r="H51" i="29"/>
  <c r="I51" i="29"/>
  <c r="B49" i="29"/>
  <c r="B50" i="29"/>
  <c r="B272" i="28"/>
  <c r="B270" i="28"/>
  <c r="B268" i="28"/>
  <c r="B267" i="28"/>
  <c r="B263" i="28"/>
  <c r="B262" i="28"/>
  <c r="B259" i="28"/>
  <c r="B258" i="28"/>
  <c r="B255" i="28"/>
  <c r="B254" i="28"/>
  <c r="B251" i="28"/>
  <c r="B250" i="28"/>
  <c r="B247" i="28"/>
  <c r="B246" i="28"/>
  <c r="B243" i="28"/>
  <c r="B242" i="28"/>
  <c r="B239" i="28"/>
  <c r="B238" i="28"/>
  <c r="B235" i="28"/>
  <c r="B234" i="28"/>
  <c r="B230" i="28"/>
  <c r="B227" i="28"/>
  <c r="B225" i="28"/>
  <c r="B224" i="28"/>
  <c r="B219" i="28"/>
  <c r="B218" i="28"/>
  <c r="B216" i="28"/>
  <c r="B209" i="28"/>
  <c r="B208" i="28"/>
  <c r="B203" i="28"/>
  <c r="B199" i="28"/>
  <c r="B193" i="28"/>
  <c r="B192" i="28"/>
  <c r="B187" i="28"/>
  <c r="B186" i="28"/>
  <c r="N180" i="28"/>
  <c r="M180" i="28"/>
  <c r="L180" i="28"/>
  <c r="K180" i="28"/>
  <c r="J180" i="28"/>
  <c r="I180" i="28"/>
  <c r="H180" i="28"/>
  <c r="G180" i="28"/>
  <c r="F180" i="28"/>
  <c r="E180" i="28"/>
  <c r="D180" i="28"/>
  <c r="C180" i="28"/>
  <c r="B179" i="28"/>
  <c r="B178" i="28"/>
  <c r="N172" i="28"/>
  <c r="M172" i="28"/>
  <c r="L172" i="28"/>
  <c r="K172" i="28"/>
  <c r="J172" i="28"/>
  <c r="I172" i="28"/>
  <c r="H172" i="28"/>
  <c r="G172" i="28"/>
  <c r="F172" i="28"/>
  <c r="E172" i="28"/>
  <c r="D172" i="28"/>
  <c r="C172" i="28"/>
  <c r="B170" i="28"/>
  <c r="B172" i="28" s="1"/>
  <c r="N165" i="28"/>
  <c r="M165" i="28"/>
  <c r="L165" i="28"/>
  <c r="K165" i="28"/>
  <c r="J165" i="28"/>
  <c r="I165" i="28"/>
  <c r="H165" i="28"/>
  <c r="G165" i="28"/>
  <c r="F165" i="28"/>
  <c r="E165" i="28"/>
  <c r="D165" i="28"/>
  <c r="C165" i="28"/>
  <c r="B164" i="28"/>
  <c r="B163" i="28"/>
  <c r="B157" i="28"/>
  <c r="B156" i="28"/>
  <c r="B145" i="28"/>
  <c r="B144" i="28"/>
  <c r="B138" i="28"/>
  <c r="B137" i="28"/>
  <c r="B126" i="28"/>
  <c r="B125" i="28"/>
  <c r="B113" i="28"/>
  <c r="B112" i="28"/>
  <c r="B106" i="28"/>
  <c r="B105" i="28"/>
  <c r="B100" i="28"/>
  <c r="B99" i="28"/>
  <c r="B92" i="28"/>
  <c r="B91" i="28"/>
  <c r="B89" i="28"/>
  <c r="B84" i="28"/>
  <c r="B83" i="28"/>
  <c r="B77" i="28"/>
  <c r="B76" i="28"/>
  <c r="B65" i="28"/>
  <c r="B64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B44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B38" i="28"/>
  <c r="B37" i="28"/>
  <c r="B33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B27" i="28"/>
  <c r="B26" i="28"/>
  <c r="B21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B15" i="28"/>
  <c r="B14" i="28"/>
  <c r="B10" i="28"/>
  <c r="N5" i="28"/>
  <c r="M5" i="28"/>
  <c r="L5" i="28"/>
  <c r="K5" i="28"/>
  <c r="J5" i="28"/>
  <c r="I5" i="28"/>
  <c r="H5" i="28"/>
  <c r="G5" i="28"/>
  <c r="F5" i="28"/>
  <c r="E5" i="28"/>
  <c r="D5" i="28"/>
  <c r="C5" i="28"/>
  <c r="B4" i="28"/>
  <c r="B3" i="28"/>
  <c r="H58" i="28" l="1"/>
  <c r="I58" i="28"/>
  <c r="G14" i="34"/>
  <c r="H13" i="34"/>
  <c r="J58" i="28"/>
  <c r="C58" i="28"/>
  <c r="K58" i="28"/>
  <c r="B28" i="28"/>
  <c r="D58" i="28"/>
  <c r="L58" i="28"/>
  <c r="E58" i="28"/>
  <c r="M58" i="28"/>
  <c r="F58" i="28"/>
  <c r="N58" i="28"/>
  <c r="B50" i="28"/>
  <c r="G58" i="28"/>
  <c r="B58" i="29"/>
  <c r="B51" i="29"/>
  <c r="B57" i="28"/>
  <c r="B16" i="28"/>
  <c r="B39" i="28"/>
  <c r="B165" i="28"/>
  <c r="B180" i="28"/>
  <c r="B5" i="28"/>
  <c r="B49" i="28"/>
  <c r="E51" i="28"/>
  <c r="G51" i="28"/>
  <c r="I51" i="28"/>
  <c r="K51" i="28"/>
  <c r="M51" i="28"/>
  <c r="B56" i="28"/>
  <c r="D51" i="28"/>
  <c r="F51" i="28"/>
  <c r="H51" i="28"/>
  <c r="J51" i="28"/>
  <c r="L51" i="28"/>
  <c r="N51" i="28"/>
  <c r="C51" i="28"/>
  <c r="G15" i="34" l="1"/>
  <c r="H14" i="34"/>
  <c r="B58" i="28"/>
  <c r="B51" i="28"/>
  <c r="K269" i="17"/>
  <c r="K241" i="17"/>
  <c r="K213" i="17"/>
  <c r="K185" i="17"/>
  <c r="I165" i="17"/>
  <c r="K159" i="17"/>
  <c r="F165" i="17"/>
  <c r="E165" i="17"/>
  <c r="D165" i="17"/>
  <c r="C165" i="17"/>
  <c r="H165" i="17"/>
  <c r="G165" i="17"/>
  <c r="K131" i="17"/>
  <c r="K103" i="17"/>
  <c r="F75" i="17"/>
  <c r="G75" i="17"/>
  <c r="H75" i="17"/>
  <c r="E75" i="17"/>
  <c r="K47" i="17"/>
  <c r="K19" i="17"/>
  <c r="G16" i="34" l="1"/>
  <c r="H15" i="34"/>
  <c r="K75" i="17"/>
  <c r="B268" i="27"/>
  <c r="B270" i="27"/>
  <c r="B230" i="27"/>
  <c r="B227" i="27"/>
  <c r="B203" i="27"/>
  <c r="B199" i="27"/>
  <c r="B44" i="27"/>
  <c r="B33" i="27"/>
  <c r="B21" i="27"/>
  <c r="B10" i="27"/>
  <c r="B272" i="27"/>
  <c r="B267" i="27"/>
  <c r="B263" i="27"/>
  <c r="B262" i="27"/>
  <c r="B259" i="27"/>
  <c r="B258" i="27"/>
  <c r="B255" i="27"/>
  <c r="B254" i="27"/>
  <c r="B251" i="27"/>
  <c r="B250" i="27"/>
  <c r="B247" i="27"/>
  <c r="B246" i="27"/>
  <c r="B243" i="27"/>
  <c r="B242" i="27"/>
  <c r="B239" i="27"/>
  <c r="B238" i="27"/>
  <c r="B235" i="27"/>
  <c r="B234" i="27"/>
  <c r="B225" i="27"/>
  <c r="B224" i="27"/>
  <c r="B219" i="27"/>
  <c r="B218" i="27"/>
  <c r="B216" i="27"/>
  <c r="B209" i="27"/>
  <c r="B208" i="27"/>
  <c r="B193" i="27"/>
  <c r="B192" i="27"/>
  <c r="B187" i="27"/>
  <c r="B186" i="27"/>
  <c r="N180" i="27"/>
  <c r="M180" i="27"/>
  <c r="L180" i="27"/>
  <c r="K180" i="27"/>
  <c r="J180" i="27"/>
  <c r="I180" i="27"/>
  <c r="H180" i="27"/>
  <c r="G180" i="27"/>
  <c r="F180" i="27"/>
  <c r="E180" i="27"/>
  <c r="D180" i="27"/>
  <c r="C180" i="27"/>
  <c r="B179" i="27"/>
  <c r="B178" i="27"/>
  <c r="N172" i="27"/>
  <c r="M172" i="27"/>
  <c r="L172" i="27"/>
  <c r="K172" i="27"/>
  <c r="J172" i="27"/>
  <c r="I172" i="27"/>
  <c r="H172" i="27"/>
  <c r="G172" i="27"/>
  <c r="F172" i="27"/>
  <c r="E172" i="27"/>
  <c r="D172" i="27"/>
  <c r="C172" i="27"/>
  <c r="B170" i="27"/>
  <c r="B172" i="27" s="1"/>
  <c r="N165" i="27"/>
  <c r="M165" i="27"/>
  <c r="L165" i="27"/>
  <c r="K165" i="27"/>
  <c r="J165" i="27"/>
  <c r="I165" i="27"/>
  <c r="H165" i="27"/>
  <c r="G165" i="27"/>
  <c r="F165" i="27"/>
  <c r="E165" i="27"/>
  <c r="D165" i="27"/>
  <c r="C165" i="27"/>
  <c r="B164" i="27"/>
  <c r="B163" i="27"/>
  <c r="B157" i="27"/>
  <c r="B156" i="27"/>
  <c r="B145" i="27"/>
  <c r="B144" i="27"/>
  <c r="B138" i="27"/>
  <c r="B137" i="27"/>
  <c r="B126" i="27"/>
  <c r="B125" i="27"/>
  <c r="B113" i="27"/>
  <c r="B112" i="27"/>
  <c r="B106" i="27"/>
  <c r="B105" i="27"/>
  <c r="B100" i="27"/>
  <c r="B99" i="27"/>
  <c r="B92" i="27"/>
  <c r="B91" i="27"/>
  <c r="B89" i="27"/>
  <c r="B84" i="27"/>
  <c r="B83" i="27"/>
  <c r="B77" i="27"/>
  <c r="B76" i="27"/>
  <c r="B65" i="27"/>
  <c r="B64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B38" i="27"/>
  <c r="B37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B27" i="27"/>
  <c r="B2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B15" i="27"/>
  <c r="B14" i="27"/>
  <c r="N5" i="27"/>
  <c r="M5" i="27"/>
  <c r="L5" i="27"/>
  <c r="K5" i="27"/>
  <c r="J5" i="27"/>
  <c r="I5" i="27"/>
  <c r="H5" i="27"/>
  <c r="G5" i="27"/>
  <c r="F5" i="27"/>
  <c r="E5" i="27"/>
  <c r="D5" i="27"/>
  <c r="C5" i="27"/>
  <c r="B4" i="27"/>
  <c r="B3" i="27"/>
  <c r="G17" i="34" l="1"/>
  <c r="H16" i="34"/>
  <c r="K51" i="27"/>
  <c r="K58" i="27"/>
  <c r="D58" i="27"/>
  <c r="L58" i="27"/>
  <c r="D51" i="27"/>
  <c r="L51" i="27"/>
  <c r="I51" i="27"/>
  <c r="I58" i="27"/>
  <c r="J51" i="27"/>
  <c r="J58" i="27"/>
  <c r="E51" i="27"/>
  <c r="M51" i="27"/>
  <c r="E58" i="27"/>
  <c r="M58" i="27"/>
  <c r="F51" i="27"/>
  <c r="N51" i="27"/>
  <c r="F58" i="27"/>
  <c r="N58" i="27"/>
  <c r="G51" i="27"/>
  <c r="G58" i="27"/>
  <c r="H58" i="27"/>
  <c r="B57" i="27"/>
  <c r="B16" i="27"/>
  <c r="B180" i="27"/>
  <c r="B165" i="27"/>
  <c r="B28" i="27"/>
  <c r="B56" i="27"/>
  <c r="B50" i="27"/>
  <c r="B5" i="27"/>
  <c r="B39" i="27"/>
  <c r="H51" i="27"/>
  <c r="B49" i="27"/>
  <c r="C58" i="27"/>
  <c r="C51" i="27"/>
  <c r="J122" i="18"/>
  <c r="J93" i="18"/>
  <c r="E70" i="18"/>
  <c r="F70" i="18"/>
  <c r="G70" i="18"/>
  <c r="H70" i="18"/>
  <c r="H69" i="18"/>
  <c r="G69" i="18"/>
  <c r="J45" i="18"/>
  <c r="J20" i="18"/>
  <c r="G18" i="34" l="1"/>
  <c r="H17" i="34"/>
  <c r="B58" i="27"/>
  <c r="J70" i="18"/>
  <c r="B51" i="27"/>
  <c r="G19" i="34" l="1"/>
  <c r="H18" i="34"/>
  <c r="K268" i="17"/>
  <c r="K240" i="17"/>
  <c r="K212" i="17"/>
  <c r="K184" i="17"/>
  <c r="K158" i="17"/>
  <c r="K130" i="17"/>
  <c r="G102" i="17"/>
  <c r="H102" i="17"/>
  <c r="I102" i="17"/>
  <c r="F102" i="17"/>
  <c r="E102" i="17"/>
  <c r="E111" i="17" s="1"/>
  <c r="D102" i="17"/>
  <c r="D111" i="17" s="1"/>
  <c r="C102" i="17"/>
  <c r="C111" i="17" s="1"/>
  <c r="H46" i="17"/>
  <c r="H44" i="17"/>
  <c r="H55" i="17" s="1"/>
  <c r="G46" i="17"/>
  <c r="F46" i="17"/>
  <c r="E46" i="17"/>
  <c r="E55" i="17" s="1"/>
  <c r="H18" i="17"/>
  <c r="H17" i="17"/>
  <c r="G18" i="17"/>
  <c r="F18" i="17"/>
  <c r="G17" i="17"/>
  <c r="F17" i="17"/>
  <c r="E18" i="17"/>
  <c r="E17" i="17"/>
  <c r="G20" i="34" l="1"/>
  <c r="H19" i="34"/>
  <c r="E74" i="17"/>
  <c r="G74" i="17"/>
  <c r="H74" i="17"/>
  <c r="F74" i="17"/>
  <c r="K102" i="17"/>
  <c r="K46" i="17"/>
  <c r="K18" i="17"/>
  <c r="B14" i="26"/>
  <c r="B15" i="26"/>
  <c r="B272" i="26"/>
  <c r="B267" i="26"/>
  <c r="B263" i="26"/>
  <c r="B262" i="26"/>
  <c r="B259" i="26"/>
  <c r="B258" i="26"/>
  <c r="B255" i="26"/>
  <c r="B254" i="26"/>
  <c r="B251" i="26"/>
  <c r="B250" i="26"/>
  <c r="B247" i="26"/>
  <c r="B246" i="26"/>
  <c r="B243" i="26"/>
  <c r="B242" i="26"/>
  <c r="B239" i="26"/>
  <c r="B238" i="26"/>
  <c r="B235" i="26"/>
  <c r="B234" i="26"/>
  <c r="B225" i="26"/>
  <c r="B224" i="26"/>
  <c r="B219" i="26"/>
  <c r="B218" i="26"/>
  <c r="B216" i="26"/>
  <c r="B209" i="26"/>
  <c r="B208" i="26"/>
  <c r="B193" i="26"/>
  <c r="B192" i="26"/>
  <c r="B187" i="26"/>
  <c r="B186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79" i="26"/>
  <c r="B178" i="26"/>
  <c r="N172" i="26"/>
  <c r="M172" i="26"/>
  <c r="L172" i="26"/>
  <c r="K172" i="26"/>
  <c r="J172" i="26"/>
  <c r="I172" i="26"/>
  <c r="H172" i="26"/>
  <c r="G172" i="26"/>
  <c r="F172" i="26"/>
  <c r="E172" i="26"/>
  <c r="D172" i="26"/>
  <c r="C172" i="26"/>
  <c r="B170" i="26"/>
  <c r="B172" i="26" s="1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4" i="26"/>
  <c r="B163" i="26"/>
  <c r="B157" i="26"/>
  <c r="B156" i="26"/>
  <c r="B145" i="26"/>
  <c r="B144" i="26"/>
  <c r="B138" i="26"/>
  <c r="B137" i="26"/>
  <c r="B126" i="26"/>
  <c r="B125" i="26"/>
  <c r="B113" i="26"/>
  <c r="B112" i="26"/>
  <c r="B106" i="26"/>
  <c r="B105" i="26"/>
  <c r="B100" i="26"/>
  <c r="B99" i="26"/>
  <c r="B92" i="26"/>
  <c r="B91" i="26"/>
  <c r="B89" i="26"/>
  <c r="B84" i="26"/>
  <c r="B83" i="26"/>
  <c r="B77" i="26"/>
  <c r="B76" i="26"/>
  <c r="B65" i="26"/>
  <c r="B64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N49" i="26"/>
  <c r="M49" i="26"/>
  <c r="L49" i="26"/>
  <c r="L51" i="26" s="1"/>
  <c r="K49" i="26"/>
  <c r="J49" i="26"/>
  <c r="I49" i="26"/>
  <c r="H49" i="26"/>
  <c r="G49" i="26"/>
  <c r="F49" i="26"/>
  <c r="E49" i="26"/>
  <c r="D49" i="26"/>
  <c r="D51" i="26" s="1"/>
  <c r="C4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B38" i="26"/>
  <c r="B37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B27" i="26"/>
  <c r="B2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N5" i="26"/>
  <c r="M5" i="26"/>
  <c r="L5" i="26"/>
  <c r="K5" i="26"/>
  <c r="J5" i="26"/>
  <c r="I5" i="26"/>
  <c r="H5" i="26"/>
  <c r="G5" i="26"/>
  <c r="F5" i="26"/>
  <c r="E5" i="26"/>
  <c r="D5" i="26"/>
  <c r="C5" i="26"/>
  <c r="B4" i="26"/>
  <c r="B3" i="26"/>
  <c r="G21" i="34" l="1"/>
  <c r="H20" i="34"/>
  <c r="F51" i="26"/>
  <c r="N51" i="26"/>
  <c r="J51" i="26"/>
  <c r="K74" i="17"/>
  <c r="B57" i="26"/>
  <c r="B39" i="26"/>
  <c r="B56" i="26"/>
  <c r="E58" i="26"/>
  <c r="G58" i="26"/>
  <c r="I58" i="26"/>
  <c r="K58" i="26"/>
  <c r="M58" i="26"/>
  <c r="B165" i="26"/>
  <c r="B16" i="26"/>
  <c r="H51" i="26"/>
  <c r="B28" i="26"/>
  <c r="D58" i="26"/>
  <c r="F58" i="26"/>
  <c r="H58" i="26"/>
  <c r="J58" i="26"/>
  <c r="L58" i="26"/>
  <c r="N58" i="26"/>
  <c r="B180" i="26"/>
  <c r="B50" i="26"/>
  <c r="B5" i="26"/>
  <c r="C51" i="26"/>
  <c r="E51" i="26"/>
  <c r="G51" i="26"/>
  <c r="I51" i="26"/>
  <c r="K51" i="26"/>
  <c r="M51" i="26"/>
  <c r="B49" i="26"/>
  <c r="C58" i="26"/>
  <c r="D20" i="21"/>
  <c r="C20" i="21"/>
  <c r="B20" i="21"/>
  <c r="D38" i="19"/>
  <c r="E38" i="19"/>
  <c r="F38" i="19"/>
  <c r="G38" i="19"/>
  <c r="H38" i="19"/>
  <c r="I38" i="19"/>
  <c r="J38" i="19"/>
  <c r="K38" i="19"/>
  <c r="L38" i="19"/>
  <c r="M38" i="19"/>
  <c r="N38" i="19"/>
  <c r="C38" i="19"/>
  <c r="D19" i="19"/>
  <c r="E19" i="19"/>
  <c r="F19" i="19"/>
  <c r="G19" i="19"/>
  <c r="H19" i="19"/>
  <c r="I19" i="19"/>
  <c r="J19" i="19"/>
  <c r="K19" i="19"/>
  <c r="L19" i="19"/>
  <c r="M19" i="19"/>
  <c r="N19" i="19"/>
  <c r="C19" i="19"/>
  <c r="D58" i="19"/>
  <c r="E58" i="19"/>
  <c r="F58" i="19"/>
  <c r="G58" i="19"/>
  <c r="H58" i="19"/>
  <c r="I58" i="19"/>
  <c r="J58" i="19"/>
  <c r="K58" i="19"/>
  <c r="L58" i="19"/>
  <c r="M58" i="19"/>
  <c r="N58" i="19"/>
  <c r="C58" i="19"/>
  <c r="J121" i="18"/>
  <c r="J92" i="18"/>
  <c r="E69" i="18"/>
  <c r="F69" i="18"/>
  <c r="J44" i="18"/>
  <c r="J19" i="18"/>
  <c r="G22" i="34" l="1"/>
  <c r="H21" i="34"/>
  <c r="B58" i="26"/>
  <c r="J69" i="18"/>
  <c r="S19" i="19"/>
  <c r="B51" i="26"/>
  <c r="W19" i="19"/>
  <c r="P38" i="19"/>
  <c r="P19" i="19"/>
  <c r="Q38" i="19"/>
  <c r="U19" i="19"/>
  <c r="R58" i="19"/>
  <c r="Q19" i="19"/>
  <c r="Q58" i="19"/>
  <c r="P58" i="19"/>
  <c r="B267" i="24"/>
  <c r="F49" i="16"/>
  <c r="F49" i="24"/>
  <c r="B272" i="24"/>
  <c r="B263" i="24"/>
  <c r="B262" i="24"/>
  <c r="B259" i="24"/>
  <c r="B258" i="24"/>
  <c r="B255" i="24"/>
  <c r="B254" i="24"/>
  <c r="B251" i="24"/>
  <c r="B250" i="24"/>
  <c r="B247" i="24"/>
  <c r="B246" i="24"/>
  <c r="B243" i="24"/>
  <c r="B242" i="24"/>
  <c r="B239" i="24"/>
  <c r="B238" i="24"/>
  <c r="B235" i="24"/>
  <c r="B234" i="24"/>
  <c r="B225" i="24"/>
  <c r="B224" i="24"/>
  <c r="B219" i="24"/>
  <c r="B218" i="24"/>
  <c r="B216" i="24"/>
  <c r="B209" i="24"/>
  <c r="B208" i="24"/>
  <c r="B193" i="24"/>
  <c r="B192" i="24"/>
  <c r="B187" i="24"/>
  <c r="B186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79" i="24"/>
  <c r="B178" i="24"/>
  <c r="N172" i="24"/>
  <c r="M172" i="24"/>
  <c r="L172" i="24"/>
  <c r="K172" i="24"/>
  <c r="J172" i="24"/>
  <c r="I172" i="24"/>
  <c r="H172" i="24"/>
  <c r="G172" i="24"/>
  <c r="F172" i="24"/>
  <c r="E172" i="24"/>
  <c r="D172" i="24"/>
  <c r="C172" i="24"/>
  <c r="B170" i="24"/>
  <c r="B172" i="24" s="1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4" i="24"/>
  <c r="B163" i="24"/>
  <c r="B157" i="24"/>
  <c r="B156" i="24"/>
  <c r="C54" i="20" s="1"/>
  <c r="B145" i="24"/>
  <c r="B144" i="24"/>
  <c r="B54" i="20" s="1"/>
  <c r="B138" i="24"/>
  <c r="B137" i="24"/>
  <c r="C35" i="20" s="1"/>
  <c r="B126" i="24"/>
  <c r="B125" i="24"/>
  <c r="B35" i="20" s="1"/>
  <c r="B113" i="24"/>
  <c r="B112" i="24"/>
  <c r="B106" i="24"/>
  <c r="B105" i="24"/>
  <c r="B100" i="24"/>
  <c r="B99" i="24"/>
  <c r="B92" i="24"/>
  <c r="B91" i="24"/>
  <c r="B89" i="24"/>
  <c r="B84" i="24"/>
  <c r="B83" i="24"/>
  <c r="B77" i="24"/>
  <c r="B76" i="24"/>
  <c r="C16" i="20" s="1"/>
  <c r="B65" i="24"/>
  <c r="B64" i="24"/>
  <c r="B16" i="20" s="1"/>
  <c r="N57" i="24"/>
  <c r="M57" i="24"/>
  <c r="L57" i="24"/>
  <c r="K57" i="24"/>
  <c r="J57" i="24"/>
  <c r="I57" i="24"/>
  <c r="H57" i="24"/>
  <c r="G57" i="24"/>
  <c r="F57" i="24"/>
  <c r="E57" i="24"/>
  <c r="D57" i="24"/>
  <c r="C57" i="24"/>
  <c r="N56" i="24"/>
  <c r="M56" i="24"/>
  <c r="L56" i="24"/>
  <c r="K56" i="24"/>
  <c r="J56" i="24"/>
  <c r="I56" i="24"/>
  <c r="I58" i="24" s="1"/>
  <c r="H56" i="24"/>
  <c r="G56" i="24"/>
  <c r="F56" i="24"/>
  <c r="E56" i="24"/>
  <c r="D56" i="24"/>
  <c r="C56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N49" i="24"/>
  <c r="M49" i="24"/>
  <c r="L49" i="24"/>
  <c r="K49" i="24"/>
  <c r="J49" i="24"/>
  <c r="I49" i="24"/>
  <c r="I51" i="24" s="1"/>
  <c r="H49" i="24"/>
  <c r="G49" i="24"/>
  <c r="G51" i="24" s="1"/>
  <c r="E49" i="24"/>
  <c r="D49" i="24"/>
  <c r="C4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B38" i="24"/>
  <c r="B37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B27" i="24"/>
  <c r="B2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5" i="24"/>
  <c r="B14" i="24"/>
  <c r="N5" i="24"/>
  <c r="M5" i="24"/>
  <c r="L5" i="24"/>
  <c r="K5" i="24"/>
  <c r="J5" i="24"/>
  <c r="I5" i="24"/>
  <c r="H5" i="24"/>
  <c r="G5" i="24"/>
  <c r="F5" i="24"/>
  <c r="E5" i="24"/>
  <c r="D5" i="24"/>
  <c r="C5" i="24"/>
  <c r="B4" i="24"/>
  <c r="B3" i="24"/>
  <c r="G58" i="24" l="1"/>
  <c r="G23" i="34"/>
  <c r="H22" i="34"/>
  <c r="L51" i="24"/>
  <c r="D58" i="24"/>
  <c r="L58" i="24"/>
  <c r="N51" i="24"/>
  <c r="F58" i="24"/>
  <c r="N58" i="24"/>
  <c r="K51" i="24"/>
  <c r="J58" i="24"/>
  <c r="E58" i="24"/>
  <c r="M58" i="24"/>
  <c r="H51" i="24"/>
  <c r="H58" i="24"/>
  <c r="J51" i="24"/>
  <c r="K58" i="24"/>
  <c r="E16" i="20"/>
  <c r="F51" i="24"/>
  <c r="M51" i="24"/>
  <c r="B5" i="24"/>
  <c r="B28" i="24"/>
  <c r="C51" i="24"/>
  <c r="E51" i="24"/>
  <c r="B165" i="24"/>
  <c r="D51" i="24"/>
  <c r="B56" i="24"/>
  <c r="B57" i="24"/>
  <c r="B180" i="24"/>
  <c r="B16" i="24"/>
  <c r="B39" i="24"/>
  <c r="B50" i="24"/>
  <c r="C58" i="24"/>
  <c r="B49" i="24"/>
  <c r="K267" i="17"/>
  <c r="K239" i="17"/>
  <c r="K211" i="17"/>
  <c r="K183" i="17"/>
  <c r="K157" i="17"/>
  <c r="K129" i="17"/>
  <c r="K101" i="17"/>
  <c r="F73" i="17"/>
  <c r="G73" i="17"/>
  <c r="H73" i="17"/>
  <c r="K45" i="17"/>
  <c r="K17" i="17"/>
  <c r="G24" i="34" l="1"/>
  <c r="H23" i="34"/>
  <c r="B51" i="24"/>
  <c r="K73" i="17"/>
  <c r="B58" i="24"/>
  <c r="E73" i="17"/>
  <c r="G25" i="34" l="1"/>
  <c r="H25" i="34" s="1"/>
  <c r="H24" i="34"/>
  <c r="C104" i="22"/>
  <c r="D104" i="22"/>
  <c r="E104" i="22"/>
  <c r="F104" i="22"/>
  <c r="C102" i="22"/>
  <c r="D102" i="22"/>
  <c r="E102" i="22"/>
  <c r="F102" i="22"/>
  <c r="B104" i="22"/>
  <c r="B102" i="22"/>
  <c r="E4" i="20" l="1"/>
  <c r="E5" i="20"/>
  <c r="E6" i="20"/>
  <c r="E7" i="20"/>
  <c r="E8" i="20"/>
  <c r="E9" i="20"/>
  <c r="E10" i="20"/>
  <c r="E11" i="20"/>
  <c r="E12" i="20"/>
  <c r="E13" i="20"/>
  <c r="E14" i="20"/>
  <c r="F96" i="22" l="1"/>
  <c r="F98" i="22"/>
  <c r="F99" i="22"/>
  <c r="C101" i="22"/>
  <c r="D101" i="22"/>
  <c r="E101" i="22"/>
  <c r="F101" i="22"/>
  <c r="C103" i="22"/>
  <c r="D103" i="22"/>
  <c r="E103" i="22"/>
  <c r="F103" i="22"/>
  <c r="C105" i="22"/>
  <c r="D105" i="22"/>
  <c r="E105" i="22"/>
  <c r="F105" i="22"/>
  <c r="C106" i="22"/>
  <c r="D106" i="22"/>
  <c r="E106" i="22"/>
  <c r="F106" i="22"/>
  <c r="B106" i="22"/>
  <c r="B105" i="22"/>
  <c r="B103" i="22"/>
  <c r="B101" i="22"/>
  <c r="C98" i="22"/>
  <c r="D98" i="22"/>
  <c r="E98" i="22"/>
  <c r="C99" i="22"/>
  <c r="D99" i="22"/>
  <c r="E99" i="22"/>
  <c r="B99" i="22"/>
  <c r="B98" i="22"/>
  <c r="C96" i="22"/>
  <c r="D96" i="22"/>
  <c r="E96" i="22"/>
  <c r="B96" i="22"/>
  <c r="B76" i="13"/>
  <c r="A56" i="22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4" i="2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C282" i="17"/>
  <c r="D120" i="18" l="1"/>
  <c r="E120" i="18"/>
  <c r="F120" i="18"/>
  <c r="G120" i="18"/>
  <c r="H120" i="18"/>
  <c r="D119" i="18"/>
  <c r="E119" i="18"/>
  <c r="F119" i="18"/>
  <c r="G119" i="18"/>
  <c r="H119" i="18"/>
  <c r="D118" i="18"/>
  <c r="E118" i="18"/>
  <c r="F118" i="18"/>
  <c r="G118" i="18"/>
  <c r="H118" i="18"/>
  <c r="D117" i="18"/>
  <c r="E117" i="18"/>
  <c r="F117" i="18"/>
  <c r="G117" i="18"/>
  <c r="H117" i="18"/>
  <c r="D116" i="18"/>
  <c r="E116" i="18"/>
  <c r="F116" i="18"/>
  <c r="G116" i="18"/>
  <c r="H116" i="18"/>
  <c r="D115" i="18"/>
  <c r="E115" i="18"/>
  <c r="F115" i="18"/>
  <c r="G115" i="18"/>
  <c r="H115" i="18"/>
  <c r="D114" i="18"/>
  <c r="E114" i="18"/>
  <c r="F114" i="18"/>
  <c r="G114" i="18"/>
  <c r="H114" i="18"/>
  <c r="D113" i="18"/>
  <c r="E113" i="18"/>
  <c r="F113" i="18"/>
  <c r="G113" i="18"/>
  <c r="H113" i="18"/>
  <c r="D112" i="18"/>
  <c r="E112" i="18"/>
  <c r="F112" i="18"/>
  <c r="G112" i="18"/>
  <c r="H112" i="18"/>
  <c r="D111" i="18"/>
  <c r="E111" i="18"/>
  <c r="F111" i="18"/>
  <c r="G111" i="18"/>
  <c r="H111" i="18"/>
  <c r="D110" i="18"/>
  <c r="E110" i="18"/>
  <c r="F110" i="18"/>
  <c r="G110" i="18"/>
  <c r="H110" i="18"/>
  <c r="D109" i="18"/>
  <c r="E109" i="18"/>
  <c r="F109" i="18"/>
  <c r="G109" i="18"/>
  <c r="H109" i="18"/>
  <c r="D108" i="18"/>
  <c r="E108" i="18"/>
  <c r="F108" i="18"/>
  <c r="G108" i="18"/>
  <c r="H108" i="18"/>
  <c r="J107" i="18"/>
  <c r="C91" i="18"/>
  <c r="D91" i="18"/>
  <c r="E91" i="18"/>
  <c r="F91" i="18"/>
  <c r="G91" i="18"/>
  <c r="H91" i="18"/>
  <c r="I91" i="18"/>
  <c r="C90" i="18"/>
  <c r="D90" i="18"/>
  <c r="E90" i="18"/>
  <c r="F90" i="18"/>
  <c r="G90" i="18"/>
  <c r="H90" i="18"/>
  <c r="I90" i="18"/>
  <c r="C89" i="18"/>
  <c r="D89" i="18"/>
  <c r="E89" i="18"/>
  <c r="F89" i="18"/>
  <c r="G89" i="18"/>
  <c r="H89" i="18"/>
  <c r="I89" i="18"/>
  <c r="C88" i="18"/>
  <c r="D88" i="18"/>
  <c r="E88" i="18"/>
  <c r="F88" i="18"/>
  <c r="G88" i="18"/>
  <c r="H88" i="18"/>
  <c r="I88" i="18"/>
  <c r="C87" i="18"/>
  <c r="D87" i="18"/>
  <c r="E87" i="18"/>
  <c r="F87" i="18"/>
  <c r="G87" i="18"/>
  <c r="H87" i="18"/>
  <c r="I87" i="18"/>
  <c r="C86" i="18"/>
  <c r="D86" i="18"/>
  <c r="E86" i="18"/>
  <c r="F86" i="18"/>
  <c r="G86" i="18"/>
  <c r="H86" i="18"/>
  <c r="I86" i="18"/>
  <c r="C85" i="18"/>
  <c r="D85" i="18"/>
  <c r="E85" i="18"/>
  <c r="F85" i="18"/>
  <c r="G85" i="18"/>
  <c r="H85" i="18"/>
  <c r="I85" i="18"/>
  <c r="C84" i="18"/>
  <c r="D84" i="18"/>
  <c r="E84" i="18"/>
  <c r="F84" i="18"/>
  <c r="G84" i="18"/>
  <c r="H84" i="18"/>
  <c r="I84" i="18"/>
  <c r="C83" i="18"/>
  <c r="D83" i="18"/>
  <c r="E83" i="18"/>
  <c r="F83" i="18"/>
  <c r="G83" i="18"/>
  <c r="H83" i="18"/>
  <c r="I83" i="18"/>
  <c r="C82" i="18"/>
  <c r="D82" i="18"/>
  <c r="E82" i="18"/>
  <c r="F82" i="18"/>
  <c r="G82" i="18"/>
  <c r="H82" i="18"/>
  <c r="I82" i="18"/>
  <c r="J78" i="18"/>
  <c r="C81" i="18"/>
  <c r="D81" i="18"/>
  <c r="E81" i="18"/>
  <c r="F81" i="18"/>
  <c r="G81" i="18"/>
  <c r="H81" i="18"/>
  <c r="I81" i="18"/>
  <c r="C80" i="18"/>
  <c r="D80" i="18"/>
  <c r="E80" i="18"/>
  <c r="F80" i="18"/>
  <c r="G80" i="18"/>
  <c r="H80" i="18"/>
  <c r="I80" i="18"/>
  <c r="C79" i="18"/>
  <c r="D79" i="18"/>
  <c r="E79" i="18"/>
  <c r="F79" i="18"/>
  <c r="G79" i="18"/>
  <c r="H79" i="18"/>
  <c r="I79" i="18"/>
  <c r="F53" i="18"/>
  <c r="G53" i="18"/>
  <c r="H53" i="18"/>
  <c r="E53" i="18"/>
  <c r="E43" i="18"/>
  <c r="F43" i="18"/>
  <c r="G43" i="18"/>
  <c r="H43" i="18"/>
  <c r="E42" i="18"/>
  <c r="F42" i="18"/>
  <c r="G42" i="18"/>
  <c r="H42" i="18"/>
  <c r="E41" i="18"/>
  <c r="F41" i="18"/>
  <c r="G41" i="18"/>
  <c r="H41" i="18"/>
  <c r="E40" i="18"/>
  <c r="F40" i="18"/>
  <c r="G40" i="18"/>
  <c r="H40" i="18"/>
  <c r="E39" i="18"/>
  <c r="F39" i="18"/>
  <c r="G39" i="18"/>
  <c r="H39" i="18"/>
  <c r="E38" i="18"/>
  <c r="F38" i="18"/>
  <c r="G38" i="18"/>
  <c r="H38" i="18"/>
  <c r="E37" i="18"/>
  <c r="F37" i="18"/>
  <c r="G37" i="18"/>
  <c r="H37" i="18"/>
  <c r="E36" i="18"/>
  <c r="F36" i="18"/>
  <c r="G36" i="18"/>
  <c r="H36" i="18"/>
  <c r="E35" i="18"/>
  <c r="F35" i="18"/>
  <c r="G35" i="18"/>
  <c r="H35" i="18"/>
  <c r="E34" i="18"/>
  <c r="F34" i="18"/>
  <c r="G34" i="18"/>
  <c r="H34" i="18"/>
  <c r="E33" i="18"/>
  <c r="F33" i="18"/>
  <c r="G33" i="18"/>
  <c r="H33" i="18"/>
  <c r="E32" i="18"/>
  <c r="F32" i="18"/>
  <c r="G32" i="18"/>
  <c r="H32" i="18"/>
  <c r="E31" i="18"/>
  <c r="F31" i="18"/>
  <c r="G31" i="18"/>
  <c r="H31" i="18"/>
  <c r="E30" i="18"/>
  <c r="F30" i="18"/>
  <c r="G30" i="18"/>
  <c r="H30" i="18"/>
  <c r="E29" i="18"/>
  <c r="F29" i="18"/>
  <c r="G29" i="18"/>
  <c r="H29" i="18"/>
  <c r="J28" i="18"/>
  <c r="J3" i="18"/>
  <c r="E18" i="18"/>
  <c r="F18" i="18"/>
  <c r="G18" i="18"/>
  <c r="H18" i="18"/>
  <c r="E17" i="18"/>
  <c r="F17" i="18"/>
  <c r="G17" i="18"/>
  <c r="H17" i="18"/>
  <c r="E16" i="18"/>
  <c r="F16" i="18"/>
  <c r="G16" i="18"/>
  <c r="H16" i="18"/>
  <c r="E15" i="18"/>
  <c r="F15" i="18"/>
  <c r="G15" i="18"/>
  <c r="H15" i="18"/>
  <c r="E14" i="18"/>
  <c r="F14" i="18"/>
  <c r="G14" i="18"/>
  <c r="H14" i="18"/>
  <c r="E13" i="18"/>
  <c r="F13" i="18"/>
  <c r="G13" i="18"/>
  <c r="H13" i="18"/>
  <c r="E12" i="18"/>
  <c r="F12" i="18"/>
  <c r="G12" i="18"/>
  <c r="H12" i="18"/>
  <c r="E11" i="18"/>
  <c r="F11" i="18"/>
  <c r="G11" i="18"/>
  <c r="H11" i="18"/>
  <c r="E10" i="18"/>
  <c r="F10" i="18"/>
  <c r="G10" i="18"/>
  <c r="H10" i="18"/>
  <c r="E9" i="18"/>
  <c r="F9" i="18"/>
  <c r="G9" i="18"/>
  <c r="H9" i="18"/>
  <c r="E8" i="18"/>
  <c r="F8" i="18"/>
  <c r="G8" i="18"/>
  <c r="H8" i="18"/>
  <c r="E7" i="18"/>
  <c r="F7" i="18"/>
  <c r="G7" i="18"/>
  <c r="H7" i="18"/>
  <c r="E6" i="18"/>
  <c r="F6" i="18"/>
  <c r="G6" i="18"/>
  <c r="H6" i="18"/>
  <c r="E5" i="18"/>
  <c r="F5" i="18"/>
  <c r="G5" i="18"/>
  <c r="H5" i="18"/>
  <c r="E4" i="18"/>
  <c r="F4" i="18"/>
  <c r="G4" i="18"/>
  <c r="H4" i="18"/>
  <c r="F266" i="17"/>
  <c r="F277" i="17" s="1"/>
  <c r="G266" i="17"/>
  <c r="G277" i="17" s="1"/>
  <c r="H266" i="17"/>
  <c r="H277" i="17" s="1"/>
  <c r="F238" i="17"/>
  <c r="F249" i="17" s="1"/>
  <c r="G238" i="17"/>
  <c r="G249" i="17" s="1"/>
  <c r="H238" i="17"/>
  <c r="H249" i="17" s="1"/>
  <c r="I238" i="17"/>
  <c r="I249" i="17" s="1"/>
  <c r="F210" i="17"/>
  <c r="F221" i="17" s="1"/>
  <c r="G210" i="17"/>
  <c r="G221" i="17" s="1"/>
  <c r="H210" i="17"/>
  <c r="H221" i="17" s="1"/>
  <c r="F128" i="17"/>
  <c r="F139" i="17" s="1"/>
  <c r="G128" i="17"/>
  <c r="G139" i="17" s="1"/>
  <c r="H128" i="17"/>
  <c r="H139" i="17" s="1"/>
  <c r="I128" i="17"/>
  <c r="I139" i="17" s="1"/>
  <c r="F111" i="17"/>
  <c r="G100" i="17"/>
  <c r="G111" i="17" s="1"/>
  <c r="H100" i="17"/>
  <c r="H111" i="17" s="1"/>
  <c r="I100" i="17"/>
  <c r="I111" i="17" s="1"/>
  <c r="J100" i="17"/>
  <c r="J111" i="17" s="1"/>
  <c r="F44" i="17"/>
  <c r="F55" i="17" s="1"/>
  <c r="G44" i="17"/>
  <c r="G55" i="17" s="1"/>
  <c r="E16" i="17"/>
  <c r="F15" i="17"/>
  <c r="G15" i="17"/>
  <c r="H15" i="17"/>
  <c r="E15" i="17"/>
  <c r="F14" i="17"/>
  <c r="G14" i="17"/>
  <c r="H14" i="17"/>
  <c r="E14" i="17"/>
  <c r="F13" i="17"/>
  <c r="G13" i="17"/>
  <c r="H13" i="17"/>
  <c r="E13" i="17"/>
  <c r="F12" i="17"/>
  <c r="G12" i="17"/>
  <c r="H12" i="17"/>
  <c r="E12" i="17"/>
  <c r="F11" i="17"/>
  <c r="G11" i="17"/>
  <c r="H11" i="17"/>
  <c r="E11" i="17"/>
  <c r="F10" i="17"/>
  <c r="G10" i="17"/>
  <c r="H10" i="17"/>
  <c r="E10" i="17"/>
  <c r="F9" i="17"/>
  <c r="G9" i="17"/>
  <c r="H9" i="17"/>
  <c r="E9" i="17"/>
  <c r="F8" i="17"/>
  <c r="G8" i="17"/>
  <c r="H8" i="17"/>
  <c r="E8" i="17"/>
  <c r="F7" i="17"/>
  <c r="G7" i="17"/>
  <c r="H7" i="17"/>
  <c r="E7" i="17"/>
  <c r="F6" i="17"/>
  <c r="G6" i="17"/>
  <c r="H6" i="17"/>
  <c r="E6" i="17"/>
  <c r="F5" i="17"/>
  <c r="G5" i="17"/>
  <c r="H5" i="17"/>
  <c r="E5" i="17"/>
  <c r="F4" i="17"/>
  <c r="G4" i="17"/>
  <c r="H4" i="17"/>
  <c r="E4" i="17"/>
  <c r="E3" i="17"/>
  <c r="F3" i="17"/>
  <c r="G3" i="17"/>
  <c r="H3" i="17"/>
  <c r="F16" i="17"/>
  <c r="G16" i="17"/>
  <c r="H16" i="17"/>
  <c r="C37" i="19"/>
  <c r="D37" i="19"/>
  <c r="E37" i="19"/>
  <c r="F37" i="19"/>
  <c r="G37" i="19"/>
  <c r="H37" i="19"/>
  <c r="I37" i="19"/>
  <c r="J37" i="19"/>
  <c r="K37" i="19"/>
  <c r="L37" i="19"/>
  <c r="M37" i="19"/>
  <c r="N37" i="19"/>
  <c r="C57" i="19"/>
  <c r="D57" i="19"/>
  <c r="E57" i="19"/>
  <c r="F57" i="19"/>
  <c r="G57" i="19"/>
  <c r="H57" i="19"/>
  <c r="I57" i="19"/>
  <c r="J57" i="19"/>
  <c r="K57" i="19"/>
  <c r="L57" i="19"/>
  <c r="M57" i="19"/>
  <c r="N57" i="19"/>
  <c r="C18" i="19"/>
  <c r="D18" i="19"/>
  <c r="E18" i="19"/>
  <c r="F18" i="19"/>
  <c r="G18" i="19"/>
  <c r="H18" i="19"/>
  <c r="I18" i="19"/>
  <c r="U18" i="19" s="1"/>
  <c r="J18" i="19"/>
  <c r="K18" i="19"/>
  <c r="L18" i="19"/>
  <c r="M18" i="19"/>
  <c r="N18" i="19"/>
  <c r="B272" i="15"/>
  <c r="B267" i="15"/>
  <c r="B272" i="16"/>
  <c r="B267" i="16"/>
  <c r="C36" i="19"/>
  <c r="D36" i="19"/>
  <c r="E36" i="19"/>
  <c r="F36" i="19"/>
  <c r="G36" i="19"/>
  <c r="H36" i="19"/>
  <c r="I36" i="19"/>
  <c r="J36" i="19"/>
  <c r="K36" i="19"/>
  <c r="L36" i="19"/>
  <c r="M36" i="19"/>
  <c r="N36" i="19"/>
  <c r="C56" i="19"/>
  <c r="D56" i="19"/>
  <c r="E56" i="19"/>
  <c r="F56" i="19"/>
  <c r="G56" i="19"/>
  <c r="H56" i="19"/>
  <c r="I56" i="19"/>
  <c r="J56" i="19"/>
  <c r="K56" i="19"/>
  <c r="L56" i="19"/>
  <c r="M56" i="19"/>
  <c r="N56" i="19"/>
  <c r="C35" i="19"/>
  <c r="D35" i="19"/>
  <c r="E35" i="19"/>
  <c r="F35" i="19"/>
  <c r="G35" i="19"/>
  <c r="H35" i="19"/>
  <c r="I35" i="19"/>
  <c r="J35" i="19"/>
  <c r="K35" i="19"/>
  <c r="L35" i="19"/>
  <c r="M35" i="19"/>
  <c r="N35" i="19"/>
  <c r="C55" i="19"/>
  <c r="D55" i="19"/>
  <c r="E55" i="19"/>
  <c r="F55" i="19"/>
  <c r="G55" i="19"/>
  <c r="H55" i="19"/>
  <c r="I55" i="19"/>
  <c r="J55" i="19"/>
  <c r="K55" i="19"/>
  <c r="L55" i="19"/>
  <c r="M55" i="19"/>
  <c r="N55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C54" i="19"/>
  <c r="D54" i="19"/>
  <c r="E54" i="19"/>
  <c r="R54" i="19" s="1"/>
  <c r="F54" i="19"/>
  <c r="G54" i="19"/>
  <c r="H54" i="19"/>
  <c r="I54" i="19"/>
  <c r="J54" i="19"/>
  <c r="K54" i="19"/>
  <c r="L54" i="19"/>
  <c r="M54" i="19"/>
  <c r="N54" i="19"/>
  <c r="C33" i="19"/>
  <c r="D33" i="19"/>
  <c r="E33" i="19"/>
  <c r="F33" i="19"/>
  <c r="G33" i="19"/>
  <c r="H33" i="19"/>
  <c r="I33" i="19"/>
  <c r="J33" i="19"/>
  <c r="K33" i="19"/>
  <c r="L33" i="19"/>
  <c r="M33" i="19"/>
  <c r="N33" i="19"/>
  <c r="C53" i="19"/>
  <c r="D53" i="19"/>
  <c r="E53" i="19"/>
  <c r="F53" i="19"/>
  <c r="G53" i="19"/>
  <c r="H53" i="19"/>
  <c r="I53" i="19"/>
  <c r="J53" i="19"/>
  <c r="K53" i="19"/>
  <c r="L53" i="19"/>
  <c r="M53" i="19"/>
  <c r="N53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C52" i="19"/>
  <c r="D52" i="19"/>
  <c r="E52" i="19"/>
  <c r="F52" i="19"/>
  <c r="G52" i="19"/>
  <c r="H52" i="19"/>
  <c r="I52" i="19"/>
  <c r="J52" i="19"/>
  <c r="K52" i="19"/>
  <c r="L52" i="19"/>
  <c r="M52" i="19"/>
  <c r="N52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C51" i="19"/>
  <c r="D51" i="19"/>
  <c r="E51" i="19"/>
  <c r="R51" i="19" s="1"/>
  <c r="F51" i="19"/>
  <c r="G51" i="19"/>
  <c r="H51" i="19"/>
  <c r="I51" i="19"/>
  <c r="J51" i="19"/>
  <c r="K51" i="19"/>
  <c r="L51" i="19"/>
  <c r="M51" i="19"/>
  <c r="N51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C50" i="19"/>
  <c r="D50" i="19"/>
  <c r="E50" i="19"/>
  <c r="F50" i="19"/>
  <c r="G50" i="19"/>
  <c r="H50" i="19"/>
  <c r="I50" i="19"/>
  <c r="J50" i="19"/>
  <c r="K50" i="19"/>
  <c r="L50" i="19"/>
  <c r="M50" i="19"/>
  <c r="N50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C49" i="19"/>
  <c r="D49" i="19"/>
  <c r="E49" i="19"/>
  <c r="F49" i="19"/>
  <c r="G49" i="19"/>
  <c r="H49" i="19"/>
  <c r="I49" i="19"/>
  <c r="J49" i="19"/>
  <c r="K49" i="19"/>
  <c r="L49" i="19"/>
  <c r="M49" i="19"/>
  <c r="N49" i="19"/>
  <c r="C28" i="19"/>
  <c r="D28" i="19"/>
  <c r="E28" i="19"/>
  <c r="F28" i="19"/>
  <c r="G28" i="19"/>
  <c r="H28" i="19"/>
  <c r="I28" i="19"/>
  <c r="Q28" i="19" s="1"/>
  <c r="J28" i="19"/>
  <c r="K28" i="19"/>
  <c r="L28" i="19"/>
  <c r="M28" i="19"/>
  <c r="N28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C27" i="19"/>
  <c r="D27" i="19"/>
  <c r="E27" i="19"/>
  <c r="F27" i="19"/>
  <c r="G27" i="19"/>
  <c r="H27" i="19"/>
  <c r="I27" i="19"/>
  <c r="P27" i="19" s="1"/>
  <c r="J27" i="19"/>
  <c r="K27" i="19"/>
  <c r="L27" i="19"/>
  <c r="M27" i="19"/>
  <c r="N27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C26" i="19"/>
  <c r="D26" i="19"/>
  <c r="E26" i="19"/>
  <c r="F26" i="19"/>
  <c r="G26" i="19"/>
  <c r="H26" i="19"/>
  <c r="I26" i="19"/>
  <c r="J26" i="19"/>
  <c r="K26" i="19"/>
  <c r="L26" i="19"/>
  <c r="M26" i="19"/>
  <c r="N26" i="19"/>
  <c r="C46" i="19"/>
  <c r="D46" i="19"/>
  <c r="E46" i="19"/>
  <c r="F46" i="19"/>
  <c r="G46" i="19"/>
  <c r="H46" i="19"/>
  <c r="I46" i="19"/>
  <c r="J46" i="19"/>
  <c r="K46" i="19"/>
  <c r="L46" i="19"/>
  <c r="M46" i="19"/>
  <c r="N46" i="19"/>
  <c r="F25" i="19"/>
  <c r="G25" i="19"/>
  <c r="H25" i="19"/>
  <c r="I25" i="19"/>
  <c r="J25" i="19"/>
  <c r="K25" i="19"/>
  <c r="L25" i="19"/>
  <c r="M25" i="19"/>
  <c r="N25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C16" i="19"/>
  <c r="D16" i="19"/>
  <c r="E16" i="19"/>
  <c r="F16" i="19"/>
  <c r="G16" i="19"/>
  <c r="H16" i="19"/>
  <c r="I16" i="19"/>
  <c r="J16" i="19"/>
  <c r="K16" i="19"/>
  <c r="L16" i="19"/>
  <c r="M16" i="19"/>
  <c r="N16" i="19"/>
  <c r="C15" i="19"/>
  <c r="D15" i="19"/>
  <c r="E15" i="19"/>
  <c r="F15" i="19"/>
  <c r="G15" i="19"/>
  <c r="H15" i="19"/>
  <c r="I15" i="19"/>
  <c r="J15" i="19"/>
  <c r="K15" i="19"/>
  <c r="L15" i="19"/>
  <c r="M15" i="19"/>
  <c r="N15" i="19"/>
  <c r="C14" i="19"/>
  <c r="D14" i="19"/>
  <c r="E14" i="19"/>
  <c r="F14" i="19"/>
  <c r="G14" i="19"/>
  <c r="H14" i="19"/>
  <c r="I14" i="19"/>
  <c r="J14" i="19"/>
  <c r="K14" i="19"/>
  <c r="L14" i="19"/>
  <c r="M14" i="19"/>
  <c r="N14" i="19"/>
  <c r="C13" i="19"/>
  <c r="D13" i="19"/>
  <c r="E13" i="19"/>
  <c r="F13" i="19"/>
  <c r="G13" i="19"/>
  <c r="H13" i="19"/>
  <c r="I13" i="19"/>
  <c r="J13" i="19"/>
  <c r="K13" i="19"/>
  <c r="L13" i="19"/>
  <c r="M13" i="19"/>
  <c r="N13" i="19"/>
  <c r="C12" i="19"/>
  <c r="D12" i="19"/>
  <c r="E12" i="19"/>
  <c r="F12" i="19"/>
  <c r="G12" i="19"/>
  <c r="H12" i="19"/>
  <c r="I12" i="19"/>
  <c r="J12" i="19"/>
  <c r="K12" i="19"/>
  <c r="L12" i="19"/>
  <c r="M12" i="19"/>
  <c r="N12" i="19"/>
  <c r="C11" i="19"/>
  <c r="D11" i="19"/>
  <c r="Q11" i="19" s="1"/>
  <c r="E11" i="19"/>
  <c r="F11" i="19"/>
  <c r="G11" i="19"/>
  <c r="H11" i="19"/>
  <c r="I11" i="19"/>
  <c r="J11" i="19"/>
  <c r="K11" i="19"/>
  <c r="L11" i="19"/>
  <c r="M11" i="19"/>
  <c r="N11" i="19"/>
  <c r="C10" i="19"/>
  <c r="D10" i="19"/>
  <c r="E10" i="19"/>
  <c r="F10" i="19"/>
  <c r="G10" i="19"/>
  <c r="H10" i="19"/>
  <c r="I10" i="19"/>
  <c r="J10" i="19"/>
  <c r="K10" i="19"/>
  <c r="L10" i="19"/>
  <c r="M10" i="19"/>
  <c r="N10" i="19"/>
  <c r="C9" i="19"/>
  <c r="D9" i="19"/>
  <c r="E9" i="19"/>
  <c r="F9" i="19"/>
  <c r="G9" i="19"/>
  <c r="H9" i="19"/>
  <c r="I9" i="19"/>
  <c r="J9" i="19"/>
  <c r="K9" i="19"/>
  <c r="L9" i="19"/>
  <c r="M9" i="19"/>
  <c r="N9" i="19"/>
  <c r="C8" i="19"/>
  <c r="D8" i="19"/>
  <c r="E8" i="19"/>
  <c r="F8" i="19"/>
  <c r="G8" i="19"/>
  <c r="H8" i="19"/>
  <c r="S8" i="19" s="1"/>
  <c r="I8" i="19"/>
  <c r="J8" i="19"/>
  <c r="K8" i="19"/>
  <c r="L8" i="19"/>
  <c r="M8" i="19"/>
  <c r="N8" i="19"/>
  <c r="C7" i="19"/>
  <c r="D7" i="19"/>
  <c r="E7" i="19"/>
  <c r="F7" i="19"/>
  <c r="G7" i="19"/>
  <c r="H7" i="19"/>
  <c r="I7" i="19"/>
  <c r="J7" i="19"/>
  <c r="K7" i="19"/>
  <c r="L7" i="19"/>
  <c r="M7" i="19"/>
  <c r="N7" i="19"/>
  <c r="C6" i="19"/>
  <c r="D6" i="19"/>
  <c r="E6" i="19"/>
  <c r="F6" i="19"/>
  <c r="G6" i="19"/>
  <c r="H6" i="19"/>
  <c r="I6" i="19"/>
  <c r="J6" i="19"/>
  <c r="K6" i="19"/>
  <c r="U6" i="19" s="1"/>
  <c r="L6" i="19"/>
  <c r="M6" i="19"/>
  <c r="N6" i="19"/>
  <c r="C5" i="19"/>
  <c r="D5" i="19"/>
  <c r="E5" i="19"/>
  <c r="F5" i="19"/>
  <c r="G5" i="19"/>
  <c r="H5" i="19"/>
  <c r="I5" i="19"/>
  <c r="J5" i="19"/>
  <c r="K5" i="19"/>
  <c r="L5" i="19"/>
  <c r="W5" i="19" s="1"/>
  <c r="M5" i="19"/>
  <c r="N5" i="19"/>
  <c r="C4" i="19"/>
  <c r="D4" i="19"/>
  <c r="E4" i="19"/>
  <c r="F4" i="19"/>
  <c r="G4" i="19"/>
  <c r="H4" i="19"/>
  <c r="I4" i="19"/>
  <c r="J4" i="19"/>
  <c r="K4" i="19"/>
  <c r="L4" i="19"/>
  <c r="M4" i="19"/>
  <c r="N4" i="19"/>
  <c r="C3" i="19"/>
  <c r="D3" i="19"/>
  <c r="E3" i="19"/>
  <c r="F3" i="19"/>
  <c r="G3" i="19"/>
  <c r="H3" i="19"/>
  <c r="I3" i="19"/>
  <c r="J3" i="19"/>
  <c r="K3" i="19"/>
  <c r="L3" i="19"/>
  <c r="M3" i="19"/>
  <c r="N3" i="19"/>
  <c r="Q18" i="19"/>
  <c r="H49" i="18" l="1"/>
  <c r="G49" i="18"/>
  <c r="P47" i="19"/>
  <c r="Q48" i="19"/>
  <c r="P56" i="19"/>
  <c r="C103" i="18"/>
  <c r="F27" i="17"/>
  <c r="G27" i="17"/>
  <c r="E27" i="17"/>
  <c r="H27" i="17"/>
  <c r="U7" i="19"/>
  <c r="U11" i="19"/>
  <c r="U15" i="19"/>
  <c r="U17" i="19"/>
  <c r="G126" i="18"/>
  <c r="S16" i="19"/>
  <c r="S14" i="19"/>
  <c r="Q37" i="19"/>
  <c r="W14" i="19"/>
  <c r="W16" i="19"/>
  <c r="S4" i="19"/>
  <c r="M21" i="19"/>
  <c r="Q13" i="19"/>
  <c r="Q15" i="19"/>
  <c r="U3" i="19"/>
  <c r="W4" i="19"/>
  <c r="W8" i="19"/>
  <c r="R49" i="19"/>
  <c r="Q29" i="19"/>
  <c r="Q32" i="19"/>
  <c r="G21" i="19"/>
  <c r="Q6" i="19"/>
  <c r="P8" i="19"/>
  <c r="Q10" i="19"/>
  <c r="S11" i="19"/>
  <c r="Q12" i="19"/>
  <c r="S13" i="19"/>
  <c r="Q14" i="19"/>
  <c r="S15" i="19"/>
  <c r="Q16" i="19"/>
  <c r="P53" i="19"/>
  <c r="R56" i="19"/>
  <c r="S5" i="19"/>
  <c r="S9" i="19"/>
  <c r="Q31" i="19"/>
  <c r="Q33" i="19"/>
  <c r="P35" i="19"/>
  <c r="P5" i="19"/>
  <c r="W9" i="19"/>
  <c r="P9" i="19"/>
  <c r="U10" i="19"/>
  <c r="P25" i="19"/>
  <c r="P36" i="19"/>
  <c r="P4" i="19"/>
  <c r="P54" i="19"/>
  <c r="P51" i="19"/>
  <c r="U16" i="19"/>
  <c r="S18" i="19"/>
  <c r="H103" i="18"/>
  <c r="D126" i="18"/>
  <c r="P16" i="19"/>
  <c r="P48" i="19"/>
  <c r="W11" i="19"/>
  <c r="U14" i="19"/>
  <c r="K21" i="19"/>
  <c r="C21" i="19"/>
  <c r="Q7" i="19"/>
  <c r="Q9" i="19"/>
  <c r="P11" i="19"/>
  <c r="P15" i="19"/>
  <c r="Q17" i="19"/>
  <c r="H24" i="18"/>
  <c r="H56" i="18"/>
  <c r="H58" i="18"/>
  <c r="H60" i="18"/>
  <c r="H62" i="18"/>
  <c r="H64" i="18"/>
  <c r="H66" i="18"/>
  <c r="H68" i="18"/>
  <c r="F49" i="18"/>
  <c r="G103" i="18"/>
  <c r="P49" i="19"/>
  <c r="R50" i="19"/>
  <c r="Q54" i="19"/>
  <c r="R55" i="19"/>
  <c r="F126" i="18"/>
  <c r="W15" i="19"/>
  <c r="P14" i="19"/>
  <c r="Q51" i="19"/>
  <c r="Q26" i="19"/>
  <c r="Q27" i="19"/>
  <c r="P29" i="19"/>
  <c r="Q30" i="19"/>
  <c r="P32" i="19"/>
  <c r="P33" i="19"/>
  <c r="Q34" i="19"/>
  <c r="Q35" i="19"/>
  <c r="Q36" i="19"/>
  <c r="W18" i="19"/>
  <c r="P18" i="19"/>
  <c r="G24" i="18"/>
  <c r="E49" i="18"/>
  <c r="F103" i="18"/>
  <c r="Q52" i="19"/>
  <c r="W13" i="19"/>
  <c r="P55" i="19"/>
  <c r="I103" i="18"/>
  <c r="I21" i="19"/>
  <c r="U9" i="19"/>
  <c r="U13" i="19"/>
  <c r="Q50" i="19"/>
  <c r="F24" i="18"/>
  <c r="E103" i="18"/>
  <c r="R47" i="19"/>
  <c r="R53" i="19"/>
  <c r="Q56" i="19"/>
  <c r="E21" i="19"/>
  <c r="U12" i="19"/>
  <c r="E126" i="18"/>
  <c r="Q49" i="19"/>
  <c r="E24" i="18"/>
  <c r="D103" i="18"/>
  <c r="H126" i="18"/>
  <c r="F55" i="18"/>
  <c r="F57" i="18"/>
  <c r="F59" i="18"/>
  <c r="F61" i="18"/>
  <c r="F63" i="18"/>
  <c r="F65" i="18"/>
  <c r="F67" i="18"/>
  <c r="J30" i="18"/>
  <c r="J40" i="18"/>
  <c r="H55" i="18"/>
  <c r="H57" i="18"/>
  <c r="H59" i="18"/>
  <c r="H61" i="18"/>
  <c r="H63" i="18"/>
  <c r="H65" i="18"/>
  <c r="H67" i="18"/>
  <c r="J111" i="18"/>
  <c r="J117" i="18"/>
  <c r="J84" i="18"/>
  <c r="J89" i="18"/>
  <c r="F62" i="18"/>
  <c r="F64" i="18"/>
  <c r="F66" i="18"/>
  <c r="F68" i="18"/>
  <c r="F60" i="18"/>
  <c r="F58" i="18"/>
  <c r="F56" i="18"/>
  <c r="J34" i="18"/>
  <c r="J43" i="18"/>
  <c r="J113" i="18"/>
  <c r="J87" i="18"/>
  <c r="Q3" i="19"/>
  <c r="N21" i="19"/>
  <c r="L21" i="19"/>
  <c r="J21" i="19"/>
  <c r="H21" i="19"/>
  <c r="F21" i="19"/>
  <c r="D21" i="19"/>
  <c r="Q55" i="19"/>
  <c r="Q53" i="19"/>
  <c r="P50" i="19"/>
  <c r="F54" i="18"/>
  <c r="J16" i="18"/>
  <c r="R48" i="19"/>
  <c r="Q5" i="19"/>
  <c r="U8" i="19"/>
  <c r="N40" i="19"/>
  <c r="N41" i="19"/>
  <c r="L41" i="19"/>
  <c r="L40" i="19"/>
  <c r="J41" i="19"/>
  <c r="J40" i="19"/>
  <c r="H41" i="19"/>
  <c r="H40" i="19"/>
  <c r="F41" i="19"/>
  <c r="F40" i="19"/>
  <c r="D41" i="19"/>
  <c r="D40" i="19"/>
  <c r="J13" i="18"/>
  <c r="J108" i="18"/>
  <c r="M40" i="19"/>
  <c r="M41" i="19"/>
  <c r="K40" i="19"/>
  <c r="K41" i="19"/>
  <c r="I40" i="19"/>
  <c r="I41" i="19"/>
  <c r="G40" i="19"/>
  <c r="G41" i="19"/>
  <c r="E40" i="19"/>
  <c r="E41" i="19"/>
  <c r="C41" i="19"/>
  <c r="C40" i="19"/>
  <c r="W17" i="19"/>
  <c r="S17" i="19"/>
  <c r="Q8" i="19"/>
  <c r="Q46" i="19"/>
  <c r="N62" i="19"/>
  <c r="N61" i="19"/>
  <c r="N60" i="19"/>
  <c r="L62" i="19"/>
  <c r="L61" i="19"/>
  <c r="L60" i="19"/>
  <c r="J62" i="19"/>
  <c r="J61" i="19"/>
  <c r="J60" i="19"/>
  <c r="H62" i="19"/>
  <c r="H61" i="19"/>
  <c r="H60" i="19"/>
  <c r="F62" i="19"/>
  <c r="F61" i="19"/>
  <c r="F60" i="19"/>
  <c r="Q45" i="19"/>
  <c r="D62" i="19"/>
  <c r="D61" i="19"/>
  <c r="D60" i="19"/>
  <c r="M62" i="19"/>
  <c r="M61" i="19"/>
  <c r="M60" i="19"/>
  <c r="K62" i="19"/>
  <c r="K61" i="19"/>
  <c r="K60" i="19"/>
  <c r="I62" i="19"/>
  <c r="I61" i="19"/>
  <c r="I60" i="19"/>
  <c r="G62" i="19"/>
  <c r="G61" i="19"/>
  <c r="G60" i="19"/>
  <c r="E62" i="19"/>
  <c r="E61" i="19"/>
  <c r="E60" i="19"/>
  <c r="R45" i="19"/>
  <c r="C62" i="19"/>
  <c r="C61" i="19"/>
  <c r="C60" i="19"/>
  <c r="U4" i="19"/>
  <c r="Q4" i="19"/>
  <c r="W6" i="19"/>
  <c r="S6" i="19"/>
  <c r="P6" i="19"/>
  <c r="P13" i="19"/>
  <c r="P17" i="19"/>
  <c r="P46" i="19"/>
  <c r="P28" i="19"/>
  <c r="P34" i="19"/>
  <c r="S7" i="19"/>
  <c r="W10" i="19"/>
  <c r="S10" i="19"/>
  <c r="P10" i="19"/>
  <c r="W12" i="19"/>
  <c r="S12" i="19"/>
  <c r="P12" i="19"/>
  <c r="P45" i="19"/>
  <c r="R46" i="19"/>
  <c r="R52" i="19"/>
  <c r="J8" i="18"/>
  <c r="J10" i="18"/>
  <c r="J6" i="18"/>
  <c r="J32" i="18"/>
  <c r="J37" i="18"/>
  <c r="J41" i="18"/>
  <c r="J80" i="18"/>
  <c r="J85" i="18"/>
  <c r="J88" i="18"/>
  <c r="J90" i="18"/>
  <c r="J109" i="18"/>
  <c r="J112" i="18"/>
  <c r="J116" i="18"/>
  <c r="J118" i="18"/>
  <c r="J79" i="18"/>
  <c r="J81" i="18"/>
  <c r="J114" i="18"/>
  <c r="J115" i="18"/>
  <c r="J17" i="18"/>
  <c r="J14" i="18"/>
  <c r="J11" i="18"/>
  <c r="J9" i="18"/>
  <c r="J7" i="18"/>
  <c r="J5" i="18"/>
  <c r="G55" i="18"/>
  <c r="E55" i="18"/>
  <c r="G56" i="18"/>
  <c r="E56" i="18"/>
  <c r="G57" i="18"/>
  <c r="E57" i="18"/>
  <c r="G58" i="18"/>
  <c r="E58" i="18"/>
  <c r="G59" i="18"/>
  <c r="E59" i="18"/>
  <c r="G60" i="18"/>
  <c r="E60" i="18"/>
  <c r="G61" i="18"/>
  <c r="E61" i="18"/>
  <c r="G62" i="18"/>
  <c r="E62" i="18"/>
  <c r="G63" i="18"/>
  <c r="E63" i="18"/>
  <c r="G64" i="18"/>
  <c r="E64" i="18"/>
  <c r="G65" i="18"/>
  <c r="E65" i="18"/>
  <c r="G66" i="18"/>
  <c r="E66" i="18"/>
  <c r="G67" i="18"/>
  <c r="E67" i="18"/>
  <c r="G68" i="18"/>
  <c r="J82" i="18"/>
  <c r="J83" i="18"/>
  <c r="J86" i="18"/>
  <c r="J110" i="18"/>
  <c r="J119" i="18"/>
  <c r="K44" i="17"/>
  <c r="R57" i="19"/>
  <c r="J120" i="18"/>
  <c r="P57" i="19"/>
  <c r="J91" i="18"/>
  <c r="E68" i="18"/>
  <c r="J18" i="18"/>
  <c r="Q57" i="19"/>
  <c r="P37" i="19"/>
  <c r="J31" i="18"/>
  <c r="J33" i="18"/>
  <c r="J35" i="18"/>
  <c r="J38" i="18"/>
  <c r="J53" i="18"/>
  <c r="H54" i="18"/>
  <c r="G54" i="18"/>
  <c r="E54" i="18"/>
  <c r="J36" i="18"/>
  <c r="J39" i="18"/>
  <c r="J42" i="18"/>
  <c r="J29" i="18"/>
  <c r="J12" i="18"/>
  <c r="J15" i="18"/>
  <c r="J4" i="18"/>
  <c r="P52" i="19"/>
  <c r="P31" i="19"/>
  <c r="P30" i="19"/>
  <c r="Q47" i="19"/>
  <c r="P26" i="19"/>
  <c r="Q25" i="19"/>
  <c r="P7" i="19"/>
  <c r="W7" i="19"/>
  <c r="U5" i="19"/>
  <c r="P3" i="19"/>
  <c r="S3" i="19"/>
  <c r="W3" i="19"/>
  <c r="B36" i="18" l="1"/>
  <c r="B31" i="18"/>
  <c r="Q21" i="19"/>
  <c r="B115" i="18"/>
  <c r="B116" i="18"/>
  <c r="U21" i="19"/>
  <c r="B10" i="18"/>
  <c r="V5" i="19"/>
  <c r="B90" i="18"/>
  <c r="B110" i="18"/>
  <c r="W21" i="19"/>
  <c r="B114" i="18"/>
  <c r="B8" i="18"/>
  <c r="B30" i="18"/>
  <c r="B40" i="18"/>
  <c r="B88" i="18"/>
  <c r="B4" i="18"/>
  <c r="B21" i="18"/>
  <c r="B22" i="18"/>
  <c r="B20" i="18"/>
  <c r="B19" i="18"/>
  <c r="G74" i="18"/>
  <c r="B119" i="18"/>
  <c r="B5" i="18"/>
  <c r="B81" i="18"/>
  <c r="B85" i="18"/>
  <c r="B87" i="18"/>
  <c r="B7" i="18"/>
  <c r="B94" i="18"/>
  <c r="B79" i="18"/>
  <c r="B95" i="18"/>
  <c r="B93" i="18"/>
  <c r="B92" i="18"/>
  <c r="B80" i="18"/>
  <c r="B113" i="18"/>
  <c r="J24" i="18"/>
  <c r="B111" i="18"/>
  <c r="E74" i="18"/>
  <c r="B15" i="18"/>
  <c r="H74" i="18"/>
  <c r="B18" i="18"/>
  <c r="B12" i="18"/>
  <c r="B86" i="18"/>
  <c r="B9" i="18"/>
  <c r="B118" i="18"/>
  <c r="B41" i="18"/>
  <c r="B43" i="18"/>
  <c r="B37" i="18"/>
  <c r="R4" i="19"/>
  <c r="B108" i="18"/>
  <c r="B123" i="18"/>
  <c r="B124" i="18"/>
  <c r="B122" i="18"/>
  <c r="B121" i="18"/>
  <c r="B34" i="18"/>
  <c r="B89" i="18"/>
  <c r="B29" i="18"/>
  <c r="B46" i="18"/>
  <c r="B47" i="18"/>
  <c r="B45" i="18"/>
  <c r="B44" i="18"/>
  <c r="B91" i="18"/>
  <c r="B42" i="18"/>
  <c r="B35" i="18"/>
  <c r="B82" i="18"/>
  <c r="B14" i="18"/>
  <c r="B112" i="18"/>
  <c r="B32" i="18"/>
  <c r="B13" i="18"/>
  <c r="B16" i="18"/>
  <c r="B84" i="18"/>
  <c r="B38" i="18"/>
  <c r="B83" i="18"/>
  <c r="B11" i="18"/>
  <c r="B39" i="18"/>
  <c r="B33" i="18"/>
  <c r="B120" i="18"/>
  <c r="B17" i="18"/>
  <c r="B109" i="18"/>
  <c r="B6" i="18"/>
  <c r="F74" i="18"/>
  <c r="B117" i="18"/>
  <c r="J49" i="18"/>
  <c r="J65" i="18"/>
  <c r="J61" i="18"/>
  <c r="J57" i="18"/>
  <c r="J67" i="18"/>
  <c r="J63" i="18"/>
  <c r="J59" i="18"/>
  <c r="J55" i="18"/>
  <c r="J68" i="18"/>
  <c r="J64" i="18"/>
  <c r="J60" i="18"/>
  <c r="J56" i="18"/>
  <c r="J66" i="18"/>
  <c r="J62" i="18"/>
  <c r="J58" i="18"/>
  <c r="T11" i="19"/>
  <c r="X3" i="19"/>
  <c r="X19" i="19"/>
  <c r="B3" i="19"/>
  <c r="B19" i="19"/>
  <c r="X7" i="19"/>
  <c r="B12" i="19"/>
  <c r="X12" i="19"/>
  <c r="T10" i="19"/>
  <c r="T7" i="19"/>
  <c r="B17" i="19"/>
  <c r="B6" i="19"/>
  <c r="X6" i="19"/>
  <c r="V4" i="19"/>
  <c r="R8" i="19"/>
  <c r="R5" i="19"/>
  <c r="R18" i="19"/>
  <c r="X16" i="19"/>
  <c r="B16" i="19"/>
  <c r="R15" i="19"/>
  <c r="T14" i="19"/>
  <c r="R13" i="19"/>
  <c r="V11" i="19"/>
  <c r="V10" i="19"/>
  <c r="T9" i="19"/>
  <c r="T8" i="19"/>
  <c r="V6" i="19"/>
  <c r="B5" i="19"/>
  <c r="V19" i="19"/>
  <c r="R19" i="19"/>
  <c r="T17" i="19"/>
  <c r="T13" i="19"/>
  <c r="X18" i="19"/>
  <c r="B18" i="19"/>
  <c r="V16" i="19"/>
  <c r="X15" i="19"/>
  <c r="B15" i="19"/>
  <c r="R14" i="19"/>
  <c r="V12" i="19"/>
  <c r="R10" i="19"/>
  <c r="R9" i="19"/>
  <c r="B8" i="19"/>
  <c r="R6" i="19"/>
  <c r="X4" i="19"/>
  <c r="T3" i="19"/>
  <c r="T19" i="19"/>
  <c r="B7" i="19"/>
  <c r="T12" i="19"/>
  <c r="B10" i="19"/>
  <c r="X10" i="19"/>
  <c r="B13" i="19"/>
  <c r="T6" i="19"/>
  <c r="V8" i="19"/>
  <c r="V18" i="19"/>
  <c r="V17" i="19"/>
  <c r="T16" i="19"/>
  <c r="V15" i="19"/>
  <c r="X14" i="19"/>
  <c r="B14" i="19"/>
  <c r="R12" i="19"/>
  <c r="R11" i="19"/>
  <c r="X9" i="19"/>
  <c r="B9" i="19"/>
  <c r="V7" i="19"/>
  <c r="X5" i="19"/>
  <c r="T4" i="19"/>
  <c r="V3" i="19"/>
  <c r="R3" i="19"/>
  <c r="X17" i="19"/>
  <c r="X13" i="19"/>
  <c r="T18" i="19"/>
  <c r="R17" i="19"/>
  <c r="R16" i="19"/>
  <c r="T15" i="19"/>
  <c r="V14" i="19"/>
  <c r="V13" i="19"/>
  <c r="X11" i="19"/>
  <c r="B11" i="19"/>
  <c r="V9" i="19"/>
  <c r="X8" i="19"/>
  <c r="R7" i="19"/>
  <c r="T5" i="19"/>
  <c r="B4" i="19"/>
  <c r="B52" i="19"/>
  <c r="B58" i="19"/>
  <c r="B50" i="19"/>
  <c r="B55" i="19"/>
  <c r="B45" i="19"/>
  <c r="B47" i="19"/>
  <c r="B51" i="19"/>
  <c r="B56" i="19"/>
  <c r="B57" i="19"/>
  <c r="B46" i="19"/>
  <c r="P21" i="19"/>
  <c r="B48" i="19"/>
  <c r="B53" i="19"/>
  <c r="B49" i="19"/>
  <c r="B54" i="19"/>
  <c r="S21" i="19"/>
  <c r="J54" i="18"/>
  <c r="J126" i="18"/>
  <c r="B61" i="18" l="1"/>
  <c r="B58" i="18"/>
  <c r="B62" i="18"/>
  <c r="B63" i="18"/>
  <c r="B59" i="18"/>
  <c r="B66" i="18"/>
  <c r="B67" i="18"/>
  <c r="B54" i="18"/>
  <c r="B72" i="18"/>
  <c r="B71" i="18"/>
  <c r="B70" i="18"/>
  <c r="B69" i="18"/>
  <c r="B55" i="18"/>
  <c r="B56" i="18"/>
  <c r="B57" i="18"/>
  <c r="B60" i="18"/>
  <c r="B64" i="18"/>
  <c r="B65" i="18"/>
  <c r="B68" i="18"/>
  <c r="J74" i="18"/>
  <c r="J103" i="18"/>
  <c r="K266" i="17"/>
  <c r="K265" i="17"/>
  <c r="K264" i="17"/>
  <c r="K263" i="17"/>
  <c r="K262" i="17"/>
  <c r="K261" i="17"/>
  <c r="K260" i="17"/>
  <c r="K259" i="17"/>
  <c r="K258" i="17"/>
  <c r="K257" i="17"/>
  <c r="K256" i="17"/>
  <c r="K255" i="17"/>
  <c r="K254" i="17"/>
  <c r="K238" i="17"/>
  <c r="K237" i="17"/>
  <c r="K236" i="17"/>
  <c r="K235" i="17"/>
  <c r="K234" i="17"/>
  <c r="K233" i="17"/>
  <c r="K232" i="17"/>
  <c r="K231" i="17"/>
  <c r="K230" i="17"/>
  <c r="K229" i="17"/>
  <c r="K228" i="17"/>
  <c r="K227" i="17"/>
  <c r="K226" i="17"/>
  <c r="K210" i="17"/>
  <c r="K209" i="17"/>
  <c r="K208" i="17"/>
  <c r="K207" i="17"/>
  <c r="K206" i="17"/>
  <c r="K205" i="17"/>
  <c r="K204" i="17"/>
  <c r="K203" i="17"/>
  <c r="K202" i="17"/>
  <c r="K201" i="17"/>
  <c r="K200" i="17"/>
  <c r="K199" i="17"/>
  <c r="K198" i="17"/>
  <c r="K182" i="17"/>
  <c r="K181" i="17"/>
  <c r="K180" i="17"/>
  <c r="K179" i="17"/>
  <c r="K178" i="17"/>
  <c r="K177" i="17"/>
  <c r="K176" i="17"/>
  <c r="K175" i="17"/>
  <c r="K174" i="17"/>
  <c r="K173" i="17"/>
  <c r="K172" i="17"/>
  <c r="K171" i="17"/>
  <c r="K170" i="17"/>
  <c r="K156" i="17"/>
  <c r="K155" i="17"/>
  <c r="K154" i="17"/>
  <c r="K153" i="17"/>
  <c r="K152" i="17"/>
  <c r="K151" i="17"/>
  <c r="L150" i="17"/>
  <c r="K150" i="17"/>
  <c r="K149" i="17"/>
  <c r="L148" i="17"/>
  <c r="K148" i="17"/>
  <c r="L147" i="17"/>
  <c r="K147" i="17"/>
  <c r="L146" i="17"/>
  <c r="K146" i="17"/>
  <c r="L145" i="17"/>
  <c r="K145" i="17"/>
  <c r="K144" i="17"/>
  <c r="K128" i="17"/>
  <c r="K127" i="17"/>
  <c r="K126" i="17"/>
  <c r="K125" i="17"/>
  <c r="K124" i="17"/>
  <c r="K123" i="17"/>
  <c r="K122" i="17"/>
  <c r="K121" i="17"/>
  <c r="K120" i="17"/>
  <c r="K119" i="17"/>
  <c r="K118" i="17"/>
  <c r="K117" i="17"/>
  <c r="K116" i="17"/>
  <c r="K114" i="17"/>
  <c r="K100" i="17"/>
  <c r="K99" i="17"/>
  <c r="K98" i="17"/>
  <c r="K97" i="17"/>
  <c r="K96" i="17"/>
  <c r="K95" i="17"/>
  <c r="K94" i="17"/>
  <c r="K93" i="17"/>
  <c r="K92" i="17"/>
  <c r="K91" i="17"/>
  <c r="K90" i="17"/>
  <c r="K89" i="17"/>
  <c r="K88" i="17"/>
  <c r="K86" i="17"/>
  <c r="H72" i="17"/>
  <c r="G72" i="17"/>
  <c r="F72" i="17"/>
  <c r="E72" i="17"/>
  <c r="H71" i="17"/>
  <c r="G71" i="17"/>
  <c r="F71" i="17"/>
  <c r="E71" i="17"/>
  <c r="H70" i="17"/>
  <c r="G70" i="17"/>
  <c r="F70" i="17"/>
  <c r="E70" i="17"/>
  <c r="H69" i="17"/>
  <c r="G69" i="17"/>
  <c r="F69" i="17"/>
  <c r="E69" i="17"/>
  <c r="H68" i="17"/>
  <c r="G68" i="17"/>
  <c r="F68" i="17"/>
  <c r="E68" i="17"/>
  <c r="H67" i="17"/>
  <c r="G67" i="17"/>
  <c r="F67" i="17"/>
  <c r="E67" i="17"/>
  <c r="H66" i="17"/>
  <c r="G66" i="17"/>
  <c r="F66" i="17"/>
  <c r="E66" i="17"/>
  <c r="H65" i="17"/>
  <c r="G65" i="17"/>
  <c r="F65" i="17"/>
  <c r="E65" i="17"/>
  <c r="H64" i="17"/>
  <c r="G64" i="17"/>
  <c r="F64" i="17"/>
  <c r="E64" i="17"/>
  <c r="H63" i="17"/>
  <c r="G63" i="17"/>
  <c r="F63" i="17"/>
  <c r="E63" i="17"/>
  <c r="H62" i="17"/>
  <c r="G62" i="17"/>
  <c r="F62" i="17"/>
  <c r="E62" i="17"/>
  <c r="H61" i="17"/>
  <c r="G61" i="17"/>
  <c r="F61" i="17"/>
  <c r="E61" i="17"/>
  <c r="H60" i="17"/>
  <c r="G60" i="17"/>
  <c r="F60" i="17"/>
  <c r="E60" i="17"/>
  <c r="H59" i="17"/>
  <c r="G59" i="17"/>
  <c r="F59" i="17"/>
  <c r="E59" i="17"/>
  <c r="H58" i="17"/>
  <c r="G58" i="17"/>
  <c r="F58" i="17"/>
  <c r="E58" i="17"/>
  <c r="K4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16" i="17"/>
  <c r="K15" i="17"/>
  <c r="K14" i="17"/>
  <c r="K13" i="17"/>
  <c r="K12" i="17"/>
  <c r="K11" i="17"/>
  <c r="K10" i="17"/>
  <c r="K9" i="17"/>
  <c r="K8" i="17"/>
  <c r="K7" i="17"/>
  <c r="K6" i="17"/>
  <c r="K5" i="17"/>
  <c r="K4" i="17"/>
  <c r="K3" i="17"/>
  <c r="K2" i="17"/>
  <c r="B263" i="16"/>
  <c r="B262" i="16"/>
  <c r="B259" i="16"/>
  <c r="B258" i="16"/>
  <c r="B255" i="16"/>
  <c r="B254" i="16"/>
  <c r="B251" i="16"/>
  <c r="B250" i="16"/>
  <c r="B247" i="16"/>
  <c r="B246" i="16"/>
  <c r="B243" i="16"/>
  <c r="B242" i="16"/>
  <c r="B239" i="16"/>
  <c r="B238" i="16"/>
  <c r="B235" i="16"/>
  <c r="B234" i="16"/>
  <c r="B225" i="16"/>
  <c r="B224" i="16"/>
  <c r="B219" i="16"/>
  <c r="B218" i="16"/>
  <c r="B216" i="16"/>
  <c r="B209" i="16"/>
  <c r="B208" i="16"/>
  <c r="B193" i="16"/>
  <c r="B192" i="16"/>
  <c r="B187" i="16"/>
  <c r="B186" i="16"/>
  <c r="N180" i="16"/>
  <c r="M180" i="16"/>
  <c r="L180" i="16"/>
  <c r="K180" i="16"/>
  <c r="J180" i="16"/>
  <c r="I180" i="16"/>
  <c r="H180" i="16"/>
  <c r="G180" i="16"/>
  <c r="F180" i="16"/>
  <c r="E180" i="16"/>
  <c r="D180" i="16"/>
  <c r="C180" i="16"/>
  <c r="B179" i="16"/>
  <c r="B178" i="16"/>
  <c r="N172" i="16"/>
  <c r="M172" i="16"/>
  <c r="L172" i="16"/>
  <c r="K172" i="16"/>
  <c r="J172" i="16"/>
  <c r="I172" i="16"/>
  <c r="H172" i="16"/>
  <c r="G172" i="16"/>
  <c r="F172" i="16"/>
  <c r="E172" i="16"/>
  <c r="D172" i="16"/>
  <c r="C172" i="16"/>
  <c r="B170" i="16"/>
  <c r="B172" i="16" s="1"/>
  <c r="N165" i="16"/>
  <c r="M165" i="16"/>
  <c r="L165" i="16"/>
  <c r="K165" i="16"/>
  <c r="J165" i="16"/>
  <c r="I165" i="16"/>
  <c r="H165" i="16"/>
  <c r="G165" i="16"/>
  <c r="F165" i="16"/>
  <c r="E165" i="16"/>
  <c r="D165" i="16"/>
  <c r="C165" i="16"/>
  <c r="B164" i="16"/>
  <c r="B163" i="16"/>
  <c r="B157" i="16"/>
  <c r="B156" i="16"/>
  <c r="C53" i="20" s="1"/>
  <c r="C56" i="20" s="1"/>
  <c r="B145" i="16"/>
  <c r="B144" i="16"/>
  <c r="B53" i="20" s="1"/>
  <c r="B56" i="20" s="1"/>
  <c r="B138" i="16"/>
  <c r="B137" i="16"/>
  <c r="C34" i="20" s="1"/>
  <c r="C37" i="20" s="1"/>
  <c r="B126" i="16"/>
  <c r="B125" i="16"/>
  <c r="B34" i="20" s="1"/>
  <c r="B37" i="20" s="1"/>
  <c r="D35" i="20" s="1"/>
  <c r="B113" i="16"/>
  <c r="B112" i="16"/>
  <c r="B106" i="16"/>
  <c r="B105" i="16"/>
  <c r="B100" i="16"/>
  <c r="B99" i="16"/>
  <c r="B92" i="16"/>
  <c r="B91" i="16"/>
  <c r="B89" i="16"/>
  <c r="B84" i="16"/>
  <c r="B83" i="16"/>
  <c r="B77" i="16"/>
  <c r="B76" i="16"/>
  <c r="C15" i="20" s="1"/>
  <c r="C18" i="20" s="1"/>
  <c r="B65" i="16"/>
  <c r="B64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N56" i="16"/>
  <c r="N58" i="16" s="1"/>
  <c r="M56" i="16"/>
  <c r="L56" i="16"/>
  <c r="K56" i="16"/>
  <c r="J56" i="16"/>
  <c r="I56" i="16"/>
  <c r="H56" i="16"/>
  <c r="G56" i="16"/>
  <c r="G58" i="16" s="1"/>
  <c r="F56" i="16"/>
  <c r="F58" i="16" s="1"/>
  <c r="E56" i="16"/>
  <c r="D56" i="16"/>
  <c r="C56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N49" i="16"/>
  <c r="N51" i="16" s="1"/>
  <c r="M49" i="16"/>
  <c r="L49" i="16"/>
  <c r="K49" i="16"/>
  <c r="J49" i="16"/>
  <c r="I49" i="16"/>
  <c r="H49" i="16"/>
  <c r="G49" i="16"/>
  <c r="G51" i="16" s="1"/>
  <c r="F51" i="16"/>
  <c r="E49" i="16"/>
  <c r="D49" i="16"/>
  <c r="C4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B38" i="16"/>
  <c r="B37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7" i="16"/>
  <c r="B2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5" i="16"/>
  <c r="B14" i="16"/>
  <c r="N5" i="16"/>
  <c r="M5" i="16"/>
  <c r="L5" i="16"/>
  <c r="K5" i="16"/>
  <c r="J5" i="16"/>
  <c r="I5" i="16"/>
  <c r="H5" i="16"/>
  <c r="G5" i="16"/>
  <c r="F5" i="16"/>
  <c r="E5" i="16"/>
  <c r="D5" i="16"/>
  <c r="C5" i="16"/>
  <c r="B4" i="16"/>
  <c r="B3" i="16"/>
  <c r="B263" i="15"/>
  <c r="B262" i="15"/>
  <c r="B259" i="15"/>
  <c r="B258" i="15"/>
  <c r="B255" i="15"/>
  <c r="B254" i="15"/>
  <c r="B251" i="15"/>
  <c r="B250" i="15"/>
  <c r="B247" i="15"/>
  <c r="B246" i="15"/>
  <c r="B243" i="15"/>
  <c r="B242" i="15"/>
  <c r="B239" i="15"/>
  <c r="B238" i="15"/>
  <c r="B235" i="15"/>
  <c r="B234" i="15"/>
  <c r="B225" i="15"/>
  <c r="B224" i="15"/>
  <c r="B219" i="15"/>
  <c r="B218" i="15"/>
  <c r="B216" i="15"/>
  <c r="B209" i="15"/>
  <c r="B208" i="15"/>
  <c r="B193" i="15"/>
  <c r="B192" i="15"/>
  <c r="B187" i="15"/>
  <c r="B186" i="15"/>
  <c r="N180" i="15"/>
  <c r="M180" i="15"/>
  <c r="L180" i="15"/>
  <c r="K180" i="15"/>
  <c r="J180" i="15"/>
  <c r="I180" i="15"/>
  <c r="H180" i="15"/>
  <c r="G180" i="15"/>
  <c r="F180" i="15"/>
  <c r="E180" i="15"/>
  <c r="D180" i="15"/>
  <c r="C180" i="15"/>
  <c r="B179" i="15"/>
  <c r="B178" i="15"/>
  <c r="N172" i="15"/>
  <c r="M172" i="15"/>
  <c r="L172" i="15"/>
  <c r="K172" i="15"/>
  <c r="J172" i="15"/>
  <c r="I172" i="15"/>
  <c r="H172" i="15"/>
  <c r="G172" i="15"/>
  <c r="F172" i="15"/>
  <c r="E172" i="15"/>
  <c r="D172" i="15"/>
  <c r="C172" i="15"/>
  <c r="B170" i="15"/>
  <c r="B172" i="15" s="1"/>
  <c r="N165" i="15"/>
  <c r="M165" i="15"/>
  <c r="L165" i="15"/>
  <c r="K165" i="15"/>
  <c r="J165" i="15"/>
  <c r="I165" i="15"/>
  <c r="H165" i="15"/>
  <c r="G165" i="15"/>
  <c r="F165" i="15"/>
  <c r="E165" i="15"/>
  <c r="D165" i="15"/>
  <c r="C165" i="15"/>
  <c r="B164" i="15"/>
  <c r="B163" i="15"/>
  <c r="B157" i="15"/>
  <c r="B156" i="15"/>
  <c r="B145" i="15"/>
  <c r="B144" i="15"/>
  <c r="B138" i="15"/>
  <c r="B137" i="15"/>
  <c r="B126" i="15"/>
  <c r="B125" i="15"/>
  <c r="B113" i="15"/>
  <c r="B112" i="15"/>
  <c r="B106" i="15"/>
  <c r="B105" i="15"/>
  <c r="B100" i="15"/>
  <c r="B99" i="15"/>
  <c r="B92" i="15"/>
  <c r="B91" i="15"/>
  <c r="B89" i="15"/>
  <c r="B84" i="15"/>
  <c r="B83" i="15"/>
  <c r="B77" i="15"/>
  <c r="B76" i="15"/>
  <c r="B65" i="15"/>
  <c r="B64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N56" i="15"/>
  <c r="M56" i="15"/>
  <c r="L56" i="15"/>
  <c r="K56" i="15"/>
  <c r="J56" i="15"/>
  <c r="I56" i="15"/>
  <c r="I58" i="15" s="1"/>
  <c r="H56" i="15"/>
  <c r="G56" i="15"/>
  <c r="F56" i="15"/>
  <c r="E56" i="15"/>
  <c r="D56" i="15"/>
  <c r="C56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N49" i="15"/>
  <c r="M49" i="15"/>
  <c r="L49" i="15"/>
  <c r="K49" i="15"/>
  <c r="J49" i="15"/>
  <c r="I49" i="15"/>
  <c r="I51" i="15" s="1"/>
  <c r="H49" i="15"/>
  <c r="G49" i="15"/>
  <c r="F49" i="15"/>
  <c r="E49" i="15"/>
  <c r="D49" i="15"/>
  <c r="C4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8" i="15"/>
  <c r="B37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7" i="15"/>
  <c r="B2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5" i="15"/>
  <c r="B14" i="15"/>
  <c r="N5" i="15"/>
  <c r="M5" i="15"/>
  <c r="L5" i="15"/>
  <c r="K5" i="15"/>
  <c r="J5" i="15"/>
  <c r="I5" i="15"/>
  <c r="H5" i="15"/>
  <c r="G5" i="15"/>
  <c r="F5" i="15"/>
  <c r="E5" i="15"/>
  <c r="D5" i="15"/>
  <c r="C5" i="15"/>
  <c r="B4" i="15"/>
  <c r="B3" i="15"/>
  <c r="B272" i="14"/>
  <c r="B267" i="14"/>
  <c r="B263" i="14"/>
  <c r="B262" i="14"/>
  <c r="B259" i="14"/>
  <c r="B258" i="14"/>
  <c r="B255" i="14"/>
  <c r="B254" i="14"/>
  <c r="B251" i="14"/>
  <c r="B250" i="14"/>
  <c r="B247" i="14"/>
  <c r="B246" i="14"/>
  <c r="B243" i="14"/>
  <c r="B242" i="14"/>
  <c r="B239" i="14"/>
  <c r="B238" i="14"/>
  <c r="B235" i="14"/>
  <c r="B234" i="14"/>
  <c r="B225" i="14"/>
  <c r="B224" i="14"/>
  <c r="B219" i="14"/>
  <c r="B218" i="14"/>
  <c r="B216" i="14"/>
  <c r="B209" i="14"/>
  <c r="B208" i="14"/>
  <c r="B193" i="14"/>
  <c r="B192" i="14"/>
  <c r="B187" i="14"/>
  <c r="B186" i="14"/>
  <c r="N180" i="14"/>
  <c r="M180" i="14"/>
  <c r="L180" i="14"/>
  <c r="K180" i="14"/>
  <c r="J180" i="14"/>
  <c r="I180" i="14"/>
  <c r="H180" i="14"/>
  <c r="G180" i="14"/>
  <c r="F180" i="14"/>
  <c r="E180" i="14"/>
  <c r="D180" i="14"/>
  <c r="C180" i="14"/>
  <c r="B178" i="14"/>
  <c r="B180" i="14" s="1"/>
  <c r="N172" i="14"/>
  <c r="M172" i="14"/>
  <c r="L172" i="14"/>
  <c r="K172" i="14"/>
  <c r="J172" i="14"/>
  <c r="I172" i="14"/>
  <c r="H172" i="14"/>
  <c r="G172" i="14"/>
  <c r="F172" i="14"/>
  <c r="E172" i="14"/>
  <c r="D172" i="14"/>
  <c r="C172" i="14"/>
  <c r="B170" i="14"/>
  <c r="B172" i="14" s="1"/>
  <c r="N165" i="14"/>
  <c r="M165" i="14"/>
  <c r="L165" i="14"/>
  <c r="K165" i="14"/>
  <c r="J165" i="14"/>
  <c r="I165" i="14"/>
  <c r="H165" i="14"/>
  <c r="G165" i="14"/>
  <c r="F165" i="14"/>
  <c r="E165" i="14"/>
  <c r="D165" i="14"/>
  <c r="C165" i="14"/>
  <c r="B164" i="14"/>
  <c r="B163" i="14"/>
  <c r="B157" i="14"/>
  <c r="B156" i="14"/>
  <c r="B145" i="14"/>
  <c r="B144" i="14"/>
  <c r="B138" i="14"/>
  <c r="B137" i="14"/>
  <c r="B126" i="14"/>
  <c r="B125" i="14"/>
  <c r="B113" i="14"/>
  <c r="B112" i="14"/>
  <c r="B106" i="14"/>
  <c r="B105" i="14"/>
  <c r="B100" i="14"/>
  <c r="B99" i="14"/>
  <c r="B92" i="14"/>
  <c r="B91" i="14"/>
  <c r="B89" i="14"/>
  <c r="B84" i="14"/>
  <c r="B83" i="14"/>
  <c r="B77" i="14"/>
  <c r="B76" i="14"/>
  <c r="B65" i="14"/>
  <c r="B64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N56" i="14"/>
  <c r="M56" i="14"/>
  <c r="M58" i="14" s="1"/>
  <c r="L56" i="14"/>
  <c r="K56" i="14"/>
  <c r="J56" i="14"/>
  <c r="I56" i="14"/>
  <c r="H56" i="14"/>
  <c r="G56" i="14"/>
  <c r="F56" i="14"/>
  <c r="E56" i="14"/>
  <c r="E58" i="14" s="1"/>
  <c r="D56" i="14"/>
  <c r="C56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8" i="14"/>
  <c r="B37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7" i="14"/>
  <c r="B2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5" i="14"/>
  <c r="B14" i="14"/>
  <c r="N5" i="14"/>
  <c r="M5" i="14"/>
  <c r="L5" i="14"/>
  <c r="K5" i="14"/>
  <c r="J5" i="14"/>
  <c r="I5" i="14"/>
  <c r="H5" i="14"/>
  <c r="G5" i="14"/>
  <c r="F5" i="14"/>
  <c r="E5" i="14"/>
  <c r="D5" i="14"/>
  <c r="C5" i="14"/>
  <c r="B4" i="14"/>
  <c r="B3" i="14"/>
  <c r="B273" i="13"/>
  <c r="B268" i="13"/>
  <c r="B264" i="13"/>
  <c r="B263" i="13"/>
  <c r="B260" i="13"/>
  <c r="B259" i="13"/>
  <c r="B256" i="13"/>
  <c r="B255" i="13"/>
  <c r="B252" i="13"/>
  <c r="B251" i="13"/>
  <c r="B248" i="13"/>
  <c r="B247" i="13"/>
  <c r="B244" i="13"/>
  <c r="B243" i="13"/>
  <c r="B240" i="13"/>
  <c r="B239" i="13"/>
  <c r="B236" i="13"/>
  <c r="B235" i="13"/>
  <c r="B226" i="13"/>
  <c r="B225" i="13"/>
  <c r="N220" i="13"/>
  <c r="M220" i="13"/>
  <c r="L220" i="13"/>
  <c r="K220" i="13"/>
  <c r="J220" i="13"/>
  <c r="I220" i="13"/>
  <c r="H220" i="13"/>
  <c r="G220" i="13"/>
  <c r="F220" i="13"/>
  <c r="E220" i="13"/>
  <c r="D220" i="13"/>
  <c r="C220" i="13"/>
  <c r="B219" i="13"/>
  <c r="B218" i="13"/>
  <c r="B216" i="13"/>
  <c r="B209" i="13"/>
  <c r="B208" i="13"/>
  <c r="B193" i="13"/>
  <c r="B192" i="13"/>
  <c r="B187" i="13"/>
  <c r="B186" i="13"/>
  <c r="N180" i="13"/>
  <c r="M180" i="13"/>
  <c r="L180" i="13"/>
  <c r="K180" i="13"/>
  <c r="J180" i="13"/>
  <c r="I180" i="13"/>
  <c r="H180" i="13"/>
  <c r="G180" i="13"/>
  <c r="F180" i="13"/>
  <c r="E180" i="13"/>
  <c r="D180" i="13"/>
  <c r="C180" i="13"/>
  <c r="B178" i="13"/>
  <c r="B180" i="13" s="1"/>
  <c r="N172" i="13"/>
  <c r="M172" i="13"/>
  <c r="L172" i="13"/>
  <c r="K172" i="13"/>
  <c r="J172" i="13"/>
  <c r="I172" i="13"/>
  <c r="H172" i="13"/>
  <c r="G172" i="13"/>
  <c r="F172" i="13"/>
  <c r="E172" i="13"/>
  <c r="D172" i="13"/>
  <c r="C172" i="13"/>
  <c r="B170" i="13"/>
  <c r="B172" i="13" s="1"/>
  <c r="N165" i="13"/>
  <c r="M165" i="13"/>
  <c r="L165" i="13"/>
  <c r="K165" i="13"/>
  <c r="J165" i="13"/>
  <c r="I165" i="13"/>
  <c r="H165" i="13"/>
  <c r="G165" i="13"/>
  <c r="F165" i="13"/>
  <c r="E165" i="13"/>
  <c r="D165" i="13"/>
  <c r="C165" i="13"/>
  <c r="B164" i="13"/>
  <c r="B163" i="13"/>
  <c r="B157" i="13"/>
  <c r="B156" i="13"/>
  <c r="B145" i="13"/>
  <c r="B144" i="13"/>
  <c r="B138" i="13"/>
  <c r="B137" i="13"/>
  <c r="B126" i="13"/>
  <c r="B125" i="13"/>
  <c r="B113" i="13"/>
  <c r="B112" i="13"/>
  <c r="B106" i="13"/>
  <c r="B105" i="13"/>
  <c r="B100" i="13"/>
  <c r="B99" i="13"/>
  <c r="B92" i="13"/>
  <c r="B91" i="13"/>
  <c r="B89" i="13"/>
  <c r="B84" i="13"/>
  <c r="B83" i="13"/>
  <c r="B77" i="13"/>
  <c r="B65" i="13"/>
  <c r="B64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8" i="13"/>
  <c r="B37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7" i="13"/>
  <c r="B2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5" i="13"/>
  <c r="B14" i="13"/>
  <c r="N5" i="13"/>
  <c r="M5" i="13"/>
  <c r="L5" i="13"/>
  <c r="K5" i="13"/>
  <c r="J5" i="13"/>
  <c r="I5" i="13"/>
  <c r="H5" i="13"/>
  <c r="G5" i="13"/>
  <c r="F5" i="13"/>
  <c r="E5" i="13"/>
  <c r="D5" i="13"/>
  <c r="C5" i="13"/>
  <c r="B4" i="13"/>
  <c r="B3" i="13"/>
  <c r="B272" i="12"/>
  <c r="B267" i="12"/>
  <c r="B263" i="12"/>
  <c r="B262" i="12"/>
  <c r="B259" i="12"/>
  <c r="B258" i="12"/>
  <c r="B255" i="12"/>
  <c r="B254" i="12"/>
  <c r="B251" i="12"/>
  <c r="B250" i="12"/>
  <c r="B247" i="12"/>
  <c r="B246" i="12"/>
  <c r="B243" i="12"/>
  <c r="B242" i="12"/>
  <c r="B239" i="12"/>
  <c r="B238" i="12"/>
  <c r="B235" i="12"/>
  <c r="B234" i="12"/>
  <c r="B225" i="12"/>
  <c r="B224" i="12"/>
  <c r="B219" i="12"/>
  <c r="B218" i="12"/>
  <c r="B216" i="12"/>
  <c r="B209" i="12"/>
  <c r="B208" i="12"/>
  <c r="B193" i="12"/>
  <c r="B192" i="12"/>
  <c r="B187" i="12"/>
  <c r="B186" i="12"/>
  <c r="N180" i="12"/>
  <c r="M180" i="12"/>
  <c r="L180" i="12"/>
  <c r="K180" i="12"/>
  <c r="J180" i="12"/>
  <c r="I180" i="12"/>
  <c r="H180" i="12"/>
  <c r="G180" i="12"/>
  <c r="F180" i="12"/>
  <c r="E180" i="12"/>
  <c r="D180" i="12"/>
  <c r="C180" i="12"/>
  <c r="B178" i="12"/>
  <c r="B180" i="12" s="1"/>
  <c r="N172" i="12"/>
  <c r="M172" i="12"/>
  <c r="L172" i="12"/>
  <c r="K172" i="12"/>
  <c r="J172" i="12"/>
  <c r="I172" i="12"/>
  <c r="H172" i="12"/>
  <c r="G172" i="12"/>
  <c r="F172" i="12"/>
  <c r="E172" i="12"/>
  <c r="D172" i="12"/>
  <c r="C172" i="12"/>
  <c r="B170" i="12"/>
  <c r="B172" i="12" s="1"/>
  <c r="N165" i="12"/>
  <c r="M165" i="12"/>
  <c r="L165" i="12"/>
  <c r="K165" i="12"/>
  <c r="J165" i="12"/>
  <c r="I165" i="12"/>
  <c r="H165" i="12"/>
  <c r="G165" i="12"/>
  <c r="F165" i="12"/>
  <c r="E165" i="12"/>
  <c r="D165" i="12"/>
  <c r="C165" i="12"/>
  <c r="B164" i="12"/>
  <c r="B163" i="12"/>
  <c r="B157" i="12"/>
  <c r="B156" i="12"/>
  <c r="B145" i="12"/>
  <c r="B144" i="12"/>
  <c r="B138" i="12"/>
  <c r="B137" i="12"/>
  <c r="B126" i="12"/>
  <c r="B125" i="12"/>
  <c r="B112" i="12"/>
  <c r="B106" i="12"/>
  <c r="B100" i="12"/>
  <c r="B99" i="12"/>
  <c r="B92" i="12"/>
  <c r="B91" i="12"/>
  <c r="B89" i="12"/>
  <c r="B84" i="12"/>
  <c r="B83" i="12"/>
  <c r="B77" i="12"/>
  <c r="B65" i="12"/>
  <c r="B64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8" i="12"/>
  <c r="B37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7" i="12"/>
  <c r="B2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5" i="12"/>
  <c r="B14" i="12"/>
  <c r="N5" i="12"/>
  <c r="M5" i="12"/>
  <c r="L5" i="12"/>
  <c r="K5" i="12"/>
  <c r="J5" i="12"/>
  <c r="I5" i="12"/>
  <c r="H5" i="12"/>
  <c r="G5" i="12"/>
  <c r="F5" i="12"/>
  <c r="E5" i="12"/>
  <c r="D5" i="12"/>
  <c r="C5" i="12"/>
  <c r="B4" i="12"/>
  <c r="B3" i="12"/>
  <c r="B272" i="11"/>
  <c r="B267" i="11"/>
  <c r="B263" i="11"/>
  <c r="B262" i="11"/>
  <c r="B259" i="11"/>
  <c r="B258" i="11"/>
  <c r="B255" i="11"/>
  <c r="B254" i="11"/>
  <c r="B251" i="11"/>
  <c r="B250" i="11"/>
  <c r="B247" i="11"/>
  <c r="B246" i="11"/>
  <c r="B243" i="11"/>
  <c r="B242" i="11"/>
  <c r="B239" i="11"/>
  <c r="B238" i="11"/>
  <c r="B235" i="11"/>
  <c r="B234" i="11"/>
  <c r="B225" i="11"/>
  <c r="B224" i="11"/>
  <c r="B219" i="11"/>
  <c r="B218" i="11"/>
  <c r="B216" i="11"/>
  <c r="B209" i="11"/>
  <c r="B208" i="11"/>
  <c r="B193" i="11"/>
  <c r="B192" i="11"/>
  <c r="B187" i="11"/>
  <c r="B186" i="11"/>
  <c r="N180" i="11"/>
  <c r="M180" i="11"/>
  <c r="L180" i="11"/>
  <c r="K180" i="11"/>
  <c r="J180" i="11"/>
  <c r="I180" i="11"/>
  <c r="H180" i="11"/>
  <c r="G180" i="11"/>
  <c r="F180" i="11"/>
  <c r="E180" i="11"/>
  <c r="D180" i="11"/>
  <c r="C180" i="11"/>
  <c r="B178" i="11"/>
  <c r="B180" i="11" s="1"/>
  <c r="N172" i="11"/>
  <c r="M172" i="11"/>
  <c r="L172" i="11"/>
  <c r="K172" i="11"/>
  <c r="J172" i="11"/>
  <c r="I172" i="11"/>
  <c r="H172" i="11"/>
  <c r="G172" i="11"/>
  <c r="F172" i="11"/>
  <c r="E172" i="11"/>
  <c r="D172" i="11"/>
  <c r="C172" i="11"/>
  <c r="B170" i="11"/>
  <c r="B172" i="11" s="1"/>
  <c r="N165" i="11"/>
  <c r="M165" i="11"/>
  <c r="L165" i="11"/>
  <c r="K165" i="11"/>
  <c r="J165" i="11"/>
  <c r="I165" i="11"/>
  <c r="H165" i="11"/>
  <c r="G165" i="11"/>
  <c r="F165" i="11"/>
  <c r="E165" i="11"/>
  <c r="D165" i="11"/>
  <c r="C165" i="11"/>
  <c r="B164" i="11"/>
  <c r="B163" i="11"/>
  <c r="B157" i="11"/>
  <c r="B156" i="11"/>
  <c r="B145" i="11"/>
  <c r="B144" i="11"/>
  <c r="B138" i="11"/>
  <c r="B137" i="11"/>
  <c r="B126" i="11"/>
  <c r="B125" i="11"/>
  <c r="B112" i="11"/>
  <c r="B106" i="11"/>
  <c r="B105" i="11"/>
  <c r="B100" i="11"/>
  <c r="B99" i="11"/>
  <c r="B92" i="11"/>
  <c r="B91" i="11"/>
  <c r="B89" i="11"/>
  <c r="B84" i="11"/>
  <c r="B83" i="11"/>
  <c r="B77" i="11"/>
  <c r="B76" i="11"/>
  <c r="B65" i="11"/>
  <c r="B64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N49" i="11"/>
  <c r="M49" i="11"/>
  <c r="L49" i="11"/>
  <c r="K49" i="11"/>
  <c r="J49" i="11"/>
  <c r="I49" i="11"/>
  <c r="H49" i="11"/>
  <c r="H51" i="11" s="1"/>
  <c r="G49" i="11"/>
  <c r="F49" i="11"/>
  <c r="E49" i="11"/>
  <c r="D49" i="11"/>
  <c r="C4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B38" i="11"/>
  <c r="B37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B27" i="11"/>
  <c r="B2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5" i="11"/>
  <c r="B14" i="11"/>
  <c r="N5" i="11"/>
  <c r="M5" i="11"/>
  <c r="L5" i="11"/>
  <c r="K5" i="11"/>
  <c r="J5" i="11"/>
  <c r="I5" i="11"/>
  <c r="H5" i="11"/>
  <c r="G5" i="11"/>
  <c r="F5" i="11"/>
  <c r="E5" i="11"/>
  <c r="D5" i="11"/>
  <c r="C5" i="11"/>
  <c r="B4" i="11"/>
  <c r="B3" i="11"/>
  <c r="B272" i="10"/>
  <c r="B267" i="10"/>
  <c r="B263" i="10"/>
  <c r="B262" i="10"/>
  <c r="B259" i="10"/>
  <c r="B258" i="10"/>
  <c r="B255" i="10"/>
  <c r="B254" i="10"/>
  <c r="B251" i="10"/>
  <c r="B250" i="10"/>
  <c r="B247" i="10"/>
  <c r="B246" i="10"/>
  <c r="B243" i="10"/>
  <c r="B242" i="10"/>
  <c r="B239" i="10"/>
  <c r="B238" i="10"/>
  <c r="B235" i="10"/>
  <c r="B234" i="10"/>
  <c r="B225" i="10"/>
  <c r="B224" i="10"/>
  <c r="B219" i="10"/>
  <c r="B218" i="10"/>
  <c r="B216" i="10"/>
  <c r="B209" i="10"/>
  <c r="B208" i="10"/>
  <c r="B193" i="10"/>
  <c r="B192" i="10"/>
  <c r="B187" i="10"/>
  <c r="B186" i="10"/>
  <c r="N180" i="10"/>
  <c r="M180" i="10"/>
  <c r="L180" i="10"/>
  <c r="K180" i="10"/>
  <c r="J180" i="10"/>
  <c r="I180" i="10"/>
  <c r="H180" i="10"/>
  <c r="G180" i="10"/>
  <c r="F180" i="10"/>
  <c r="E180" i="10"/>
  <c r="D180" i="10"/>
  <c r="C180" i="10"/>
  <c r="B178" i="10"/>
  <c r="B180" i="10" s="1"/>
  <c r="N172" i="10"/>
  <c r="M172" i="10"/>
  <c r="L172" i="10"/>
  <c r="K172" i="10"/>
  <c r="J172" i="10"/>
  <c r="I172" i="10"/>
  <c r="H172" i="10"/>
  <c r="G172" i="10"/>
  <c r="F172" i="10"/>
  <c r="E172" i="10"/>
  <c r="D172" i="10"/>
  <c r="C172" i="10"/>
  <c r="B170" i="10"/>
  <c r="B172" i="10" s="1"/>
  <c r="N165" i="10"/>
  <c r="M165" i="10"/>
  <c r="L165" i="10"/>
  <c r="K165" i="10"/>
  <c r="J165" i="10"/>
  <c r="I165" i="10"/>
  <c r="H165" i="10"/>
  <c r="G165" i="10"/>
  <c r="F165" i="10"/>
  <c r="E165" i="10"/>
  <c r="D165" i="10"/>
  <c r="C165" i="10"/>
  <c r="B164" i="10"/>
  <c r="B163" i="10"/>
  <c r="B157" i="10"/>
  <c r="B156" i="10"/>
  <c r="B145" i="10"/>
  <c r="B144" i="10"/>
  <c r="B138" i="10"/>
  <c r="B137" i="10"/>
  <c r="B126" i="10"/>
  <c r="B125" i="10"/>
  <c r="B112" i="10"/>
  <c r="B106" i="10"/>
  <c r="B105" i="10"/>
  <c r="B100" i="10"/>
  <c r="B99" i="10"/>
  <c r="B92" i="10"/>
  <c r="B91" i="10"/>
  <c r="B89" i="10"/>
  <c r="B84" i="10"/>
  <c r="B83" i="10"/>
  <c r="B77" i="10"/>
  <c r="B76" i="10"/>
  <c r="B65" i="10"/>
  <c r="B64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N56" i="10"/>
  <c r="M56" i="10"/>
  <c r="L56" i="10"/>
  <c r="K56" i="10"/>
  <c r="K58" i="10" s="1"/>
  <c r="J56" i="10"/>
  <c r="I56" i="10"/>
  <c r="H56" i="10"/>
  <c r="G56" i="10"/>
  <c r="F56" i="10"/>
  <c r="E56" i="10"/>
  <c r="D56" i="10"/>
  <c r="C56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N49" i="10"/>
  <c r="M49" i="10"/>
  <c r="L49" i="10"/>
  <c r="K49" i="10"/>
  <c r="K51" i="10" s="1"/>
  <c r="J49" i="10"/>
  <c r="I49" i="10"/>
  <c r="H49" i="10"/>
  <c r="G49" i="10"/>
  <c r="F49" i="10"/>
  <c r="E49" i="10"/>
  <c r="D49" i="10"/>
  <c r="C49" i="10"/>
  <c r="C51" i="10" s="1"/>
  <c r="N39" i="10"/>
  <c r="M39" i="10"/>
  <c r="L39" i="10"/>
  <c r="K39" i="10"/>
  <c r="J39" i="10"/>
  <c r="I39" i="10"/>
  <c r="H39" i="10"/>
  <c r="G39" i="10"/>
  <c r="F39" i="10"/>
  <c r="E39" i="10"/>
  <c r="D39" i="10"/>
  <c r="C39" i="10"/>
  <c r="B38" i="10"/>
  <c r="B37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B27" i="10"/>
  <c r="B2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B15" i="10"/>
  <c r="B14" i="10"/>
  <c r="N5" i="10"/>
  <c r="M5" i="10"/>
  <c r="L5" i="10"/>
  <c r="K5" i="10"/>
  <c r="J5" i="10"/>
  <c r="I5" i="10"/>
  <c r="H5" i="10"/>
  <c r="G5" i="10"/>
  <c r="F5" i="10"/>
  <c r="E5" i="10"/>
  <c r="D5" i="10"/>
  <c r="C5" i="10"/>
  <c r="B4" i="10"/>
  <c r="B3" i="10"/>
  <c r="B272" i="9"/>
  <c r="B267" i="9"/>
  <c r="B263" i="9"/>
  <c r="B262" i="9"/>
  <c r="B259" i="9"/>
  <c r="B258" i="9"/>
  <c r="B255" i="9"/>
  <c r="B254" i="9"/>
  <c r="B251" i="9"/>
  <c r="B250" i="9"/>
  <c r="B247" i="9"/>
  <c r="B246" i="9"/>
  <c r="B243" i="9"/>
  <c r="B242" i="9"/>
  <c r="B239" i="9"/>
  <c r="B238" i="9"/>
  <c r="B235" i="9"/>
  <c r="B234" i="9"/>
  <c r="B225" i="9"/>
  <c r="B224" i="9"/>
  <c r="B219" i="9"/>
  <c r="B218" i="9"/>
  <c r="B216" i="9"/>
  <c r="B209" i="9"/>
  <c r="B208" i="9"/>
  <c r="B193" i="9"/>
  <c r="B192" i="9"/>
  <c r="B187" i="9"/>
  <c r="B186" i="9"/>
  <c r="N180" i="9"/>
  <c r="M180" i="9"/>
  <c r="L180" i="9"/>
  <c r="K180" i="9"/>
  <c r="J180" i="9"/>
  <c r="I180" i="9"/>
  <c r="H180" i="9"/>
  <c r="G180" i="9"/>
  <c r="F180" i="9"/>
  <c r="E180" i="9"/>
  <c r="D180" i="9"/>
  <c r="C180" i="9"/>
  <c r="B178" i="9"/>
  <c r="B180" i="9" s="1"/>
  <c r="N172" i="9"/>
  <c r="M172" i="9"/>
  <c r="L172" i="9"/>
  <c r="K172" i="9"/>
  <c r="J172" i="9"/>
  <c r="I172" i="9"/>
  <c r="H172" i="9"/>
  <c r="G172" i="9"/>
  <c r="F172" i="9"/>
  <c r="E172" i="9"/>
  <c r="D172" i="9"/>
  <c r="C172" i="9"/>
  <c r="B170" i="9"/>
  <c r="B172" i="9" s="1"/>
  <c r="N165" i="9"/>
  <c r="M165" i="9"/>
  <c r="L165" i="9"/>
  <c r="K165" i="9"/>
  <c r="J165" i="9"/>
  <c r="I165" i="9"/>
  <c r="H165" i="9"/>
  <c r="G165" i="9"/>
  <c r="F165" i="9"/>
  <c r="E165" i="9"/>
  <c r="D165" i="9"/>
  <c r="C165" i="9"/>
  <c r="B164" i="9"/>
  <c r="B163" i="9"/>
  <c r="B157" i="9"/>
  <c r="B156" i="9"/>
  <c r="B145" i="9"/>
  <c r="B144" i="9"/>
  <c r="B138" i="9"/>
  <c r="B137" i="9"/>
  <c r="B126" i="9"/>
  <c r="B125" i="9"/>
  <c r="B112" i="9"/>
  <c r="B106" i="9"/>
  <c r="B105" i="9"/>
  <c r="B100" i="9"/>
  <c r="B99" i="9"/>
  <c r="B97" i="9"/>
  <c r="B92" i="9"/>
  <c r="B91" i="9"/>
  <c r="B89" i="9"/>
  <c r="B84" i="9"/>
  <c r="B83" i="9"/>
  <c r="B77" i="9"/>
  <c r="B76" i="9"/>
  <c r="B65" i="9"/>
  <c r="B64" i="9"/>
  <c r="N57" i="9"/>
  <c r="M57" i="9"/>
  <c r="L57" i="9"/>
  <c r="K57" i="9"/>
  <c r="J57" i="9"/>
  <c r="I57" i="9"/>
  <c r="H57" i="9"/>
  <c r="G57" i="9"/>
  <c r="F57" i="9"/>
  <c r="E57" i="9"/>
  <c r="D57" i="9"/>
  <c r="C57" i="9"/>
  <c r="N56" i="9"/>
  <c r="M56" i="9"/>
  <c r="L56" i="9"/>
  <c r="K56" i="9"/>
  <c r="J56" i="9"/>
  <c r="I56" i="9"/>
  <c r="H56" i="9"/>
  <c r="G56" i="9"/>
  <c r="G58" i="9" s="1"/>
  <c r="F56" i="9"/>
  <c r="E56" i="9"/>
  <c r="D56" i="9"/>
  <c r="C56" i="9"/>
  <c r="N50" i="9"/>
  <c r="M50" i="9"/>
  <c r="L50" i="9"/>
  <c r="K50" i="9"/>
  <c r="J50" i="9"/>
  <c r="I50" i="9"/>
  <c r="H50" i="9"/>
  <c r="G50" i="9"/>
  <c r="F50" i="9"/>
  <c r="E50" i="9"/>
  <c r="D50" i="9"/>
  <c r="C50" i="9"/>
  <c r="N49" i="9"/>
  <c r="M49" i="9"/>
  <c r="L49" i="9"/>
  <c r="K49" i="9"/>
  <c r="J49" i="9"/>
  <c r="I49" i="9"/>
  <c r="H49" i="9"/>
  <c r="G49" i="9"/>
  <c r="G51" i="9" s="1"/>
  <c r="F49" i="9"/>
  <c r="E49" i="9"/>
  <c r="D49" i="9"/>
  <c r="C49" i="9"/>
  <c r="N39" i="9"/>
  <c r="M39" i="9"/>
  <c r="L39" i="9"/>
  <c r="K39" i="9"/>
  <c r="J39" i="9"/>
  <c r="I39" i="9"/>
  <c r="H39" i="9"/>
  <c r="G39" i="9"/>
  <c r="F39" i="9"/>
  <c r="E39" i="9"/>
  <c r="D39" i="9"/>
  <c r="C39" i="9"/>
  <c r="B38" i="9"/>
  <c r="B37" i="9"/>
  <c r="N28" i="9"/>
  <c r="M28" i="9"/>
  <c r="L28" i="9"/>
  <c r="K28" i="9"/>
  <c r="J28" i="9"/>
  <c r="I28" i="9"/>
  <c r="H28" i="9"/>
  <c r="G28" i="9"/>
  <c r="F28" i="9"/>
  <c r="E28" i="9"/>
  <c r="D28" i="9"/>
  <c r="C28" i="9"/>
  <c r="B27" i="9"/>
  <c r="B26" i="9"/>
  <c r="N16" i="9"/>
  <c r="M16" i="9"/>
  <c r="L16" i="9"/>
  <c r="K16" i="9"/>
  <c r="J16" i="9"/>
  <c r="I16" i="9"/>
  <c r="H16" i="9"/>
  <c r="G16" i="9"/>
  <c r="F16" i="9"/>
  <c r="E16" i="9"/>
  <c r="D16" i="9"/>
  <c r="C16" i="9"/>
  <c r="B15" i="9"/>
  <c r="B14" i="9"/>
  <c r="N5" i="9"/>
  <c r="M5" i="9"/>
  <c r="L5" i="9"/>
  <c r="K5" i="9"/>
  <c r="J5" i="9"/>
  <c r="I5" i="9"/>
  <c r="H5" i="9"/>
  <c r="G5" i="9"/>
  <c r="F5" i="9"/>
  <c r="E5" i="9"/>
  <c r="D5" i="9"/>
  <c r="C5" i="9"/>
  <c r="B4" i="9"/>
  <c r="B3" i="9"/>
  <c r="B272" i="8"/>
  <c r="B267" i="8"/>
  <c r="B263" i="8"/>
  <c r="B262" i="8"/>
  <c r="B259" i="8"/>
  <c r="B258" i="8"/>
  <c r="B255" i="8"/>
  <c r="B254" i="8"/>
  <c r="B251" i="8"/>
  <c r="B250" i="8"/>
  <c r="B247" i="8"/>
  <c r="B246" i="8"/>
  <c r="B243" i="8"/>
  <c r="B242" i="8"/>
  <c r="B239" i="8"/>
  <c r="B238" i="8"/>
  <c r="B235" i="8"/>
  <c r="B234" i="8"/>
  <c r="B225" i="8"/>
  <c r="B224" i="8"/>
  <c r="B219" i="8"/>
  <c r="B218" i="8"/>
  <c r="B216" i="8"/>
  <c r="B209" i="8"/>
  <c r="B208" i="8"/>
  <c r="B193" i="8"/>
  <c r="B192" i="8"/>
  <c r="B187" i="8"/>
  <c r="B186" i="8"/>
  <c r="N180" i="8"/>
  <c r="M180" i="8"/>
  <c r="L180" i="8"/>
  <c r="K180" i="8"/>
  <c r="J180" i="8"/>
  <c r="I180" i="8"/>
  <c r="H180" i="8"/>
  <c r="G180" i="8"/>
  <c r="F180" i="8"/>
  <c r="E180" i="8"/>
  <c r="D180" i="8"/>
  <c r="C180" i="8"/>
  <c r="B178" i="8"/>
  <c r="B180" i="8" s="1"/>
  <c r="N172" i="8"/>
  <c r="M172" i="8"/>
  <c r="L172" i="8"/>
  <c r="K172" i="8"/>
  <c r="J172" i="8"/>
  <c r="I172" i="8"/>
  <c r="H172" i="8"/>
  <c r="G172" i="8"/>
  <c r="F172" i="8"/>
  <c r="E172" i="8"/>
  <c r="D172" i="8"/>
  <c r="C172" i="8"/>
  <c r="B170" i="8"/>
  <c r="B172" i="8" s="1"/>
  <c r="N165" i="8"/>
  <c r="M165" i="8"/>
  <c r="L165" i="8"/>
  <c r="K165" i="8"/>
  <c r="J165" i="8"/>
  <c r="I165" i="8"/>
  <c r="H165" i="8"/>
  <c r="G165" i="8"/>
  <c r="F165" i="8"/>
  <c r="E165" i="8"/>
  <c r="D165" i="8"/>
  <c r="C165" i="8"/>
  <c r="B164" i="8"/>
  <c r="B163" i="8"/>
  <c r="B157" i="8"/>
  <c r="B156" i="8"/>
  <c r="B145" i="8"/>
  <c r="B144" i="8"/>
  <c r="B138" i="8"/>
  <c r="B137" i="8"/>
  <c r="B126" i="8"/>
  <c r="B125" i="8"/>
  <c r="B112" i="8"/>
  <c r="B106" i="8"/>
  <c r="B105" i="8"/>
  <c r="B100" i="8"/>
  <c r="B99" i="8"/>
  <c r="B97" i="8"/>
  <c r="B92" i="8"/>
  <c r="B91" i="8"/>
  <c r="B89" i="8"/>
  <c r="B84" i="8"/>
  <c r="B83" i="8"/>
  <c r="B77" i="8"/>
  <c r="B76" i="8"/>
  <c r="B65" i="8"/>
  <c r="B64" i="8"/>
  <c r="N56" i="8"/>
  <c r="N58" i="8" s="1"/>
  <c r="M56" i="8"/>
  <c r="M58" i="8" s="1"/>
  <c r="L56" i="8"/>
  <c r="L58" i="8" s="1"/>
  <c r="K56" i="8"/>
  <c r="K58" i="8" s="1"/>
  <c r="J56" i="8"/>
  <c r="J58" i="8" s="1"/>
  <c r="I56" i="8"/>
  <c r="I58" i="8" s="1"/>
  <c r="H56" i="8"/>
  <c r="H58" i="8" s="1"/>
  <c r="G56" i="8"/>
  <c r="G58" i="8" s="1"/>
  <c r="F56" i="8"/>
  <c r="F58" i="8" s="1"/>
  <c r="E56" i="8"/>
  <c r="E58" i="8" s="1"/>
  <c r="D56" i="8"/>
  <c r="D58" i="8" s="1"/>
  <c r="C56" i="8"/>
  <c r="C58" i="8" s="1"/>
  <c r="B50" i="8"/>
  <c r="N49" i="8"/>
  <c r="N51" i="8" s="1"/>
  <c r="M49" i="8"/>
  <c r="M51" i="8" s="1"/>
  <c r="L49" i="8"/>
  <c r="L51" i="8" s="1"/>
  <c r="K49" i="8"/>
  <c r="K51" i="8" s="1"/>
  <c r="J49" i="8"/>
  <c r="J51" i="8" s="1"/>
  <c r="I49" i="8"/>
  <c r="I51" i="8" s="1"/>
  <c r="H49" i="8"/>
  <c r="H51" i="8" s="1"/>
  <c r="G49" i="8"/>
  <c r="G51" i="8" s="1"/>
  <c r="F49" i="8"/>
  <c r="F51" i="8" s="1"/>
  <c r="E49" i="8"/>
  <c r="E51" i="8" s="1"/>
  <c r="D49" i="8"/>
  <c r="D51" i="8" s="1"/>
  <c r="C49" i="8"/>
  <c r="C51" i="8" s="1"/>
  <c r="N39" i="8"/>
  <c r="M39" i="8"/>
  <c r="L39" i="8"/>
  <c r="K39" i="8"/>
  <c r="J39" i="8"/>
  <c r="I39" i="8"/>
  <c r="H39" i="8"/>
  <c r="G39" i="8"/>
  <c r="F39" i="8"/>
  <c r="E39" i="8"/>
  <c r="D39" i="8"/>
  <c r="C39" i="8"/>
  <c r="B37" i="8"/>
  <c r="B39" i="8" s="1"/>
  <c r="N28" i="8"/>
  <c r="M28" i="8"/>
  <c r="L28" i="8"/>
  <c r="K28" i="8"/>
  <c r="J28" i="8"/>
  <c r="I28" i="8"/>
  <c r="H28" i="8"/>
  <c r="G28" i="8"/>
  <c r="F28" i="8"/>
  <c r="E28" i="8"/>
  <c r="D28" i="8"/>
  <c r="C28" i="8"/>
  <c r="B27" i="8"/>
  <c r="B26" i="8"/>
  <c r="N16" i="8"/>
  <c r="M16" i="8"/>
  <c r="L16" i="8"/>
  <c r="K16" i="8"/>
  <c r="J16" i="8"/>
  <c r="I16" i="8"/>
  <c r="H16" i="8"/>
  <c r="G16" i="8"/>
  <c r="F16" i="8"/>
  <c r="E16" i="8"/>
  <c r="D16" i="8"/>
  <c r="C16" i="8"/>
  <c r="B14" i="8"/>
  <c r="B16" i="8" s="1"/>
  <c r="N5" i="8"/>
  <c r="M5" i="8"/>
  <c r="L5" i="8"/>
  <c r="K5" i="8"/>
  <c r="J5" i="8"/>
  <c r="I5" i="8"/>
  <c r="H5" i="8"/>
  <c r="G5" i="8"/>
  <c r="F5" i="8"/>
  <c r="E5" i="8"/>
  <c r="D5" i="8"/>
  <c r="C5" i="8"/>
  <c r="B4" i="8"/>
  <c r="B3" i="8"/>
  <c r="B273" i="7"/>
  <c r="B268" i="7"/>
  <c r="B264" i="7"/>
  <c r="B263" i="7"/>
  <c r="B260" i="7"/>
  <c r="B259" i="7"/>
  <c r="B256" i="7"/>
  <c r="B255" i="7"/>
  <c r="B252" i="7"/>
  <c r="B251" i="7"/>
  <c r="B248" i="7"/>
  <c r="B247" i="7"/>
  <c r="B244" i="7"/>
  <c r="B243" i="7"/>
  <c r="B240" i="7"/>
  <c r="B239" i="7"/>
  <c r="B236" i="7"/>
  <c r="B235" i="7"/>
  <c r="B226" i="7"/>
  <c r="B225" i="7"/>
  <c r="B220" i="7"/>
  <c r="B219" i="7"/>
  <c r="B217" i="7"/>
  <c r="B216" i="7"/>
  <c r="B209" i="7"/>
  <c r="B208" i="7"/>
  <c r="B193" i="7"/>
  <c r="B192" i="7"/>
  <c r="B187" i="7"/>
  <c r="B186" i="7"/>
  <c r="N180" i="7"/>
  <c r="M180" i="7"/>
  <c r="L180" i="7"/>
  <c r="K180" i="7"/>
  <c r="J180" i="7"/>
  <c r="I180" i="7"/>
  <c r="H180" i="7"/>
  <c r="G180" i="7"/>
  <c r="F180" i="7"/>
  <c r="E180" i="7"/>
  <c r="D180" i="7"/>
  <c r="C180" i="7"/>
  <c r="B178" i="7"/>
  <c r="B180" i="7" s="1"/>
  <c r="N172" i="7"/>
  <c r="M172" i="7"/>
  <c r="L172" i="7"/>
  <c r="K172" i="7"/>
  <c r="J172" i="7"/>
  <c r="I172" i="7"/>
  <c r="H172" i="7"/>
  <c r="G172" i="7"/>
  <c r="F172" i="7"/>
  <c r="E172" i="7"/>
  <c r="D172" i="7"/>
  <c r="C172" i="7"/>
  <c r="B170" i="7"/>
  <c r="B172" i="7" s="1"/>
  <c r="N165" i="7"/>
  <c r="M165" i="7"/>
  <c r="L165" i="7"/>
  <c r="K165" i="7"/>
  <c r="J165" i="7"/>
  <c r="I165" i="7"/>
  <c r="H165" i="7"/>
  <c r="G165" i="7"/>
  <c r="F165" i="7"/>
  <c r="E165" i="7"/>
  <c r="D165" i="7"/>
  <c r="C165" i="7"/>
  <c r="B164" i="7"/>
  <c r="B163" i="7"/>
  <c r="B157" i="7"/>
  <c r="B156" i="7"/>
  <c r="B145" i="7"/>
  <c r="B144" i="7"/>
  <c r="B138" i="7"/>
  <c r="B137" i="7"/>
  <c r="B126" i="7"/>
  <c r="B125" i="7"/>
  <c r="B112" i="7"/>
  <c r="B106" i="7"/>
  <c r="B105" i="7"/>
  <c r="B100" i="7"/>
  <c r="B99" i="7"/>
  <c r="B97" i="7"/>
  <c r="B92" i="7"/>
  <c r="B91" i="7"/>
  <c r="B89" i="7"/>
  <c r="B84" i="7"/>
  <c r="B83" i="7"/>
  <c r="B77" i="7"/>
  <c r="B76" i="7"/>
  <c r="B65" i="7"/>
  <c r="B64" i="7"/>
  <c r="N56" i="7"/>
  <c r="N58" i="7" s="1"/>
  <c r="M56" i="7"/>
  <c r="M58" i="7" s="1"/>
  <c r="L56" i="7"/>
  <c r="L58" i="7" s="1"/>
  <c r="K56" i="7"/>
  <c r="K58" i="7" s="1"/>
  <c r="J56" i="7"/>
  <c r="J58" i="7" s="1"/>
  <c r="I56" i="7"/>
  <c r="I58" i="7" s="1"/>
  <c r="H56" i="7"/>
  <c r="H58" i="7" s="1"/>
  <c r="G56" i="7"/>
  <c r="G58" i="7" s="1"/>
  <c r="F56" i="7"/>
  <c r="F58" i="7" s="1"/>
  <c r="E56" i="7"/>
  <c r="E58" i="7" s="1"/>
  <c r="D56" i="7"/>
  <c r="D58" i="7" s="1"/>
  <c r="C56" i="7"/>
  <c r="C58" i="7" s="1"/>
  <c r="B50" i="7"/>
  <c r="N49" i="7"/>
  <c r="N51" i="7" s="1"/>
  <c r="M49" i="7"/>
  <c r="M51" i="7" s="1"/>
  <c r="L49" i="7"/>
  <c r="L51" i="7" s="1"/>
  <c r="K49" i="7"/>
  <c r="K51" i="7" s="1"/>
  <c r="J49" i="7"/>
  <c r="J51" i="7" s="1"/>
  <c r="I49" i="7"/>
  <c r="I51" i="7" s="1"/>
  <c r="H49" i="7"/>
  <c r="H51" i="7" s="1"/>
  <c r="G49" i="7"/>
  <c r="G51" i="7" s="1"/>
  <c r="F49" i="7"/>
  <c r="F51" i="7" s="1"/>
  <c r="E49" i="7"/>
  <c r="E51" i="7" s="1"/>
  <c r="D49" i="7"/>
  <c r="D51" i="7" s="1"/>
  <c r="C49" i="7"/>
  <c r="N39" i="7"/>
  <c r="M39" i="7"/>
  <c r="L39" i="7"/>
  <c r="K39" i="7"/>
  <c r="J39" i="7"/>
  <c r="I39" i="7"/>
  <c r="H39" i="7"/>
  <c r="G39" i="7"/>
  <c r="F39" i="7"/>
  <c r="E39" i="7"/>
  <c r="D39" i="7"/>
  <c r="C39" i="7"/>
  <c r="B37" i="7"/>
  <c r="B39" i="7" s="1"/>
  <c r="N28" i="7"/>
  <c r="M28" i="7"/>
  <c r="L28" i="7"/>
  <c r="K28" i="7"/>
  <c r="J28" i="7"/>
  <c r="I28" i="7"/>
  <c r="H28" i="7"/>
  <c r="G28" i="7"/>
  <c r="F28" i="7"/>
  <c r="E28" i="7"/>
  <c r="D28" i="7"/>
  <c r="C28" i="7"/>
  <c r="B27" i="7"/>
  <c r="B26" i="7"/>
  <c r="N16" i="7"/>
  <c r="M16" i="7"/>
  <c r="L16" i="7"/>
  <c r="K16" i="7"/>
  <c r="J16" i="7"/>
  <c r="I16" i="7"/>
  <c r="H16" i="7"/>
  <c r="G16" i="7"/>
  <c r="F16" i="7"/>
  <c r="E16" i="7"/>
  <c r="D16" i="7"/>
  <c r="C16" i="7"/>
  <c r="B14" i="7"/>
  <c r="B16" i="7" s="1"/>
  <c r="N5" i="7"/>
  <c r="M5" i="7"/>
  <c r="L5" i="7"/>
  <c r="K5" i="7"/>
  <c r="J5" i="7"/>
  <c r="I5" i="7"/>
  <c r="H5" i="7"/>
  <c r="G5" i="7"/>
  <c r="F5" i="7"/>
  <c r="E5" i="7"/>
  <c r="D5" i="7"/>
  <c r="C5" i="7"/>
  <c r="B4" i="7"/>
  <c r="B3" i="7"/>
  <c r="B259" i="6"/>
  <c r="B254" i="6"/>
  <c r="N250" i="6"/>
  <c r="K250" i="6"/>
  <c r="G250" i="6"/>
  <c r="B249" i="6"/>
  <c r="N246" i="6"/>
  <c r="K246" i="6"/>
  <c r="J246" i="6"/>
  <c r="I246" i="6"/>
  <c r="H246" i="6"/>
  <c r="B245" i="6"/>
  <c r="N242" i="6"/>
  <c r="M242" i="6"/>
  <c r="L242" i="6"/>
  <c r="K242" i="6"/>
  <c r="J242" i="6"/>
  <c r="I242" i="6"/>
  <c r="H242" i="6"/>
  <c r="G242" i="6"/>
  <c r="B241" i="6"/>
  <c r="L238" i="6"/>
  <c r="G238" i="6"/>
  <c r="B237" i="6"/>
  <c r="N234" i="6"/>
  <c r="K234" i="6"/>
  <c r="B233" i="6"/>
  <c r="L230" i="6"/>
  <c r="K230" i="6"/>
  <c r="J230" i="6"/>
  <c r="I230" i="6"/>
  <c r="G230" i="6"/>
  <c r="B229" i="6"/>
  <c r="J226" i="6"/>
  <c r="G226" i="6"/>
  <c r="B225" i="6"/>
  <c r="N222" i="6"/>
  <c r="M222" i="6"/>
  <c r="L222" i="6"/>
  <c r="H222" i="6"/>
  <c r="B221" i="6"/>
  <c r="B212" i="6"/>
  <c r="B211" i="6"/>
  <c r="B206" i="6"/>
  <c r="B205" i="6"/>
  <c r="B203" i="6"/>
  <c r="B202" i="6"/>
  <c r="B195" i="6"/>
  <c r="B194" i="6"/>
  <c r="B180" i="6"/>
  <c r="B179" i="6"/>
  <c r="B174" i="6"/>
  <c r="B173" i="6"/>
  <c r="N167" i="6"/>
  <c r="M167" i="6"/>
  <c r="L167" i="6"/>
  <c r="K167" i="6"/>
  <c r="J167" i="6"/>
  <c r="I167" i="6"/>
  <c r="H167" i="6"/>
  <c r="G167" i="6"/>
  <c r="F167" i="6"/>
  <c r="E167" i="6"/>
  <c r="D167" i="6"/>
  <c r="C167" i="6"/>
  <c r="B165" i="6"/>
  <c r="B167" i="6" s="1"/>
  <c r="N159" i="6"/>
  <c r="M159" i="6"/>
  <c r="L159" i="6"/>
  <c r="K159" i="6"/>
  <c r="J159" i="6"/>
  <c r="I159" i="6"/>
  <c r="H159" i="6"/>
  <c r="G159" i="6"/>
  <c r="F159" i="6"/>
  <c r="E159" i="6"/>
  <c r="D159" i="6"/>
  <c r="C159" i="6"/>
  <c r="B157" i="6"/>
  <c r="B159" i="6" s="1"/>
  <c r="N152" i="6"/>
  <c r="M152" i="6"/>
  <c r="L152" i="6"/>
  <c r="K152" i="6"/>
  <c r="J152" i="6"/>
  <c r="I152" i="6"/>
  <c r="H152" i="6"/>
  <c r="G152" i="6"/>
  <c r="F152" i="6"/>
  <c r="E152" i="6"/>
  <c r="D152" i="6"/>
  <c r="C152" i="6"/>
  <c r="B151" i="6"/>
  <c r="B150" i="6"/>
  <c r="B144" i="6"/>
  <c r="B143" i="6"/>
  <c r="B132" i="6"/>
  <c r="B131" i="6"/>
  <c r="B125" i="6"/>
  <c r="B124" i="6"/>
  <c r="B113" i="6"/>
  <c r="B112" i="6"/>
  <c r="B106" i="6"/>
  <c r="B105" i="6"/>
  <c r="B100" i="6"/>
  <c r="B99" i="6"/>
  <c r="B97" i="6"/>
  <c r="B92" i="6"/>
  <c r="B91" i="6"/>
  <c r="B89" i="6"/>
  <c r="B84" i="6"/>
  <c r="B83" i="6"/>
  <c r="B77" i="6"/>
  <c r="B76" i="6"/>
  <c r="B65" i="6"/>
  <c r="B64" i="6"/>
  <c r="N56" i="6"/>
  <c r="N58" i="6" s="1"/>
  <c r="M56" i="6"/>
  <c r="M58" i="6" s="1"/>
  <c r="L56" i="6"/>
  <c r="L58" i="6" s="1"/>
  <c r="K56" i="6"/>
  <c r="K58" i="6" s="1"/>
  <c r="J56" i="6"/>
  <c r="J58" i="6" s="1"/>
  <c r="I56" i="6"/>
  <c r="I58" i="6" s="1"/>
  <c r="H56" i="6"/>
  <c r="H58" i="6" s="1"/>
  <c r="G56" i="6"/>
  <c r="G58" i="6" s="1"/>
  <c r="F56" i="6"/>
  <c r="F58" i="6" s="1"/>
  <c r="E56" i="6"/>
  <c r="E58" i="6" s="1"/>
  <c r="D56" i="6"/>
  <c r="D58" i="6" s="1"/>
  <c r="C56" i="6"/>
  <c r="C58" i="6" s="1"/>
  <c r="B50" i="6"/>
  <c r="N49" i="6"/>
  <c r="N51" i="6" s="1"/>
  <c r="M49" i="6"/>
  <c r="M51" i="6" s="1"/>
  <c r="L49" i="6"/>
  <c r="L51" i="6" s="1"/>
  <c r="K49" i="6"/>
  <c r="K51" i="6" s="1"/>
  <c r="J49" i="6"/>
  <c r="J51" i="6" s="1"/>
  <c r="I49" i="6"/>
  <c r="I51" i="6" s="1"/>
  <c r="H49" i="6"/>
  <c r="H51" i="6" s="1"/>
  <c r="G49" i="6"/>
  <c r="G51" i="6" s="1"/>
  <c r="F49" i="6"/>
  <c r="F51" i="6" s="1"/>
  <c r="E49" i="6"/>
  <c r="E51" i="6" s="1"/>
  <c r="D49" i="6"/>
  <c r="D51" i="6" s="1"/>
  <c r="C49" i="6"/>
  <c r="N39" i="6"/>
  <c r="M39" i="6"/>
  <c r="L39" i="6"/>
  <c r="K39" i="6"/>
  <c r="J39" i="6"/>
  <c r="I39" i="6"/>
  <c r="H39" i="6"/>
  <c r="G39" i="6"/>
  <c r="F39" i="6"/>
  <c r="E39" i="6"/>
  <c r="D39" i="6"/>
  <c r="C39" i="6"/>
  <c r="B37" i="6"/>
  <c r="B39" i="6" s="1"/>
  <c r="N28" i="6"/>
  <c r="M28" i="6"/>
  <c r="L28" i="6"/>
  <c r="K28" i="6"/>
  <c r="J28" i="6"/>
  <c r="I28" i="6"/>
  <c r="H28" i="6"/>
  <c r="G28" i="6"/>
  <c r="F28" i="6"/>
  <c r="E28" i="6"/>
  <c r="D28" i="6"/>
  <c r="C28" i="6"/>
  <c r="B27" i="6"/>
  <c r="B26" i="6"/>
  <c r="N16" i="6"/>
  <c r="M16" i="6"/>
  <c r="L16" i="6"/>
  <c r="K16" i="6"/>
  <c r="J16" i="6"/>
  <c r="I16" i="6"/>
  <c r="H16" i="6"/>
  <c r="G16" i="6"/>
  <c r="F16" i="6"/>
  <c r="E16" i="6"/>
  <c r="D16" i="6"/>
  <c r="C16" i="6"/>
  <c r="B14" i="6"/>
  <c r="B16" i="6" s="1"/>
  <c r="N5" i="6"/>
  <c r="M5" i="6"/>
  <c r="L5" i="6"/>
  <c r="K5" i="6"/>
  <c r="J5" i="6"/>
  <c r="I5" i="6"/>
  <c r="H5" i="6"/>
  <c r="G5" i="6"/>
  <c r="F5" i="6"/>
  <c r="E5" i="6"/>
  <c r="D5" i="6"/>
  <c r="C5" i="6"/>
  <c r="B4" i="6"/>
  <c r="B3" i="6"/>
  <c r="B77" i="5"/>
  <c r="B76" i="5"/>
  <c r="B72" i="5"/>
  <c r="B71" i="5"/>
  <c r="B64" i="5"/>
  <c r="B63" i="5"/>
  <c r="N59" i="5"/>
  <c r="M59" i="5"/>
  <c r="L59" i="5"/>
  <c r="K59" i="5"/>
  <c r="J59" i="5"/>
  <c r="I59" i="5"/>
  <c r="H59" i="5"/>
  <c r="G59" i="5"/>
  <c r="F59" i="5"/>
  <c r="E59" i="5"/>
  <c r="D59" i="5"/>
  <c r="C59" i="5"/>
  <c r="B57" i="5"/>
  <c r="B59" i="5" s="1"/>
  <c r="N53" i="5"/>
  <c r="M53" i="5"/>
  <c r="L53" i="5"/>
  <c r="K53" i="5"/>
  <c r="J53" i="5"/>
  <c r="I53" i="5"/>
  <c r="H53" i="5"/>
  <c r="G53" i="5"/>
  <c r="F53" i="5"/>
  <c r="E53" i="5"/>
  <c r="D53" i="5"/>
  <c r="C53" i="5"/>
  <c r="B51" i="5"/>
  <c r="B53" i="5" s="1"/>
  <c r="B47" i="5"/>
  <c r="B46" i="5"/>
  <c r="B42" i="5"/>
  <c r="B41" i="5"/>
  <c r="B37" i="5"/>
  <c r="B36" i="5"/>
  <c r="B34" i="5"/>
  <c r="B33" i="5"/>
  <c r="B29" i="5"/>
  <c r="B28" i="5"/>
  <c r="B24" i="5"/>
  <c r="B23" i="5"/>
  <c r="N17" i="5"/>
  <c r="N19" i="5" s="1"/>
  <c r="M17" i="5"/>
  <c r="M19" i="5" s="1"/>
  <c r="L17" i="5"/>
  <c r="L19" i="5" s="1"/>
  <c r="K17" i="5"/>
  <c r="K19" i="5" s="1"/>
  <c r="J17" i="5"/>
  <c r="J19" i="5" s="1"/>
  <c r="I17" i="5"/>
  <c r="I19" i="5" s="1"/>
  <c r="H17" i="5"/>
  <c r="H19" i="5" s="1"/>
  <c r="G17" i="5"/>
  <c r="G19" i="5" s="1"/>
  <c r="F17" i="5"/>
  <c r="F19" i="5" s="1"/>
  <c r="E17" i="5"/>
  <c r="E19" i="5" s="1"/>
  <c r="D17" i="5"/>
  <c r="D19" i="5" s="1"/>
  <c r="C17" i="5"/>
  <c r="C19" i="5" s="1"/>
  <c r="N12" i="5"/>
  <c r="M12" i="5"/>
  <c r="L12" i="5"/>
  <c r="K12" i="5"/>
  <c r="J12" i="5"/>
  <c r="I12" i="5"/>
  <c r="H12" i="5"/>
  <c r="G12" i="5"/>
  <c r="F12" i="5"/>
  <c r="E12" i="5"/>
  <c r="D12" i="5"/>
  <c r="C12" i="5"/>
  <c r="B10" i="5"/>
  <c r="B12" i="5" s="1"/>
  <c r="N5" i="5"/>
  <c r="M5" i="5"/>
  <c r="L5" i="5"/>
  <c r="K5" i="5"/>
  <c r="J5" i="5"/>
  <c r="I5" i="5"/>
  <c r="H5" i="5"/>
  <c r="G5" i="5"/>
  <c r="F5" i="5"/>
  <c r="E5" i="5"/>
  <c r="D5" i="5"/>
  <c r="C5" i="5"/>
  <c r="B3" i="5"/>
  <c r="B5" i="5" s="1"/>
  <c r="B55" i="4"/>
  <c r="B54" i="4"/>
  <c r="B52" i="4"/>
  <c r="B51" i="4"/>
  <c r="B46" i="4"/>
  <c r="B45" i="4"/>
  <c r="N43" i="4"/>
  <c r="M43" i="4"/>
  <c r="L43" i="4"/>
  <c r="K43" i="4"/>
  <c r="J43" i="4"/>
  <c r="I43" i="4"/>
  <c r="H43" i="4"/>
  <c r="G43" i="4"/>
  <c r="F43" i="4"/>
  <c r="E43" i="4"/>
  <c r="D43" i="4"/>
  <c r="C43" i="4"/>
  <c r="B41" i="4"/>
  <c r="B43" i="4" s="1"/>
  <c r="N39" i="4"/>
  <c r="M39" i="4"/>
  <c r="L39" i="4"/>
  <c r="K39" i="4"/>
  <c r="J39" i="4"/>
  <c r="I39" i="4"/>
  <c r="H39" i="4"/>
  <c r="G39" i="4"/>
  <c r="F39" i="4"/>
  <c r="E39" i="4"/>
  <c r="D39" i="4"/>
  <c r="C39" i="4"/>
  <c r="B37" i="4"/>
  <c r="B39" i="4" s="1"/>
  <c r="B35" i="4"/>
  <c r="B34" i="4"/>
  <c r="B32" i="4"/>
  <c r="B31" i="4"/>
  <c r="B29" i="4"/>
  <c r="B28" i="4"/>
  <c r="B26" i="4"/>
  <c r="B25" i="4"/>
  <c r="B23" i="4"/>
  <c r="B22" i="4"/>
  <c r="B20" i="4"/>
  <c r="B19" i="4"/>
  <c r="B3" i="20" s="1"/>
  <c r="N15" i="4"/>
  <c r="N17" i="4" s="1"/>
  <c r="M15" i="4"/>
  <c r="M17" i="4" s="1"/>
  <c r="L15" i="4"/>
  <c r="L17" i="4" s="1"/>
  <c r="K15" i="4"/>
  <c r="K17" i="4" s="1"/>
  <c r="J15" i="4"/>
  <c r="J17" i="4" s="1"/>
  <c r="I15" i="4"/>
  <c r="I17" i="4" s="1"/>
  <c r="H15" i="4"/>
  <c r="H17" i="4" s="1"/>
  <c r="G15" i="4"/>
  <c r="G17" i="4" s="1"/>
  <c r="F15" i="4"/>
  <c r="F17" i="4" s="1"/>
  <c r="E15" i="4"/>
  <c r="E17" i="4" s="1"/>
  <c r="D15" i="4"/>
  <c r="D17" i="4" s="1"/>
  <c r="C15" i="4"/>
  <c r="C17" i="4" s="1"/>
  <c r="N11" i="4"/>
  <c r="M11" i="4"/>
  <c r="L11" i="4"/>
  <c r="K11" i="4"/>
  <c r="J11" i="4"/>
  <c r="I11" i="4"/>
  <c r="H11" i="4"/>
  <c r="G11" i="4"/>
  <c r="F11" i="4"/>
  <c r="E11" i="4"/>
  <c r="D11" i="4"/>
  <c r="C11" i="4"/>
  <c r="B9" i="4"/>
  <c r="B11" i="4" s="1"/>
  <c r="N5" i="4"/>
  <c r="M5" i="4"/>
  <c r="L5" i="4"/>
  <c r="K5" i="4"/>
  <c r="J5" i="4"/>
  <c r="I5" i="4"/>
  <c r="H5" i="4"/>
  <c r="G5" i="4"/>
  <c r="F5" i="4"/>
  <c r="E5" i="4"/>
  <c r="D5" i="4"/>
  <c r="C5" i="4"/>
  <c r="B3" i="4"/>
  <c r="B5" i="4" s="1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N21" i="3"/>
  <c r="M21" i="3"/>
  <c r="L21" i="3"/>
  <c r="K21" i="3"/>
  <c r="J21" i="3"/>
  <c r="I21" i="3"/>
  <c r="H21" i="3"/>
  <c r="G21" i="3"/>
  <c r="F21" i="3"/>
  <c r="E21" i="3"/>
  <c r="D21" i="3"/>
  <c r="C21" i="3"/>
  <c r="B19" i="3"/>
  <c r="B21" i="3" s="1"/>
  <c r="N15" i="3"/>
  <c r="N17" i="3" s="1"/>
  <c r="M15" i="3"/>
  <c r="M17" i="3" s="1"/>
  <c r="L15" i="3"/>
  <c r="L17" i="3" s="1"/>
  <c r="K15" i="3"/>
  <c r="K17" i="3" s="1"/>
  <c r="J15" i="3"/>
  <c r="J17" i="3" s="1"/>
  <c r="I15" i="3"/>
  <c r="I17" i="3" s="1"/>
  <c r="H15" i="3"/>
  <c r="H17" i="3" s="1"/>
  <c r="G15" i="3"/>
  <c r="G17" i="3" s="1"/>
  <c r="F15" i="3"/>
  <c r="F17" i="3" s="1"/>
  <c r="E15" i="3"/>
  <c r="E17" i="3" s="1"/>
  <c r="D15" i="3"/>
  <c r="D17" i="3" s="1"/>
  <c r="C15" i="3"/>
  <c r="C17" i="3" s="1"/>
  <c r="N11" i="3"/>
  <c r="M11" i="3"/>
  <c r="L11" i="3"/>
  <c r="K11" i="3"/>
  <c r="J11" i="3"/>
  <c r="I11" i="3"/>
  <c r="H11" i="3"/>
  <c r="G11" i="3"/>
  <c r="F11" i="3"/>
  <c r="E11" i="3"/>
  <c r="D11" i="3"/>
  <c r="C11" i="3"/>
  <c r="B9" i="3"/>
  <c r="B11" i="3" s="1"/>
  <c r="N5" i="3"/>
  <c r="M5" i="3"/>
  <c r="L5" i="3"/>
  <c r="K5" i="3"/>
  <c r="J5" i="3"/>
  <c r="I5" i="3"/>
  <c r="H5" i="3"/>
  <c r="G5" i="3"/>
  <c r="F5" i="3"/>
  <c r="E5" i="3"/>
  <c r="D5" i="3"/>
  <c r="C5" i="3"/>
  <c r="B3" i="3"/>
  <c r="B5" i="3" s="1"/>
  <c r="N25" i="2"/>
  <c r="M25" i="2"/>
  <c r="L25" i="2"/>
  <c r="K25" i="2"/>
  <c r="J25" i="2"/>
  <c r="I25" i="2"/>
  <c r="H25" i="2"/>
  <c r="G25" i="2"/>
  <c r="F25" i="2"/>
  <c r="E25" i="2"/>
  <c r="D25" i="2"/>
  <c r="C25" i="2"/>
  <c r="B23" i="2"/>
  <c r="B25" i="2" s="1"/>
  <c r="N21" i="2"/>
  <c r="M21" i="2"/>
  <c r="L21" i="2"/>
  <c r="K21" i="2"/>
  <c r="J21" i="2"/>
  <c r="I21" i="2"/>
  <c r="H21" i="2"/>
  <c r="G21" i="2"/>
  <c r="F21" i="2"/>
  <c r="E21" i="2"/>
  <c r="D21" i="2"/>
  <c r="C21" i="2"/>
  <c r="B19" i="2"/>
  <c r="B21" i="2" s="1"/>
  <c r="N15" i="2"/>
  <c r="N17" i="2" s="1"/>
  <c r="M15" i="2"/>
  <c r="M17" i="2" s="1"/>
  <c r="L15" i="2"/>
  <c r="L17" i="2" s="1"/>
  <c r="K15" i="2"/>
  <c r="K17" i="2" s="1"/>
  <c r="J15" i="2"/>
  <c r="J17" i="2" s="1"/>
  <c r="I15" i="2"/>
  <c r="I17" i="2" s="1"/>
  <c r="H15" i="2"/>
  <c r="H17" i="2" s="1"/>
  <c r="G15" i="2"/>
  <c r="G17" i="2" s="1"/>
  <c r="F15" i="2"/>
  <c r="F17" i="2" s="1"/>
  <c r="E15" i="2"/>
  <c r="E17" i="2" s="1"/>
  <c r="D15" i="2"/>
  <c r="D17" i="2" s="1"/>
  <c r="C15" i="2"/>
  <c r="C17" i="2" s="1"/>
  <c r="N11" i="2"/>
  <c r="M11" i="2"/>
  <c r="L11" i="2"/>
  <c r="K11" i="2"/>
  <c r="J11" i="2"/>
  <c r="I11" i="2"/>
  <c r="H11" i="2"/>
  <c r="G11" i="2"/>
  <c r="F11" i="2"/>
  <c r="E11" i="2"/>
  <c r="D11" i="2"/>
  <c r="C11" i="2"/>
  <c r="B9" i="2"/>
  <c r="B11" i="2" s="1"/>
  <c r="N5" i="2"/>
  <c r="M5" i="2"/>
  <c r="L5" i="2"/>
  <c r="K5" i="2"/>
  <c r="J5" i="2"/>
  <c r="I5" i="2"/>
  <c r="H5" i="2"/>
  <c r="G5" i="2"/>
  <c r="F5" i="2"/>
  <c r="E5" i="2"/>
  <c r="D5" i="2"/>
  <c r="C5" i="2"/>
  <c r="B3" i="2"/>
  <c r="B5" i="2" s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N5" i="1"/>
  <c r="M5" i="1"/>
  <c r="L5" i="1"/>
  <c r="K5" i="1"/>
  <c r="J5" i="1"/>
  <c r="I5" i="1"/>
  <c r="H5" i="1"/>
  <c r="G5" i="1"/>
  <c r="F5" i="1"/>
  <c r="E5" i="1"/>
  <c r="D5" i="1"/>
  <c r="C5" i="1"/>
  <c r="B5" i="1"/>
  <c r="G58" i="13" l="1"/>
  <c r="H51" i="14"/>
  <c r="H58" i="14"/>
  <c r="D51" i="15"/>
  <c r="L51" i="15"/>
  <c r="D58" i="15"/>
  <c r="L58" i="15"/>
  <c r="B5" i="10"/>
  <c r="B16" i="15"/>
  <c r="G51" i="14"/>
  <c r="G58" i="14"/>
  <c r="C51" i="15"/>
  <c r="K51" i="15"/>
  <c r="K58" i="15"/>
  <c r="H51" i="16"/>
  <c r="H58" i="16"/>
  <c r="I51" i="16"/>
  <c r="B5" i="9"/>
  <c r="B16" i="14"/>
  <c r="B39" i="15"/>
  <c r="B180" i="15"/>
  <c r="B233" i="17"/>
  <c r="B256" i="17"/>
  <c r="B264" i="17"/>
  <c r="B258" i="17"/>
  <c r="B266" i="17"/>
  <c r="B259" i="17"/>
  <c r="B260" i="17"/>
  <c r="B257" i="17"/>
  <c r="B261" i="17"/>
  <c r="B265" i="17"/>
  <c r="B254" i="17"/>
  <c r="B272" i="17"/>
  <c r="B274" i="17"/>
  <c r="B275" i="17"/>
  <c r="B273" i="17"/>
  <c r="B270" i="17"/>
  <c r="B271" i="17"/>
  <c r="B269" i="17"/>
  <c r="B268" i="17"/>
  <c r="B267" i="17"/>
  <c r="B262" i="17"/>
  <c r="B255" i="17"/>
  <c r="B263" i="17"/>
  <c r="B226" i="17"/>
  <c r="B245" i="17"/>
  <c r="B244" i="17"/>
  <c r="B246" i="17"/>
  <c r="B247" i="17"/>
  <c r="B242" i="17"/>
  <c r="B243" i="17"/>
  <c r="B241" i="17"/>
  <c r="B240" i="17"/>
  <c r="B239" i="17"/>
  <c r="B234" i="17"/>
  <c r="B227" i="17"/>
  <c r="B235" i="17"/>
  <c r="B237" i="17"/>
  <c r="B236" i="17"/>
  <c r="B229" i="17"/>
  <c r="B230" i="17"/>
  <c r="B238" i="17"/>
  <c r="B231" i="17"/>
  <c r="B228" i="17"/>
  <c r="B232" i="17"/>
  <c r="B203" i="17"/>
  <c r="B124" i="17"/>
  <c r="B202" i="17"/>
  <c r="B210" i="17"/>
  <c r="B205" i="17"/>
  <c r="B204" i="17"/>
  <c r="B198" i="17"/>
  <c r="B218" i="17"/>
  <c r="B219" i="17"/>
  <c r="B216" i="17"/>
  <c r="B217" i="17"/>
  <c r="B215" i="17"/>
  <c r="B214" i="17"/>
  <c r="B213" i="17"/>
  <c r="B212" i="17"/>
  <c r="B211" i="17"/>
  <c r="B206" i="17"/>
  <c r="B199" i="17"/>
  <c r="B207" i="17"/>
  <c r="B208" i="17"/>
  <c r="B200" i="17"/>
  <c r="B201" i="17"/>
  <c r="B209" i="17"/>
  <c r="B125" i="17"/>
  <c r="B118" i="17"/>
  <c r="B126" i="17"/>
  <c r="B119" i="17"/>
  <c r="B127" i="17"/>
  <c r="B120" i="17"/>
  <c r="B128" i="17"/>
  <c r="B117" i="17"/>
  <c r="B122" i="17"/>
  <c r="B116" i="17"/>
  <c r="B136" i="17"/>
  <c r="B137" i="17"/>
  <c r="B134" i="17"/>
  <c r="B135" i="17"/>
  <c r="B132" i="17"/>
  <c r="B133" i="17"/>
  <c r="B131" i="17"/>
  <c r="B130" i="17"/>
  <c r="B129" i="17"/>
  <c r="E83" i="17"/>
  <c r="B121" i="17"/>
  <c r="B123" i="17"/>
  <c r="B95" i="17"/>
  <c r="B94" i="17"/>
  <c r="B109" i="17"/>
  <c r="B106" i="17"/>
  <c r="B107" i="17"/>
  <c r="B108" i="17"/>
  <c r="B104" i="17"/>
  <c r="B105" i="17"/>
  <c r="B103" i="17"/>
  <c r="B102" i="17"/>
  <c r="B101" i="17"/>
  <c r="B96" i="17"/>
  <c r="B89" i="17"/>
  <c r="B97" i="17"/>
  <c r="B90" i="17"/>
  <c r="B98" i="17"/>
  <c r="B91" i="17"/>
  <c r="B99" i="17"/>
  <c r="B92" i="17"/>
  <c r="B100" i="17"/>
  <c r="B93" i="17"/>
  <c r="B10" i="17"/>
  <c r="B39" i="17"/>
  <c r="B171" i="17"/>
  <c r="B32" i="17"/>
  <c r="B41" i="17"/>
  <c r="B34" i="17"/>
  <c r="B42" i="17"/>
  <c r="K55" i="17"/>
  <c r="B31" i="17"/>
  <c r="B52" i="17"/>
  <c r="B53" i="17"/>
  <c r="B50" i="17"/>
  <c r="B51" i="17"/>
  <c r="B48" i="17"/>
  <c r="B49" i="17"/>
  <c r="B47" i="17"/>
  <c r="B46" i="17"/>
  <c r="B45" i="17"/>
  <c r="B44" i="17"/>
  <c r="B33" i="17"/>
  <c r="B35" i="17"/>
  <c r="B43" i="17"/>
  <c r="B40" i="17"/>
  <c r="B36" i="17"/>
  <c r="B37" i="17"/>
  <c r="B38" i="17"/>
  <c r="B4" i="17"/>
  <c r="B12" i="17"/>
  <c r="B5" i="17"/>
  <c r="B13" i="17"/>
  <c r="B3" i="17"/>
  <c r="K27" i="17"/>
  <c r="B25" i="17"/>
  <c r="B24" i="17"/>
  <c r="B22" i="17"/>
  <c r="B23" i="17"/>
  <c r="B21" i="17"/>
  <c r="B20" i="17"/>
  <c r="B19" i="17"/>
  <c r="B18" i="17"/>
  <c r="B17" i="17"/>
  <c r="B6" i="17"/>
  <c r="B14" i="17"/>
  <c r="B11" i="17"/>
  <c r="B7" i="17"/>
  <c r="B15" i="17"/>
  <c r="B8" i="17"/>
  <c r="B16" i="17"/>
  <c r="B9" i="17"/>
  <c r="G83" i="17"/>
  <c r="F83" i="17"/>
  <c r="H51" i="9"/>
  <c r="F51" i="14"/>
  <c r="N51" i="14"/>
  <c r="F58" i="14"/>
  <c r="N58" i="14"/>
  <c r="J51" i="15"/>
  <c r="J58" i="15"/>
  <c r="B226" i="6"/>
  <c r="B246" i="6"/>
  <c r="B165" i="12"/>
  <c r="B5" i="15"/>
  <c r="B28" i="6"/>
  <c r="B238" i="6"/>
  <c r="B5" i="12"/>
  <c r="B28" i="15"/>
  <c r="K277" i="17"/>
  <c r="F51" i="9"/>
  <c r="N51" i="9"/>
  <c r="F58" i="9"/>
  <c r="N58" i="9"/>
  <c r="J51" i="10"/>
  <c r="J58" i="10"/>
  <c r="G51" i="11"/>
  <c r="G58" i="11"/>
  <c r="K249" i="17"/>
  <c r="K111" i="17"/>
  <c r="H83" i="17"/>
  <c r="K221" i="17"/>
  <c r="K193" i="17"/>
  <c r="K139" i="17"/>
  <c r="B222" i="6"/>
  <c r="B165" i="14"/>
  <c r="D51" i="12"/>
  <c r="L51" i="12"/>
  <c r="D58" i="12"/>
  <c r="L58" i="12"/>
  <c r="B234" i="6"/>
  <c r="B57" i="13"/>
  <c r="I58" i="16"/>
  <c r="D58" i="11"/>
  <c r="L58" i="11"/>
  <c r="B57" i="11"/>
  <c r="I51" i="12"/>
  <c r="I58" i="12"/>
  <c r="H51" i="13"/>
  <c r="H58" i="13"/>
  <c r="I51" i="14"/>
  <c r="D58" i="9"/>
  <c r="L58" i="9"/>
  <c r="B57" i="9"/>
  <c r="H51" i="10"/>
  <c r="H58" i="10"/>
  <c r="E51" i="11"/>
  <c r="M51" i="11"/>
  <c r="E58" i="11"/>
  <c r="M58" i="11"/>
  <c r="J51" i="12"/>
  <c r="J58" i="12"/>
  <c r="I51" i="13"/>
  <c r="I58" i="13"/>
  <c r="B242" i="6"/>
  <c r="E51" i="9"/>
  <c r="M51" i="9"/>
  <c r="E58" i="9"/>
  <c r="M58" i="9"/>
  <c r="I51" i="10"/>
  <c r="I58" i="10"/>
  <c r="F51" i="11"/>
  <c r="N51" i="11"/>
  <c r="F58" i="11"/>
  <c r="N58" i="11"/>
  <c r="C51" i="12"/>
  <c r="K51" i="12"/>
  <c r="K58" i="12"/>
  <c r="J51" i="13"/>
  <c r="J58" i="13"/>
  <c r="B250" i="6"/>
  <c r="B57" i="14"/>
  <c r="B230" i="6"/>
  <c r="K51" i="13"/>
  <c r="B16" i="10"/>
  <c r="B28" i="14"/>
  <c r="B50" i="14"/>
  <c r="B50" i="9"/>
  <c r="B49" i="6"/>
  <c r="B51" i="6" s="1"/>
  <c r="H58" i="9"/>
  <c r="B56" i="10"/>
  <c r="H58" i="11"/>
  <c r="C58" i="13"/>
  <c r="K58" i="13"/>
  <c r="I58" i="14"/>
  <c r="B50" i="11"/>
  <c r="B5" i="7"/>
  <c r="I51" i="9"/>
  <c r="I58" i="9"/>
  <c r="D51" i="10"/>
  <c r="L51" i="10"/>
  <c r="D58" i="10"/>
  <c r="L58" i="10"/>
  <c r="I51" i="11"/>
  <c r="I58" i="11"/>
  <c r="E51" i="12"/>
  <c r="M51" i="12"/>
  <c r="E58" i="12"/>
  <c r="M58" i="12"/>
  <c r="D51" i="13"/>
  <c r="L51" i="13"/>
  <c r="D58" i="13"/>
  <c r="L58" i="13"/>
  <c r="J51" i="14"/>
  <c r="J58" i="14"/>
  <c r="E51" i="15"/>
  <c r="M51" i="15"/>
  <c r="E58" i="15"/>
  <c r="M58" i="15"/>
  <c r="J51" i="16"/>
  <c r="J58" i="16"/>
  <c r="B56" i="6"/>
  <c r="B58" i="6" s="1"/>
  <c r="B49" i="7"/>
  <c r="B51" i="7" s="1"/>
  <c r="B28" i="8"/>
  <c r="B56" i="8"/>
  <c r="B58" i="8" s="1"/>
  <c r="J51" i="9"/>
  <c r="J58" i="9"/>
  <c r="E51" i="10"/>
  <c r="M51" i="10"/>
  <c r="E58" i="10"/>
  <c r="M58" i="10"/>
  <c r="J51" i="11"/>
  <c r="J58" i="11"/>
  <c r="F51" i="12"/>
  <c r="N51" i="12"/>
  <c r="F58" i="12"/>
  <c r="N58" i="12"/>
  <c r="E51" i="13"/>
  <c r="E58" i="13"/>
  <c r="M58" i="13"/>
  <c r="B5" i="14"/>
  <c r="B49" i="14"/>
  <c r="K51" i="14"/>
  <c r="C58" i="14"/>
  <c r="K58" i="14"/>
  <c r="F51" i="15"/>
  <c r="N51" i="15"/>
  <c r="F58" i="15"/>
  <c r="N58" i="15"/>
  <c r="K51" i="16"/>
  <c r="C58" i="16"/>
  <c r="K58" i="16"/>
  <c r="C51" i="9"/>
  <c r="K51" i="9"/>
  <c r="B56" i="9"/>
  <c r="B58" i="9" s="1"/>
  <c r="K58" i="9"/>
  <c r="F51" i="10"/>
  <c r="N51" i="10"/>
  <c r="F58" i="10"/>
  <c r="N58" i="10"/>
  <c r="C51" i="11"/>
  <c r="K51" i="11"/>
  <c r="B56" i="11"/>
  <c r="B58" i="11" s="1"/>
  <c r="K58" i="11"/>
  <c r="G51" i="12"/>
  <c r="B50" i="12"/>
  <c r="G58" i="12"/>
  <c r="B57" i="12"/>
  <c r="F51" i="13"/>
  <c r="N51" i="13"/>
  <c r="F58" i="13"/>
  <c r="D51" i="14"/>
  <c r="L51" i="14"/>
  <c r="D58" i="14"/>
  <c r="L58" i="14"/>
  <c r="G51" i="15"/>
  <c r="B50" i="15"/>
  <c r="G58" i="15"/>
  <c r="B57" i="15"/>
  <c r="D51" i="16"/>
  <c r="L51" i="16"/>
  <c r="D58" i="16"/>
  <c r="L58" i="16"/>
  <c r="D51" i="9"/>
  <c r="L51" i="9"/>
  <c r="G51" i="10"/>
  <c r="B50" i="10"/>
  <c r="G58" i="10"/>
  <c r="B57" i="10"/>
  <c r="D51" i="11"/>
  <c r="L51" i="11"/>
  <c r="H51" i="12"/>
  <c r="H58" i="12"/>
  <c r="G51" i="13"/>
  <c r="B50" i="13"/>
  <c r="B39" i="14"/>
  <c r="E51" i="14"/>
  <c r="M51" i="14"/>
  <c r="H51" i="15"/>
  <c r="H58" i="15"/>
  <c r="E51" i="16"/>
  <c r="M51" i="16"/>
  <c r="E58" i="16"/>
  <c r="M58" i="16"/>
  <c r="L165" i="17"/>
  <c r="B145" i="17"/>
  <c r="B173" i="17"/>
  <c r="B175" i="17"/>
  <c r="B177" i="17"/>
  <c r="B179" i="17"/>
  <c r="B180" i="17"/>
  <c r="B182" i="17"/>
  <c r="B184" i="17"/>
  <c r="B170" i="17"/>
  <c r="B181" i="17"/>
  <c r="B183" i="17"/>
  <c r="B185" i="17"/>
  <c r="B172" i="17"/>
  <c r="B174" i="17"/>
  <c r="B176" i="17"/>
  <c r="B178" i="17"/>
  <c r="B146" i="17"/>
  <c r="B147" i="17"/>
  <c r="B148" i="17"/>
  <c r="B149" i="17"/>
  <c r="B152" i="17"/>
  <c r="B155" i="17"/>
  <c r="B157" i="17"/>
  <c r="B159" i="17"/>
  <c r="K165" i="17"/>
  <c r="B154" i="17"/>
  <c r="B156" i="17"/>
  <c r="B158" i="17"/>
  <c r="B144" i="17"/>
  <c r="B150" i="17"/>
  <c r="B151" i="17"/>
  <c r="B153" i="17"/>
  <c r="B165" i="9"/>
  <c r="B16" i="12"/>
  <c r="B28" i="12"/>
  <c r="B39" i="12"/>
  <c r="B15" i="3"/>
  <c r="B17" i="3" s="1"/>
  <c r="B5" i="6"/>
  <c r="B165" i="10"/>
  <c r="B165" i="8"/>
  <c r="B16" i="9"/>
  <c r="B28" i="9"/>
  <c r="B39" i="9"/>
  <c r="B49" i="9"/>
  <c r="B28" i="10"/>
  <c r="B39" i="10"/>
  <c r="B49" i="10"/>
  <c r="D54" i="20"/>
  <c r="D53" i="20"/>
  <c r="D43" i="20"/>
  <c r="D45" i="20"/>
  <c r="D47" i="20"/>
  <c r="D49" i="20"/>
  <c r="D51" i="20"/>
  <c r="D41" i="20"/>
  <c r="D42" i="20"/>
  <c r="D44" i="20"/>
  <c r="D46" i="20"/>
  <c r="D48" i="20"/>
  <c r="D50" i="20"/>
  <c r="D52" i="20"/>
  <c r="E3" i="20"/>
  <c r="B152" i="6"/>
  <c r="B28" i="7"/>
  <c r="B56" i="7"/>
  <c r="B58" i="7" s="1"/>
  <c r="B165" i="7"/>
  <c r="B5" i="8"/>
  <c r="B5" i="11"/>
  <c r="B16" i="11"/>
  <c r="B28" i="11"/>
  <c r="B39" i="11"/>
  <c r="B165" i="11"/>
  <c r="B56" i="12"/>
  <c r="B5" i="13"/>
  <c r="B16" i="13"/>
  <c r="B28" i="13"/>
  <c r="B39" i="13"/>
  <c r="B49" i="13"/>
  <c r="M51" i="13"/>
  <c r="N58" i="13"/>
  <c r="B165" i="13"/>
  <c r="B56" i="15"/>
  <c r="B165" i="15"/>
  <c r="B15" i="20"/>
  <c r="B18" i="20" s="1"/>
  <c r="K61" i="17"/>
  <c r="K63" i="17"/>
  <c r="K65" i="17"/>
  <c r="K67" i="17"/>
  <c r="K69" i="17"/>
  <c r="K71" i="17"/>
  <c r="K58" i="17"/>
  <c r="K60" i="17"/>
  <c r="K62" i="17"/>
  <c r="K64" i="17"/>
  <c r="K66" i="17"/>
  <c r="K68" i="17"/>
  <c r="K70" i="17"/>
  <c r="K72" i="17"/>
  <c r="D24" i="20"/>
  <c r="D26" i="20"/>
  <c r="D28" i="20"/>
  <c r="D30" i="20"/>
  <c r="D32" i="20"/>
  <c r="D34" i="20"/>
  <c r="D23" i="20"/>
  <c r="D25" i="20"/>
  <c r="D27" i="20"/>
  <c r="D29" i="20"/>
  <c r="D31" i="20"/>
  <c r="D33" i="20"/>
  <c r="D22" i="20"/>
  <c r="B180" i="16"/>
  <c r="B5" i="16"/>
  <c r="B16" i="16"/>
  <c r="B28" i="16"/>
  <c r="B39" i="16"/>
  <c r="B49" i="16"/>
  <c r="B50" i="16"/>
  <c r="B56" i="16"/>
  <c r="B165" i="16"/>
  <c r="B57" i="16"/>
  <c r="K59" i="17"/>
  <c r="C51" i="16"/>
  <c r="B49" i="15"/>
  <c r="C58" i="15"/>
  <c r="C51" i="14"/>
  <c r="B56" i="14"/>
  <c r="C51" i="13"/>
  <c r="B56" i="13"/>
  <c r="B49" i="12"/>
  <c r="B51" i="12" s="1"/>
  <c r="C58" i="12"/>
  <c r="B49" i="11"/>
  <c r="C58" i="11"/>
  <c r="C58" i="10"/>
  <c r="C58" i="9"/>
  <c r="B49" i="8"/>
  <c r="B51" i="8" s="1"/>
  <c r="C51" i="7"/>
  <c r="C51" i="6"/>
  <c r="B17" i="5"/>
  <c r="B19" i="5" s="1"/>
  <c r="B15" i="4"/>
  <c r="B17" i="4" s="1"/>
  <c r="B15" i="2"/>
  <c r="B17" i="2" s="1"/>
  <c r="B60" i="17" l="1"/>
  <c r="B70" i="17"/>
  <c r="B69" i="17"/>
  <c r="B71" i="17"/>
  <c r="B68" i="17"/>
  <c r="B67" i="17"/>
  <c r="B72" i="17"/>
  <c r="B66" i="17"/>
  <c r="B65" i="17"/>
  <c r="B64" i="17"/>
  <c r="B63" i="17"/>
  <c r="B59" i="17"/>
  <c r="B81" i="17"/>
  <c r="B80" i="17"/>
  <c r="B79" i="17"/>
  <c r="B78" i="17"/>
  <c r="B77" i="17"/>
  <c r="B76" i="17"/>
  <c r="B75" i="17"/>
  <c r="B74" i="17"/>
  <c r="B73" i="17"/>
  <c r="B62" i="17"/>
  <c r="B61" i="17"/>
  <c r="B58" i="15"/>
  <c r="B58" i="13"/>
  <c r="B58" i="10"/>
  <c r="B58" i="14"/>
  <c r="K83" i="17"/>
  <c r="B51" i="15"/>
  <c r="B51" i="9"/>
  <c r="B58" i="12"/>
  <c r="B51" i="13"/>
  <c r="B51" i="10"/>
  <c r="B51" i="14"/>
  <c r="B51" i="11"/>
  <c r="E15" i="20"/>
  <c r="E18" i="20" s="1"/>
  <c r="D16" i="20"/>
  <c r="D7" i="20"/>
  <c r="D11" i="20"/>
  <c r="D15" i="20"/>
  <c r="D6" i="20"/>
  <c r="D10" i="20"/>
  <c r="D14" i="20"/>
  <c r="D5" i="20"/>
  <c r="D9" i="20"/>
  <c r="D13" i="20"/>
  <c r="D4" i="20"/>
  <c r="D8" i="20"/>
  <c r="D12" i="20"/>
  <c r="D3" i="20"/>
  <c r="D56" i="20"/>
  <c r="D37" i="20"/>
  <c r="B51" i="16"/>
  <c r="B58" i="16"/>
  <c r="D18" i="20" l="1"/>
</calcChain>
</file>

<file path=xl/sharedStrings.xml><?xml version="1.0" encoding="utf-8"?>
<sst xmlns="http://schemas.openxmlformats.org/spreadsheetml/2006/main" count="18292" uniqueCount="915">
  <si>
    <t>mois de l'année 1998</t>
  </si>
  <si>
    <t>total annuel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</si>
  <si>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</si>
  <si>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</si>
  <si>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</si>
  <si>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</si>
  <si>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</si>
  <si>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</si>
  <si>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</si>
  <si>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</si>
  <si>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</si>
  <si>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</si>
  <si>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</si>
  <si>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</si>
  <si>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Tn</t>
  </si>
  <si>
    <t>Tn de 1945 à 1998</t>
  </si>
  <si>
    <t xml:space="preserve">écart </t>
  </si>
  <si>
    <t>Tn absolue</t>
  </si>
  <si>
    <t>Tn absolu de 1945 à 1998</t>
  </si>
  <si>
    <t>Tx</t>
  </si>
  <si>
    <t>Tx de 1945 à 1998</t>
  </si>
  <si>
    <t>écart</t>
  </si>
  <si>
    <t>Tx absolue</t>
  </si>
  <si>
    <t>Tx absolue de 1945 à 1998</t>
  </si>
  <si>
    <t>T moyenne</t>
  </si>
  <si>
    <t>T moy de 1945 à 1998</t>
  </si>
  <si>
    <t>Précipitations</t>
  </si>
  <si>
    <t>Précipitations de 1945 à 1998</t>
  </si>
  <si>
    <t>écart en %</t>
  </si>
  <si>
    <t>insolation</t>
  </si>
  <si>
    <t>insolation de1945 à 1998</t>
  </si>
  <si>
    <t>mois de l'année 1999</t>
  </si>
  <si>
    <t>Tn de 1945 à 1999</t>
  </si>
  <si>
    <t>Tn absolu de 1945 à 1999</t>
  </si>
  <si>
    <t>Tx de 1945 à 1999</t>
  </si>
  <si>
    <t>Tx absolue de 1945 à 1999</t>
  </si>
  <si>
    <t>T moy de 1945 à 1999</t>
  </si>
  <si>
    <t>Précipitations de 1945 à 1999</t>
  </si>
  <si>
    <t>insolation de1945 à 1999</t>
  </si>
  <si>
    <t>mois de l'année 2000</t>
  </si>
  <si>
    <t>Tn de 1945 à 2000</t>
  </si>
  <si>
    <t>Tn absolu de 1945 à 2000</t>
  </si>
  <si>
    <t>Tx de 1945 à 2000</t>
  </si>
  <si>
    <t>Tx absolue de 1945 à 2000</t>
  </si>
  <si>
    <t>T moy de 1945 à 2000</t>
  </si>
  <si>
    <t>Précipitations de 1945 à 2000</t>
  </si>
  <si>
    <t>insolation de1945 à 2000</t>
  </si>
  <si>
    <t>mois de l'année 2001</t>
  </si>
  <si>
    <t>écart en °C</t>
  </si>
  <si>
    <t>jours de gelées (Tn&lt;= O°C)</t>
  </si>
  <si>
    <t>jours de gelées 1945 à 2000</t>
  </si>
  <si>
    <t>jours de gelées fortes (Tn&lt;= -5°C)</t>
  </si>
  <si>
    <t>jours de gelées fortes 1945 à 2000</t>
  </si>
  <si>
    <t>jours de gelées très fortes (Tn&lt;= -10°C)</t>
  </si>
  <si>
    <t>jours de gelées très fortes 1945 à 2000</t>
  </si>
  <si>
    <t>jours sans dégel (Tx&lt;= 0°C)</t>
  </si>
  <si>
    <t>jours sans dégel 1945 à 2000</t>
  </si>
  <si>
    <t>jours de chaleurs (Tx&gt;=25 °C)</t>
  </si>
  <si>
    <t>jours de chaleurs 1945 à 2000</t>
  </si>
  <si>
    <t>jours de fortes chaleurs (Tx&gt;=30 °C)</t>
  </si>
  <si>
    <t>jours de pluie (&gt;= 1mm)</t>
  </si>
  <si>
    <t xml:space="preserve">jours de pluie </t>
  </si>
  <si>
    <t>jours de pluie 1945 à 2000</t>
  </si>
  <si>
    <t>hauteur max. des préc. en 24 h</t>
  </si>
  <si>
    <t>/</t>
  </si>
  <si>
    <t>hauteur max. des préc. en 24 h 1945 à 2000</t>
  </si>
  <si>
    <t>jours de neige</t>
  </si>
  <si>
    <t>jours de neige 1945 à 2000</t>
  </si>
  <si>
    <t>jours de brouillard</t>
  </si>
  <si>
    <t>jours de brouillard 1945 à 2000</t>
  </si>
  <si>
    <t>vitesse maximale du vent</t>
  </si>
  <si>
    <t>vitesse maximale du vent 1945 à 2000</t>
  </si>
  <si>
    <t>mois de l'année 2002</t>
  </si>
  <si>
    <t>extreme le plus bas</t>
  </si>
  <si>
    <t>extreme le plus bas 45-00</t>
  </si>
  <si>
    <t>extreme le plus haut 45-00</t>
  </si>
  <si>
    <t>extreme le plus haut</t>
  </si>
  <si>
    <t>record max absolu</t>
  </si>
  <si>
    <t>record min absolu</t>
  </si>
  <si>
    <t>record absolu</t>
  </si>
  <si>
    <t>min absolu 45-2000</t>
  </si>
  <si>
    <t>mois de l'année 2003</t>
  </si>
  <si>
    <t>La température minimale Tn</t>
  </si>
  <si>
    <t>Tn Saint Riquier</t>
  </si>
  <si>
    <t>Tn moyenne depuis 2001</t>
  </si>
  <si>
    <t>Tn moyenne la plus basse</t>
  </si>
  <si>
    <t>année</t>
  </si>
  <si>
    <t>Tn moyenne la plus haute</t>
  </si>
  <si>
    <t>Tn absolue de l'année</t>
  </si>
  <si>
    <t>date</t>
  </si>
  <si>
    <t>Tn absolue depuis 2001</t>
  </si>
  <si>
    <t>00/02/01</t>
  </si>
  <si>
    <t>00/05/02</t>
  </si>
  <si>
    <t>00/06/01</t>
  </si>
  <si>
    <t>00/07/02</t>
  </si>
  <si>
    <t>00/08/01</t>
  </si>
  <si>
    <t>00/11/02</t>
  </si>
  <si>
    <t>Tn abbeville</t>
  </si>
  <si>
    <t>Tn moyenne de 1945 à 2001</t>
  </si>
  <si>
    <t>?</t>
  </si>
  <si>
    <t>Tn absolue année</t>
  </si>
  <si>
    <t>La température maximale Tx</t>
  </si>
  <si>
    <t>Tx Saint Riquier</t>
  </si>
  <si>
    <t xml:space="preserve">Tx moyenne depuis 2001 </t>
  </si>
  <si>
    <t>Tx moyenne la plus basse</t>
  </si>
  <si>
    <t>Tx moyenne la plus haute</t>
  </si>
  <si>
    <t>Tx absolue de l'année</t>
  </si>
  <si>
    <t>Tx absolue depuis 2001</t>
  </si>
  <si>
    <t>00/01/2002</t>
  </si>
  <si>
    <t>00/02/02</t>
  </si>
  <si>
    <t>00/10/01</t>
  </si>
  <si>
    <t>00/11/01</t>
  </si>
  <si>
    <t>Tx Abbeville</t>
  </si>
  <si>
    <t>Tx moyenne de1945 à 2000</t>
  </si>
  <si>
    <t>La température moyenne (Tn+Tx)/2</t>
  </si>
  <si>
    <t>Tmoy Saint Riquier</t>
  </si>
  <si>
    <t>Tmoy moyenne depuis 2001</t>
  </si>
  <si>
    <t xml:space="preserve"> Tmoy la plus basse</t>
  </si>
  <si>
    <t>Tmoy la plus élevée</t>
  </si>
  <si>
    <t>Tmoy Abbeville</t>
  </si>
  <si>
    <t>Tmoy moyenne de 1945 à 2000</t>
  </si>
  <si>
    <t>jours de gelées (Tn&lt;=0°C)</t>
  </si>
  <si>
    <t>jours de gelées Saint Riquier</t>
  </si>
  <si>
    <t xml:space="preserve">jours de gelées moyen </t>
  </si>
  <si>
    <t>maximum de jours de gelées</t>
  </si>
  <si>
    <t>minimum de jours de gelées</t>
  </si>
  <si>
    <t>dernière année</t>
  </si>
  <si>
    <t>premier jour de gelée (automne)</t>
  </si>
  <si>
    <t>première gelée la plus précoce</t>
  </si>
  <si>
    <t>première gelée la plus tardive</t>
  </si>
  <si>
    <t>dernier jour de gelée (printemps)</t>
  </si>
  <si>
    <t>dernière gelée la plus précoce</t>
  </si>
  <si>
    <t>dernière gelée la plus tardive</t>
  </si>
  <si>
    <t>Jours de gelées Abbeville</t>
  </si>
  <si>
    <t>jours de gelées moyen  Abbeville</t>
  </si>
  <si>
    <t>jours de gelées fortes (Tn&lt;=-5°C)</t>
  </si>
  <si>
    <t>jours de gelées fortes Saint Riquier</t>
  </si>
  <si>
    <t>jours moyens de gelées fortes</t>
  </si>
  <si>
    <t>maximum de jours de gelées fortes</t>
  </si>
  <si>
    <t>minimum de jours de gelées fortes</t>
  </si>
  <si>
    <t>jours moyens de gelées fortes Abbeville</t>
  </si>
  <si>
    <t>jours de gelées très fortes (Tn&lt;=-10°C)</t>
  </si>
  <si>
    <t>jours de gelées très fortes Saint Riquier</t>
  </si>
  <si>
    <t>jours moyens de gelées très fortes</t>
  </si>
  <si>
    <t>maximum de jours de gelées très fortes</t>
  </si>
  <si>
    <t>minimum de jours de gelées très fortes</t>
  </si>
  <si>
    <t>jours moyen de gelées très fortes Abbeville</t>
  </si>
  <si>
    <t>jours de gelées très fortes Abbeville 1945 à 2000</t>
  </si>
  <si>
    <t>jours sans dégel (Tx&lt;=0°C)</t>
  </si>
  <si>
    <t>jours sans dégel Saint Riquier</t>
  </si>
  <si>
    <t>jours moyens sans dégel</t>
  </si>
  <si>
    <t>maximum de jours sans dégel</t>
  </si>
  <si>
    <t>minimum de jours sans dégel</t>
  </si>
  <si>
    <t>jours sans dégel Abbeville</t>
  </si>
  <si>
    <t>jours de chaleur (Tx&gt;=25°C)</t>
  </si>
  <si>
    <t>jours de chaleurs Saint Riquier</t>
  </si>
  <si>
    <t>jours moyens de chaleur</t>
  </si>
  <si>
    <t>maximum de jours de chaleur</t>
  </si>
  <si>
    <t>minimum de jours de chaleur</t>
  </si>
  <si>
    <t>premier jour de chaleur (printemps)</t>
  </si>
  <si>
    <t>première chaleur la plus précoce</t>
  </si>
  <si>
    <t>première chaleur la plus tardive</t>
  </si>
  <si>
    <t>dernier jour de chaleur (automne)</t>
  </si>
  <si>
    <t>dernière chaleur la plus précoce</t>
  </si>
  <si>
    <t>dernière chaleur la plus tardive</t>
  </si>
  <si>
    <t>jours de chaleur Abbeville</t>
  </si>
  <si>
    <t>Jours de fortes chaleur (Tx&gt;=30°C)</t>
  </si>
  <si>
    <t>jours de fortes chaleurs Saint Riquier</t>
  </si>
  <si>
    <t>jours moyens de fortes chaleurs</t>
  </si>
  <si>
    <t>maximum de jours de fortes chaleurs</t>
  </si>
  <si>
    <t>minimum de jours de fortes chaleurs</t>
  </si>
  <si>
    <t>premier jour de forte chaleur (été)</t>
  </si>
  <si>
    <t>première forte chaleur la plus précoce</t>
  </si>
  <si>
    <t>première forte chaleur la plus tardive</t>
  </si>
  <si>
    <t>dernier jour de forte chaleur (été)</t>
  </si>
  <si>
    <t>dernière forte chaleur la plus précoce</t>
  </si>
  <si>
    <t>dernière forte chaleur la plus tardive</t>
  </si>
  <si>
    <t>jours de fortes chaleurs Abbeville</t>
  </si>
  <si>
    <t>Précipitations en mm</t>
  </si>
  <si>
    <t>Précipitations Saint Riquier</t>
  </si>
  <si>
    <t>Précipitations moyennes</t>
  </si>
  <si>
    <t>maximum de précipitations</t>
  </si>
  <si>
    <t>minimum de précipitations</t>
  </si>
  <si>
    <t>Précipitations Abbeville</t>
  </si>
  <si>
    <t>Précipitations Abbeville de 1945 à 2000</t>
  </si>
  <si>
    <t>Insolation en heures</t>
  </si>
  <si>
    <t>insolation Abbeville</t>
  </si>
  <si>
    <t>insolation moyenne (depuis 1963)</t>
  </si>
  <si>
    <t>maximum insolation</t>
  </si>
  <si>
    <t>minimum insolation</t>
  </si>
  <si>
    <t>nombre de jours de pluie (&gt;= 1mm)</t>
  </si>
  <si>
    <t>jours de pluie Saint Riquier</t>
  </si>
  <si>
    <t>jours moyens de pluie</t>
  </si>
  <si>
    <t>maximum de jours de pluie</t>
  </si>
  <si>
    <t>minimum de jours de pluie</t>
  </si>
  <si>
    <t>Jours de pluie Abbeville</t>
  </si>
  <si>
    <t>hauteur maximale de précipitations en 24h</t>
  </si>
  <si>
    <t>hauteur max. des préc. Saint Riquier</t>
  </si>
  <si>
    <t>hauteur maximale record</t>
  </si>
  <si>
    <t>00/08/02</t>
  </si>
  <si>
    <t>00/01/02</t>
  </si>
  <si>
    <t>00/03/02</t>
  </si>
  <si>
    <t>00/04/01</t>
  </si>
  <si>
    <t>00/06/02</t>
  </si>
  <si>
    <t>00/09/02</t>
  </si>
  <si>
    <t>00/12/02</t>
  </si>
  <si>
    <t>hauteur max. des préc. Abbeville</t>
  </si>
  <si>
    <t xml:space="preserve">nombre de jours de neige </t>
  </si>
  <si>
    <t>jours de neige Sant Riquier</t>
  </si>
  <si>
    <t>jours de neige moyens</t>
  </si>
  <si>
    <t>maximum de jours de neige</t>
  </si>
  <si>
    <t>minimum de jours de neige</t>
  </si>
  <si>
    <t>maximum hauteur de neige en cm</t>
  </si>
  <si>
    <t>Jours de neige Abbeville</t>
  </si>
  <si>
    <t xml:space="preserve"> Nombre de jours de brouillard (vis&lt;=100m)</t>
  </si>
  <si>
    <t>jours de brouillard Saint Riquier</t>
  </si>
  <si>
    <t>jours moyens de brouillard</t>
  </si>
  <si>
    <t>maximum de jours de brouillard station</t>
  </si>
  <si>
    <t>minimum de jours de brouillard</t>
  </si>
  <si>
    <t>jours de brouillard Abbeville</t>
  </si>
  <si>
    <t>jours de brouillard 1945 à 2000 Abbeville</t>
  </si>
  <si>
    <t>vitesse maximale du vent en km/h</t>
  </si>
  <si>
    <t>vitesse maximale du vent Saint Riquier</t>
  </si>
  <si>
    <t>vitesse maximale absolue du vent</t>
  </si>
  <si>
    <t>vitesse maximale du vent Abbeville</t>
  </si>
  <si>
    <t>direction du vent (en jours) (Saint Riquier)</t>
  </si>
  <si>
    <t>N en 2003</t>
  </si>
  <si>
    <t xml:space="preserve"> moyenne N depuis 2001</t>
  </si>
  <si>
    <t>max de N et année</t>
  </si>
  <si>
    <t>15_2003</t>
  </si>
  <si>
    <t>1_2003</t>
  </si>
  <si>
    <t>1_2002</t>
  </si>
  <si>
    <t>2_2003</t>
  </si>
  <si>
    <t>4_2003</t>
  </si>
  <si>
    <t>1,5_2002</t>
  </si>
  <si>
    <t>1,5_2003</t>
  </si>
  <si>
    <t>3_2002</t>
  </si>
  <si>
    <t>3,5_2002</t>
  </si>
  <si>
    <t>3,5_2001</t>
  </si>
  <si>
    <t>min de N et année</t>
  </si>
  <si>
    <t>10,5_2001</t>
  </si>
  <si>
    <t>0_2002</t>
  </si>
  <si>
    <t>0_2003</t>
  </si>
  <si>
    <t>0,5_2002</t>
  </si>
  <si>
    <t>0,5_2001</t>
  </si>
  <si>
    <t>0_2001</t>
  </si>
  <si>
    <t>0,5_2003</t>
  </si>
  <si>
    <t>NE en 2003</t>
  </si>
  <si>
    <t xml:space="preserve"> moyenne NE depuis 2001</t>
  </si>
  <si>
    <t>max de NE et année</t>
  </si>
  <si>
    <t>57_2003</t>
  </si>
  <si>
    <t>5_2003</t>
  </si>
  <si>
    <t>6,5_2003</t>
  </si>
  <si>
    <t>11,5_2003</t>
  </si>
  <si>
    <t>10,5_2002</t>
  </si>
  <si>
    <t>12_2001</t>
  </si>
  <si>
    <t>3,5_2003</t>
  </si>
  <si>
    <t>3_2003</t>
  </si>
  <si>
    <t>10_2003</t>
  </si>
  <si>
    <t>9_2002</t>
  </si>
  <si>
    <t>2,5_2003</t>
  </si>
  <si>
    <t>1_2001</t>
  </si>
  <si>
    <t>9,5_2002</t>
  </si>
  <si>
    <t>min de NE et année</t>
  </si>
  <si>
    <t>19,5_2001</t>
  </si>
  <si>
    <t>4,5_2002</t>
  </si>
  <si>
    <t>8,5_2003</t>
  </si>
  <si>
    <t>2,5_2002</t>
  </si>
  <si>
    <t>E en 2003</t>
  </si>
  <si>
    <t xml:space="preserve"> moyenne E depuis 2001</t>
  </si>
  <si>
    <t>max de E et année</t>
  </si>
  <si>
    <t>43,5_2003</t>
  </si>
  <si>
    <t>2_2002</t>
  </si>
  <si>
    <t>4,5_2003</t>
  </si>
  <si>
    <t>1,5_2001</t>
  </si>
  <si>
    <t>8_2003</t>
  </si>
  <si>
    <t>12_2003</t>
  </si>
  <si>
    <t>5,5_2003</t>
  </si>
  <si>
    <t>6,5_2001</t>
  </si>
  <si>
    <t>min de E et année</t>
  </si>
  <si>
    <t>15_2001</t>
  </si>
  <si>
    <t>SE en 2003</t>
  </si>
  <si>
    <t>moyenne SE depuis 2001</t>
  </si>
  <si>
    <t>max de SE et année</t>
  </si>
  <si>
    <t>40,5_2002</t>
  </si>
  <si>
    <t>8_2002</t>
  </si>
  <si>
    <t>6,5_2002</t>
  </si>
  <si>
    <t>min de SE et année</t>
  </si>
  <si>
    <t>5_2001</t>
  </si>
  <si>
    <t>S en 2003</t>
  </si>
  <si>
    <t>moyenne S depuis 2001</t>
  </si>
  <si>
    <t>max de S et année</t>
  </si>
  <si>
    <t>39_2002</t>
  </si>
  <si>
    <t>7,5_2002</t>
  </si>
  <si>
    <t>2,5_2001</t>
  </si>
  <si>
    <t>min de S et année</t>
  </si>
  <si>
    <t>8,5_2001</t>
  </si>
  <si>
    <t>6_2003</t>
  </si>
  <si>
    <t>SO en 2003</t>
  </si>
  <si>
    <t>moyenne SO depuis 2001</t>
  </si>
  <si>
    <t>max de SO et année</t>
  </si>
  <si>
    <t>68_2003</t>
  </si>
  <si>
    <t>8,5_2002</t>
  </si>
  <si>
    <t>10_2001</t>
  </si>
  <si>
    <t>7_2002</t>
  </si>
  <si>
    <t>min de SO et année</t>
  </si>
  <si>
    <t>48,5_2001</t>
  </si>
  <si>
    <t>7,5_2003</t>
  </si>
  <si>
    <t>5_2002</t>
  </si>
  <si>
    <t>3_2001</t>
  </si>
  <si>
    <t>4_2001</t>
  </si>
  <si>
    <t>O en 2003</t>
  </si>
  <si>
    <t>moyenne O depuis 2001</t>
  </si>
  <si>
    <t>max de O et année</t>
  </si>
  <si>
    <t>56,5_2003</t>
  </si>
  <si>
    <t>10_2002</t>
  </si>
  <si>
    <t>6_2002</t>
  </si>
  <si>
    <t>12,5_2003</t>
  </si>
  <si>
    <t>9_2003</t>
  </si>
  <si>
    <t>4,5_2001</t>
  </si>
  <si>
    <t>min de O et année</t>
  </si>
  <si>
    <t>26,5_2001</t>
  </si>
  <si>
    <t>2_2001</t>
  </si>
  <si>
    <t>NO en 2003</t>
  </si>
  <si>
    <t>moyenne NO depuis 2001</t>
  </si>
  <si>
    <t>max de NO et année</t>
  </si>
  <si>
    <t>32,5_2001</t>
  </si>
  <si>
    <t>8_2001</t>
  </si>
  <si>
    <t>9_2001</t>
  </si>
  <si>
    <t>min de NO et année</t>
  </si>
  <si>
    <t>22_2003</t>
  </si>
  <si>
    <t xml:space="preserve">pression (relevés depuis 2003) en hPa </t>
  </si>
  <si>
    <t>pression moyenne Saint Riquier 2003</t>
  </si>
  <si>
    <t>min pression 2003</t>
  </si>
  <si>
    <t>max pression 2003</t>
  </si>
  <si>
    <t>pression moyenne Abbeville 2003</t>
  </si>
  <si>
    <t>mois de l'année 2004</t>
  </si>
  <si>
    <t>jours de douceur (Tx&gt;=20°C) depuis 2004</t>
  </si>
  <si>
    <t>jours de douceur (Tx&gt;=20°C)</t>
  </si>
  <si>
    <t>jours de douceur Saint Riquier</t>
  </si>
  <si>
    <t>jours moyens de douceur</t>
  </si>
  <si>
    <t>maximum de jours de douceur</t>
  </si>
  <si>
    <t>minimum de jours de douceur</t>
  </si>
  <si>
    <t>premier jour de douceur (printemps)</t>
  </si>
  <si>
    <t>première douceur la plus précoce</t>
  </si>
  <si>
    <t>première douceur la plus tardive</t>
  </si>
  <si>
    <t>dernier jour de douceur (automne)</t>
  </si>
  <si>
    <t>dernière douceur la plus précoce</t>
  </si>
  <si>
    <t>dernière douceur la plus tardive</t>
  </si>
  <si>
    <t>N en 2004</t>
  </si>
  <si>
    <t>3_2004</t>
  </si>
  <si>
    <t>2,5_2004</t>
  </si>
  <si>
    <t>2_2004</t>
  </si>
  <si>
    <t>0_2004</t>
  </si>
  <si>
    <t>0,5_2004</t>
  </si>
  <si>
    <t>NE en 2004</t>
  </si>
  <si>
    <t>4,5_2004</t>
  </si>
  <si>
    <t>E en 2004</t>
  </si>
  <si>
    <t>5,5_2004</t>
  </si>
  <si>
    <t>SE en 2004</t>
  </si>
  <si>
    <t>4_2004</t>
  </si>
  <si>
    <t>1_2004</t>
  </si>
  <si>
    <t>3,5_2004</t>
  </si>
  <si>
    <t>S en 2004</t>
  </si>
  <si>
    <t>10_2004</t>
  </si>
  <si>
    <t>5,5_2002</t>
  </si>
  <si>
    <t>1,5_2004</t>
  </si>
  <si>
    <t>SO en 2004</t>
  </si>
  <si>
    <t>10,5_2004</t>
  </si>
  <si>
    <t>8,5_2004</t>
  </si>
  <si>
    <t>7,5_2004</t>
  </si>
  <si>
    <t>6,5_2004</t>
  </si>
  <si>
    <t>O en 2004</t>
  </si>
  <si>
    <t>5_2004</t>
  </si>
  <si>
    <t>16_2004</t>
  </si>
  <si>
    <t>14_2004</t>
  </si>
  <si>
    <t>9_2004</t>
  </si>
  <si>
    <t>9,5_2004</t>
  </si>
  <si>
    <t>NO en 2004</t>
  </si>
  <si>
    <t>6_2004</t>
  </si>
  <si>
    <t>pression moyenne Saint Riquier</t>
  </si>
  <si>
    <t>****</t>
  </si>
  <si>
    <t>min pression</t>
  </si>
  <si>
    <t>max pression</t>
  </si>
  <si>
    <t>pression moyenne Abbeville</t>
  </si>
  <si>
    <t>mois de l'année 2005</t>
  </si>
  <si>
    <t>jours de chaleurs Abbeville</t>
  </si>
  <si>
    <t>00/07/01</t>
  </si>
  <si>
    <t>jours de neige moyens abbeville</t>
  </si>
  <si>
    <t>N</t>
  </si>
  <si>
    <t>37_2005</t>
  </si>
  <si>
    <t>4,5_2005</t>
  </si>
  <si>
    <t>7_2005</t>
  </si>
  <si>
    <t>4_2005</t>
  </si>
  <si>
    <t>3,5_2005</t>
  </si>
  <si>
    <t>2,5_2005</t>
  </si>
  <si>
    <t>NE</t>
  </si>
  <si>
    <t>0_2005</t>
  </si>
  <si>
    <t>0,5_2005</t>
  </si>
  <si>
    <t>E</t>
  </si>
  <si>
    <t>5,5_2005</t>
  </si>
  <si>
    <t>1_2005</t>
  </si>
  <si>
    <t>SE</t>
  </si>
  <si>
    <t>6,5_2005</t>
  </si>
  <si>
    <t>S</t>
  </si>
  <si>
    <t>59_2005</t>
  </si>
  <si>
    <t>7,5_2005</t>
  </si>
  <si>
    <t>6_2005</t>
  </si>
  <si>
    <t>3_2005</t>
  </si>
  <si>
    <t>10_2005</t>
  </si>
  <si>
    <t>SO</t>
  </si>
  <si>
    <t>48,5_2005</t>
  </si>
  <si>
    <t>2_2005</t>
  </si>
  <si>
    <t>1,5_2005</t>
  </si>
  <si>
    <t>O</t>
  </si>
  <si>
    <t>87,5_2005</t>
  </si>
  <si>
    <t>8_2005</t>
  </si>
  <si>
    <t>14,5_2005</t>
  </si>
  <si>
    <t>9,5_2005</t>
  </si>
  <si>
    <t>NO</t>
  </si>
  <si>
    <t>33,5_2005</t>
  </si>
  <si>
    <t>mois de l'année 2006</t>
  </si>
  <si>
    <t>6,5_2006</t>
  </si>
  <si>
    <t>6_2006</t>
  </si>
  <si>
    <t>0_2006</t>
  </si>
  <si>
    <t>11_2006</t>
  </si>
  <si>
    <t>4,5_2006</t>
  </si>
  <si>
    <t>8,5_2006</t>
  </si>
  <si>
    <t>7_2006</t>
  </si>
  <si>
    <t>8_2006</t>
  </si>
  <si>
    <t>3,5_2006</t>
  </si>
  <si>
    <t>7,5_2006</t>
  </si>
  <si>
    <t>1_2006</t>
  </si>
  <si>
    <t>4_2006</t>
  </si>
  <si>
    <t>5_2006</t>
  </si>
  <si>
    <t>12,5_2006</t>
  </si>
  <si>
    <t>2_2006</t>
  </si>
  <si>
    <t>1,5_2006</t>
  </si>
  <si>
    <t>0,5_2006</t>
  </si>
  <si>
    <t>15,5_2006</t>
  </si>
  <si>
    <t>mois de l'année 2007</t>
  </si>
  <si>
    <t>43_2007</t>
  </si>
  <si>
    <t>4,5_2007</t>
  </si>
  <si>
    <t>9_2007</t>
  </si>
  <si>
    <t>6_2007</t>
  </si>
  <si>
    <t>5,5_2007</t>
  </si>
  <si>
    <t>3,5_2007</t>
  </si>
  <si>
    <t>0_2007</t>
  </si>
  <si>
    <t>0,5_2007</t>
  </si>
  <si>
    <t>8_2007</t>
  </si>
  <si>
    <t>4_2007</t>
  </si>
  <si>
    <t>7,5_2007</t>
  </si>
  <si>
    <t>3_2007</t>
  </si>
  <si>
    <t>5_2007</t>
  </si>
  <si>
    <t>1,5_2007</t>
  </si>
  <si>
    <t>1_2007</t>
  </si>
  <si>
    <t>8,5_2007</t>
  </si>
  <si>
    <t>16_2007</t>
  </si>
  <si>
    <t>2,5_2007</t>
  </si>
  <si>
    <t>mois de l'année 2008</t>
  </si>
  <si>
    <t>*</t>
  </si>
  <si>
    <t>06/04/02008</t>
  </si>
  <si>
    <t>5,5_2008</t>
  </si>
  <si>
    <t>5_2008</t>
  </si>
  <si>
    <t>0_2008</t>
  </si>
  <si>
    <t>9,5_2008</t>
  </si>
  <si>
    <t>15_2008</t>
  </si>
  <si>
    <t>11_2008</t>
  </si>
  <si>
    <t>6_2008</t>
  </si>
  <si>
    <t>4_2008</t>
  </si>
  <si>
    <t>0,5_2008</t>
  </si>
  <si>
    <t>6,5_2008</t>
  </si>
  <si>
    <t>9_2008</t>
  </si>
  <si>
    <t>7_2008</t>
  </si>
  <si>
    <t>2,5_2008</t>
  </si>
  <si>
    <t>1,5_2008</t>
  </si>
  <si>
    <t>11,5_2008</t>
  </si>
  <si>
    <t>17_2008</t>
  </si>
  <si>
    <t>10_2008</t>
  </si>
  <si>
    <t>2_2008</t>
  </si>
  <si>
    <t>1_2008</t>
  </si>
  <si>
    <t>mois de l'année 2009</t>
  </si>
  <si>
    <t>NC</t>
  </si>
  <si>
    <t>0_2009</t>
  </si>
  <si>
    <t>5_2009</t>
  </si>
  <si>
    <t>4,5_2009</t>
  </si>
  <si>
    <t>0,5_2009</t>
  </si>
  <si>
    <t>6_2009</t>
  </si>
  <si>
    <t>8_2009</t>
  </si>
  <si>
    <t>14_2009</t>
  </si>
  <si>
    <t>9,5_2009</t>
  </si>
  <si>
    <t>1_2009</t>
  </si>
  <si>
    <t>1,5_2009</t>
  </si>
  <si>
    <t>10_2009</t>
  </si>
  <si>
    <t>11,5_2009</t>
  </si>
  <si>
    <t>16_2009</t>
  </si>
  <si>
    <t>7_2009</t>
  </si>
  <si>
    <t>mois de l'année 2010</t>
  </si>
  <si>
    <t>-</t>
  </si>
  <si>
    <t>75,5_2010</t>
  </si>
  <si>
    <t>7,5_2010</t>
  </si>
  <si>
    <t>5,5_2010</t>
  </si>
  <si>
    <t>9_2010</t>
  </si>
  <si>
    <t>13_2010</t>
  </si>
  <si>
    <t>8_2010</t>
  </si>
  <si>
    <t>7_2010</t>
  </si>
  <si>
    <t>5_2010</t>
  </si>
  <si>
    <t>1_2010</t>
  </si>
  <si>
    <t>0_2010</t>
  </si>
  <si>
    <t>47_2010</t>
  </si>
  <si>
    <t>0,5_2010</t>
  </si>
  <si>
    <t>6,5_2010</t>
  </si>
  <si>
    <t>2_2010</t>
  </si>
  <si>
    <t>25_2010</t>
  </si>
  <si>
    <t>144,5_2010</t>
  </si>
  <si>
    <t>12_2010</t>
  </si>
  <si>
    <t>22_2010</t>
  </si>
  <si>
    <t>24_2010</t>
  </si>
  <si>
    <t>16,5_2010</t>
  </si>
  <si>
    <t>11,5_2010</t>
  </si>
  <si>
    <t>4_2010</t>
  </si>
  <si>
    <t>mois de l'année 2011</t>
  </si>
  <si>
    <t>6_2011</t>
  </si>
  <si>
    <t>10,5_2011</t>
  </si>
  <si>
    <t>0_2011</t>
  </si>
  <si>
    <t>68,5_2011</t>
  </si>
  <si>
    <t>12,5_2011</t>
  </si>
  <si>
    <t>9,5_2011</t>
  </si>
  <si>
    <t>4,5_2011</t>
  </si>
  <si>
    <t>11_2011</t>
  </si>
  <si>
    <t>1_2011</t>
  </si>
  <si>
    <t>0,5_2011</t>
  </si>
  <si>
    <t>151,5_2011</t>
  </si>
  <si>
    <t>8,5_2011</t>
  </si>
  <si>
    <t>19_2011</t>
  </si>
  <si>
    <t>13,5_2011</t>
  </si>
  <si>
    <t>22,5_2011</t>
  </si>
  <si>
    <t>mois de l'année 2012</t>
  </si>
  <si>
    <t>07/0/2012</t>
  </si>
  <si>
    <t>8_2012</t>
  </si>
  <si>
    <t>0_2012</t>
  </si>
  <si>
    <t>7_2012</t>
  </si>
  <si>
    <t>0,5_2012</t>
  </si>
  <si>
    <t>18_2012</t>
  </si>
  <si>
    <t>13_2012</t>
  </si>
  <si>
    <t>mois de l'année 2013</t>
  </si>
  <si>
    <t>hiver</t>
  </si>
  <si>
    <t>classement</t>
  </si>
  <si>
    <t>Tn dec</t>
  </si>
  <si>
    <t>tn jan</t>
  </si>
  <si>
    <t>Tn fev</t>
  </si>
  <si>
    <t>Tn mars</t>
  </si>
  <si>
    <t>Tn hiver</t>
  </si>
  <si>
    <t>hiver= dec-jan-fev-mars</t>
  </si>
  <si>
    <t>1945-2001</t>
  </si>
  <si>
    <t>1999-2000</t>
  </si>
  <si>
    <t>2000-2001</t>
  </si>
  <si>
    <t>2001-2002</t>
  </si>
  <si>
    <t>hiver le plus froid en Tn</t>
  </si>
  <si>
    <t>2002-2003</t>
  </si>
  <si>
    <t>hiver le plus doux en Tn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</si>
  <si>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</si>
  <si>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</si>
  <si>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</si>
  <si>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</si>
  <si>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</si>
  <si>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</si>
  <si>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</si>
  <si>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</si>
  <si>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</si>
  <si>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</si>
  <si>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moyenne</t>
  </si>
  <si>
    <t>Tx dec</t>
  </si>
  <si>
    <t>tx jan</t>
  </si>
  <si>
    <t>Tx fev</t>
  </si>
  <si>
    <t>Tx mars</t>
  </si>
  <si>
    <t>Tx hiver</t>
  </si>
  <si>
    <t>hiver le plus froid en Tx</t>
  </si>
  <si>
    <t>hiver le plus doux en Tx</t>
  </si>
  <si>
    <t>Tm dec</t>
  </si>
  <si>
    <t>tm jan</t>
  </si>
  <si>
    <t>Tm fev</t>
  </si>
  <si>
    <t>Tm mars</t>
  </si>
  <si>
    <t>Tm hiver</t>
  </si>
  <si>
    <t>hiver le plus froid en Tm</t>
  </si>
  <si>
    <t>hiver le plus doux en Tm</t>
  </si>
  <si>
    <t>saison</t>
  </si>
  <si>
    <t>gel oct</t>
  </si>
  <si>
    <t>gel nov</t>
  </si>
  <si>
    <t>gel dec</t>
  </si>
  <si>
    <t>gel jan</t>
  </si>
  <si>
    <t>gel fev</t>
  </si>
  <si>
    <t>gel mars</t>
  </si>
  <si>
    <t>gel avril</t>
  </si>
  <si>
    <t>gel mai</t>
  </si>
  <si>
    <t>gel saison</t>
  </si>
  <si>
    <t>première gelée</t>
  </si>
  <si>
    <t>dernière gelée</t>
  </si>
  <si>
    <t>jour 1ère</t>
  </si>
  <si>
    <t>jour dernière</t>
  </si>
  <si>
    <t>neige oct</t>
  </si>
  <si>
    <t>neige nov</t>
  </si>
  <si>
    <t>neige dec</t>
  </si>
  <si>
    <t>neige jan</t>
  </si>
  <si>
    <t>neige fev</t>
  </si>
  <si>
    <t>neige mars</t>
  </si>
  <si>
    <t>neige avr</t>
  </si>
  <si>
    <t>neige saison</t>
  </si>
  <si>
    <t>hauteur max en cm</t>
  </si>
  <si>
    <t>hiver le plus froid en jours de neige</t>
  </si>
  <si>
    <t>hiver le plus doux en jours de neige</t>
  </si>
  <si>
    <t>moyenne calculée à partir de l'hiver 2001-2002</t>
  </si>
  <si>
    <t>neige sol oct</t>
  </si>
  <si>
    <t>neige sol nov</t>
  </si>
  <si>
    <t>neige sol dec</t>
  </si>
  <si>
    <t>neige sol jan</t>
  </si>
  <si>
    <t>neige sol fev</t>
  </si>
  <si>
    <t>neige sol mar</t>
  </si>
  <si>
    <t>neige sol avr</t>
  </si>
  <si>
    <t>neige sol hiver</t>
  </si>
  <si>
    <t>hauteur cumulée en cm</t>
  </si>
  <si>
    <t>hiver le plus froid en nb de jours de neige au sol</t>
  </si>
  <si>
    <t>hiver le plus doux en nb de jours de neige au sol</t>
  </si>
  <si>
    <t>T&gt;=10°C dec</t>
  </si>
  <si>
    <t>T&gt;=10°C jan</t>
  </si>
  <si>
    <t>T&gt;=10°C fev</t>
  </si>
  <si>
    <t>T&gt;=10°C mar</t>
  </si>
  <si>
    <t>T&gt;=10°C hiver</t>
  </si>
  <si>
    <t>hiver le plus froid en nb de jours &gt;= 10°C</t>
  </si>
  <si>
    <t>hiver le plus doux en nb de jours &gt;= 10°C</t>
  </si>
  <si>
    <t>Tx&lt;= 0°C nov</t>
  </si>
  <si>
    <t>tx&lt;=0°C déc</t>
  </si>
  <si>
    <t>tx&lt;=0°C jan</t>
  </si>
  <si>
    <t>tx&lt;=0°C  fév</t>
  </si>
  <si>
    <t>tx&lt;=0°C mars</t>
  </si>
  <si>
    <t>tx&lt;=0°C hiver</t>
  </si>
  <si>
    <t>hiver le plus froid en nb de jours avec Tx&lt;=0°C</t>
  </si>
  <si>
    <t>hiver le plus doux en nb de jours avec Tx&lt;=0°C</t>
  </si>
  <si>
    <t>rang</t>
  </si>
  <si>
    <t>Tn&lt;= -5°C oct</t>
  </si>
  <si>
    <t>Tn &lt;=-5°C nov</t>
  </si>
  <si>
    <t>tn&lt;=-5°C déc</t>
  </si>
  <si>
    <t>tn&lt;=-5°C jan</t>
  </si>
  <si>
    <t>tn&lt;=-5°C  fév</t>
  </si>
  <si>
    <t>tn&lt;=-5°C mars</t>
  </si>
  <si>
    <t>Tn&lt;= -5°C avr</t>
  </si>
  <si>
    <t>tn&lt;=-5°C hiver</t>
  </si>
  <si>
    <t>hiver le plus froid en nb de jours avec Tn&lt;=-5°C</t>
  </si>
  <si>
    <t>hiver le plus doux en nb de jours avec Tn&lt;=-5°C</t>
  </si>
  <si>
    <t>Tn&lt;=-10°C nov</t>
  </si>
  <si>
    <t>tn&lt;=-10°C déc</t>
  </si>
  <si>
    <t>tn&lt;=-10°C jan</t>
  </si>
  <si>
    <t>tn&lt;=-10°C  fév</t>
  </si>
  <si>
    <t>tn&lt;=-10°C mars</t>
  </si>
  <si>
    <t>tn&lt;=-10°C hiver</t>
  </si>
  <si>
    <t>hiver le plus froid en nb de jours avec Tn&lt;=-10°C</t>
  </si>
  <si>
    <t>hiver le plus doux en nb de jours avec Tn&lt;=-10°C</t>
  </si>
  <si>
    <t>cumul de pluie</t>
  </si>
  <si>
    <t>jan</t>
  </si>
  <si>
    <t>fev</t>
  </si>
  <si>
    <t>mar</t>
  </si>
  <si>
    <t>avr</t>
  </si>
  <si>
    <t>juil</t>
  </si>
  <si>
    <t>aou</t>
  </si>
  <si>
    <t>sep</t>
  </si>
  <si>
    <t>oct</t>
  </si>
  <si>
    <t>nov</t>
  </si>
  <si>
    <t>dec</t>
  </si>
  <si>
    <t>total année</t>
  </si>
  <si>
    <t xml:space="preserve">RR hiver </t>
  </si>
  <si>
    <t>RR printemps</t>
  </si>
  <si>
    <t>RR été</t>
  </si>
  <si>
    <t>RR automne</t>
  </si>
  <si>
    <t>pluviométrie maximale sur 24h</t>
  </si>
  <si>
    <t>max année</t>
  </si>
  <si>
    <t>min année</t>
  </si>
  <si>
    <t>max</t>
  </si>
  <si>
    <t>min</t>
  </si>
  <si>
    <t>moyenne 1945-2001</t>
  </si>
  <si>
    <t>nombre de jours de pluie</t>
  </si>
  <si>
    <t>total</t>
  </si>
  <si>
    <t>157,5_2012</t>
  </si>
  <si>
    <t>moyennes calculées depuis 1999</t>
  </si>
  <si>
    <t>moyenne 1945-2000</t>
  </si>
  <si>
    <t xml:space="preserve">Tnm été </t>
  </si>
  <si>
    <t xml:space="preserve">Txm été </t>
  </si>
  <si>
    <t xml:space="preserve">Tmm été </t>
  </si>
  <si>
    <t>nb de jours chauds (Tx&gt;=25°C)</t>
  </si>
  <si>
    <t>nb de jours très chauds (Tx&gt;=30°C)</t>
  </si>
  <si>
    <t>nb de jours de gel</t>
  </si>
  <si>
    <t>Saint Riquier</t>
  </si>
  <si>
    <t>Abbeville</t>
  </si>
  <si>
    <t>moyenne 2001-2012</t>
  </si>
  <si>
    <t>mois</t>
  </si>
  <si>
    <t>Tnm</t>
  </si>
  <si>
    <t>RR en mm</t>
  </si>
  <si>
    <t>decembre</t>
  </si>
  <si>
    <t>pluviométrie en fonction de la Tnm</t>
  </si>
  <si>
    <t>ensoleillement en heure</t>
  </si>
  <si>
    <t>pluviométrie (mm)</t>
  </si>
  <si>
    <t>ensoleillement (h)</t>
  </si>
  <si>
    <t>jours de pluie</t>
  </si>
  <si>
    <t>précipitations</t>
  </si>
  <si>
    <t>ensoleillement</t>
  </si>
  <si>
    <t>jours de gel</t>
  </si>
  <si>
    <t>jours chauds</t>
  </si>
  <si>
    <t>Moyenne 21-50</t>
  </si>
  <si>
    <t>moyenne 51-80</t>
  </si>
  <si>
    <t>moyenne 81-2010</t>
  </si>
  <si>
    <t>moyenne 1990-12</t>
  </si>
  <si>
    <t>données climatologiques Abbeville série longue source: http://meteo-climat-bzh.dyndns.org/index.php</t>
  </si>
  <si>
    <t>%</t>
  </si>
  <si>
    <t>moyenne 21-60</t>
  </si>
  <si>
    <t>moyenne 61-90</t>
  </si>
  <si>
    <t>0_2013</t>
  </si>
  <si>
    <t>0,5_2013</t>
  </si>
  <si>
    <t>date du 1er 20°C</t>
  </si>
  <si>
    <t>jour</t>
  </si>
  <si>
    <t>date du 1er 25°C</t>
  </si>
  <si>
    <t>date du dernier 25°C</t>
  </si>
  <si>
    <t>13,5_2013</t>
  </si>
  <si>
    <t>8_2013</t>
  </si>
  <si>
    <t>6,5_2013</t>
  </si>
  <si>
    <t>5,5_2013</t>
  </si>
  <si>
    <t>14,5_2013</t>
  </si>
  <si>
    <t>5/9</t>
  </si>
  <si>
    <t>9_2013</t>
  </si>
  <si>
    <t>2013-2014</t>
  </si>
  <si>
    <t>7_2013</t>
  </si>
  <si>
    <t>mois de l'année 2014</t>
  </si>
  <si>
    <t>0_2014</t>
  </si>
  <si>
    <t>8_2014</t>
  </si>
  <si>
    <t>0,5_2014</t>
  </si>
  <si>
    <t>8,5_2014</t>
  </si>
  <si>
    <t>14_2014</t>
  </si>
  <si>
    <t>7,5_2014</t>
  </si>
  <si>
    <t>9,5_2014</t>
  </si>
  <si>
    <t>Txm</t>
  </si>
  <si>
    <t>25,5_2014</t>
  </si>
  <si>
    <t>1_2014</t>
  </si>
  <si>
    <t>1,5_2014</t>
  </si>
  <si>
    <t>10_2014</t>
  </si>
  <si>
    <t>13_2004</t>
  </si>
  <si>
    <t>mois de l'année 2015</t>
  </si>
  <si>
    <t>9_2014</t>
  </si>
  <si>
    <t>57_2014</t>
  </si>
  <si>
    <t>59,5_2014</t>
  </si>
  <si>
    <t>2014-2015</t>
  </si>
  <si>
    <t>0_2015</t>
  </si>
  <si>
    <t>1,5_2015</t>
  </si>
  <si>
    <t>0,5_2015</t>
  </si>
  <si>
    <t>22_2015</t>
  </si>
  <si>
    <t>23,5_2015</t>
  </si>
  <si>
    <t>0,/07/2015</t>
  </si>
  <si>
    <t>5,5_2015</t>
  </si>
  <si>
    <t>9_2015</t>
  </si>
  <si>
    <t>1_2015</t>
  </si>
  <si>
    <t>2015-2016</t>
  </si>
  <si>
    <t>20/9</t>
  </si>
  <si>
    <t>30/8</t>
  </si>
  <si>
    <t>17,5_2015</t>
  </si>
  <si>
    <t>157_2015</t>
  </si>
  <si>
    <t>mois de l'année 2016</t>
  </si>
  <si>
    <t>30,/01/2016</t>
  </si>
  <si>
    <t>0_2016</t>
  </si>
  <si>
    <t>14_2016</t>
  </si>
  <si>
    <t>10_2016</t>
  </si>
  <si>
    <t>0,5_2016</t>
  </si>
  <si>
    <t>26,5_2016</t>
  </si>
  <si>
    <t>2016-2016</t>
  </si>
  <si>
    <t>12,5_2016</t>
  </si>
  <si>
    <t>6,5_2016</t>
  </si>
  <si>
    <t>mois de l'année 2017</t>
  </si>
  <si>
    <t>0_2017</t>
  </si>
  <si>
    <t>12_2017</t>
  </si>
  <si>
    <t>7_2017</t>
  </si>
  <si>
    <t>6,5_2017</t>
  </si>
  <si>
    <t>10,5_2017</t>
  </si>
  <si>
    <t>2_2017</t>
  </si>
  <si>
    <t>16_2017</t>
  </si>
  <si>
    <t>27/10/207</t>
  </si>
  <si>
    <t>mois de l'année 2018</t>
  </si>
  <si>
    <t>0_2018</t>
  </si>
  <si>
    <t>10,5_2018</t>
  </si>
  <si>
    <t>14/9</t>
  </si>
  <si>
    <t>29/8</t>
  </si>
  <si>
    <t>2016-2017</t>
  </si>
  <si>
    <t>2017-2018</t>
  </si>
  <si>
    <t>11_2018</t>
  </si>
  <si>
    <t>8_2018</t>
  </si>
  <si>
    <t>1976-2018</t>
  </si>
  <si>
    <t>6-14/06/2018</t>
  </si>
  <si>
    <t>0,5_2018</t>
  </si>
  <si>
    <t>3_2018</t>
  </si>
  <si>
    <t>17,5_2018</t>
  </si>
  <si>
    <t>1_2018</t>
  </si>
  <si>
    <t>02/11/20018</t>
  </si>
  <si>
    <t>6,5_2018</t>
  </si>
  <si>
    <t>mois de l'année 2019</t>
  </si>
  <si>
    <t>4_2019</t>
  </si>
  <si>
    <t>0_2019</t>
  </si>
  <si>
    <t>11_2019</t>
  </si>
  <si>
    <t>18,5_2019</t>
  </si>
  <si>
    <t>6_2019</t>
  </si>
  <si>
    <t>11,5_2019</t>
  </si>
  <si>
    <t>13,5_2019</t>
  </si>
  <si>
    <t>9,5_2019</t>
  </si>
  <si>
    <t>9_2019</t>
  </si>
  <si>
    <t>68_2019</t>
  </si>
  <si>
    <t>73,5_2019</t>
  </si>
  <si>
    <t>mois de l'année 2020</t>
  </si>
  <si>
    <t>28/01/20120</t>
  </si>
  <si>
    <t>0_2020</t>
  </si>
  <si>
    <t>9,5_2020</t>
  </si>
  <si>
    <t>0,5_2020</t>
  </si>
  <si>
    <t>18,5_2020</t>
  </si>
  <si>
    <t>20,5_2020</t>
  </si>
  <si>
    <t>18_2020</t>
  </si>
  <si>
    <t>mois de l'année 2021 A Abbeville bord de Somme</t>
  </si>
  <si>
    <t>Tnm station MF abbeville</t>
  </si>
  <si>
    <t>2018-2019</t>
  </si>
  <si>
    <t>2019-2020</t>
  </si>
  <si>
    <t>2020-2021</t>
  </si>
  <si>
    <t>MAJ le07/01/2021</t>
  </si>
  <si>
    <t>78,5_2020</t>
  </si>
  <si>
    <t>mois de l'année 2021</t>
  </si>
  <si>
    <t>pression moyenne</t>
  </si>
  <si>
    <t>direction du vent (en jours)</t>
  </si>
  <si>
    <t>vitesse maximale du vent station Abbeville</t>
  </si>
  <si>
    <t>jours de brouillard station Abbeville</t>
  </si>
  <si>
    <t xml:space="preserve">jours de brouillard </t>
  </si>
  <si>
    <t xml:space="preserve">jours de neige </t>
  </si>
  <si>
    <t>hauteur max. des préc. Station Abbeville</t>
  </si>
  <si>
    <t>hauteur max. des précipitations</t>
  </si>
  <si>
    <t>Jours de pluie station Abbeville</t>
  </si>
  <si>
    <t>insolation station Abbeville</t>
  </si>
  <si>
    <t>Précipitations station Abbeville</t>
  </si>
  <si>
    <t>jours de fortes chaleurs station Abbeville</t>
  </si>
  <si>
    <t>jours de fortes chaleurs</t>
  </si>
  <si>
    <t>jours de chaleurs station Abbeville</t>
  </si>
  <si>
    <t>jours de chaleurs</t>
  </si>
  <si>
    <t>jours de douceur</t>
  </si>
  <si>
    <t>jours sans dégel station Abbeville</t>
  </si>
  <si>
    <t>jours sans dégel</t>
  </si>
  <si>
    <t>jours de gelées très fortes</t>
  </si>
  <si>
    <t>jours de gelées fortes</t>
  </si>
  <si>
    <t>Jours de gelées station Abbeville</t>
  </si>
  <si>
    <t>jours de gelées</t>
  </si>
  <si>
    <t>Tmoy station Abbeville</t>
  </si>
  <si>
    <t>Tmoy</t>
  </si>
  <si>
    <t>Tx station Abbeville</t>
  </si>
  <si>
    <t>0_2021</t>
  </si>
  <si>
    <t>NA</t>
  </si>
  <si>
    <t>9,5_2021</t>
  </si>
  <si>
    <t>1_2021</t>
  </si>
  <si>
    <t>0,5_2021</t>
  </si>
  <si>
    <t>4_2021</t>
  </si>
  <si>
    <t>104/2021</t>
  </si>
  <si>
    <t>8_2021</t>
  </si>
  <si>
    <t>9_2021</t>
  </si>
  <si>
    <t>10,5_2021</t>
  </si>
  <si>
    <t>8,5_2021</t>
  </si>
  <si>
    <t>2,5_2021</t>
  </si>
  <si>
    <t>11,5_2021</t>
  </si>
  <si>
    <t>6_2021</t>
  </si>
  <si>
    <t>3,5_2021</t>
  </si>
  <si>
    <t>6,5_2021</t>
  </si>
  <si>
    <t>mois de l'année 2022 A Abbeville bord de Somme</t>
  </si>
  <si>
    <t>mois de l'année 2022</t>
  </si>
  <si>
    <t>96_2021</t>
  </si>
  <si>
    <t>66_2021</t>
  </si>
  <si>
    <t>0_2022</t>
  </si>
  <si>
    <t>15,5,5_2022</t>
  </si>
  <si>
    <t>10_2022</t>
  </si>
  <si>
    <t>11,5_2022</t>
  </si>
  <si>
    <t>pluie 75-76</t>
  </si>
  <si>
    <t>cumul 75-76</t>
  </si>
  <si>
    <t>17_2022</t>
  </si>
  <si>
    <t>0,5_2022</t>
  </si>
  <si>
    <t>13,5_2022</t>
  </si>
  <si>
    <t>12/010/2022</t>
  </si>
  <si>
    <t>18,5_2022</t>
  </si>
  <si>
    <t>2021-2022</t>
  </si>
  <si>
    <t>2022-2023</t>
  </si>
  <si>
    <t>mois de l'année 2023 A Abbeville bord de Somme</t>
  </si>
  <si>
    <t>mois de l'année 2023</t>
  </si>
  <si>
    <t>0_2023</t>
  </si>
  <si>
    <t>11_2023</t>
  </si>
  <si>
    <t>7,5_2023</t>
  </si>
  <si>
    <t>cumul 21-22-23</t>
  </si>
  <si>
    <t>pluie 21-22-23</t>
  </si>
  <si>
    <t>normales 1945-2000</t>
  </si>
  <si>
    <t>cumuls 1945-2000</t>
  </si>
  <si>
    <t>pourcentage</t>
  </si>
  <si>
    <t>13_2023</t>
  </si>
  <si>
    <t>6_2023</t>
  </si>
  <si>
    <t>6,5_2023</t>
  </si>
  <si>
    <t>14,5_2023</t>
  </si>
  <si>
    <t>10,5_2023</t>
  </si>
  <si>
    <t>0,5_2023</t>
  </si>
  <si>
    <t>_2023</t>
  </si>
  <si>
    <t>mois de l'année 2024</t>
  </si>
  <si>
    <t>mois de l'année 2024 A Abbeville bord de Somme</t>
  </si>
  <si>
    <t>0_2024</t>
  </si>
  <si>
    <t>13_2024</t>
  </si>
  <si>
    <t>17/10</t>
  </si>
  <si>
    <t>26/10</t>
  </si>
  <si>
    <t>20/09</t>
  </si>
  <si>
    <t>09/09</t>
  </si>
  <si>
    <t>12/09</t>
  </si>
  <si>
    <t>10/10</t>
  </si>
  <si>
    <t>Date du dernier 20°C</t>
  </si>
  <si>
    <t>9_2024</t>
  </si>
  <si>
    <t>6,5_2024</t>
  </si>
  <si>
    <t>0,5_2024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</si>
</sst>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/m/yy;@"/>
    <numFmt numFmtId="165" formatCode="0.0"/>
    <numFmt numFmtId="166" formatCode="dd/mm/yy;@"/>
    <numFmt numFmtId="167" formatCode="m/d/yyyy;@"/>
    <numFmt numFmtId="168" formatCode="0.000"/>
    <numFmt numFmtId="169" formatCode="d/m;@"/>
  </numFmts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2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48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4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17" fontId="4" fillId="2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14" fontId="4" fillId="4" borderId="1" xfId="0" applyNumberFormat="1" applyFont="1" applyFill="1" applyBorder="1" applyAlignment="1">
      <alignment horizontal="center"/>
    </xf>
    <xf numFmtId="14" fontId="4" fillId="5" borderId="1" xfId="0" applyNumberFormat="1" applyFont="1" applyFill="1" applyBorder="1" applyAlignment="1">
      <alignment horizontal="center"/>
    </xf>
    <xf numFmtId="14" fontId="4" fillId="6" borderId="1" xfId="0" applyNumberFormat="1" applyFont="1" applyFill="1" applyBorder="1" applyAlignment="1">
      <alignment horizontal="center"/>
    </xf>
    <xf numFmtId="14" fontId="4" fillId="7" borderId="1" xfId="0" applyNumberFormat="1" applyFont="1" applyFill="1" applyBorder="1" applyAlignment="1">
      <alignment horizontal="center"/>
    </xf>
    <xf numFmtId="14" fontId="4" fillId="8" borderId="1" xfId="0" applyNumberFormat="1" applyFont="1" applyFill="1" applyBorder="1" applyAlignment="1">
      <alignment horizontal="center"/>
    </xf>
    <xf numFmtId="14" fontId="4" fillId="9" borderId="1" xfId="0" applyNumberFormat="1" applyFont="1" applyFill="1" applyBorder="1" applyAlignment="1">
      <alignment horizontal="center"/>
    </xf>
    <xf numFmtId="14" fontId="4" fillId="10" borderId="1" xfId="0" applyNumberFormat="1" applyFont="1" applyFill="1" applyBorder="1" applyAlignment="1">
      <alignment horizontal="center"/>
    </xf>
    <xf numFmtId="14" fontId="4" fillId="11" borderId="1" xfId="0" applyNumberFormat="1" applyFont="1" applyFill="1" applyBorder="1" applyAlignment="1">
      <alignment horizontal="center"/>
    </xf>
    <xf numFmtId="14" fontId="4" fillId="12" borderId="1" xfId="0" applyNumberFormat="1" applyFon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164" fontId="0" fillId="7" borderId="2" xfId="0" applyNumberFormat="1" applyFill="1" applyBorder="1" applyAlignment="1">
      <alignment horizontal="center"/>
    </xf>
    <xf numFmtId="164" fontId="0" fillId="8" borderId="2" xfId="0" applyNumberFormat="1" applyFill="1" applyBorder="1" applyAlignment="1">
      <alignment horizontal="center"/>
    </xf>
    <xf numFmtId="164" fontId="0" fillId="9" borderId="2" xfId="0" applyNumberFormat="1" applyFill="1" applyBorder="1" applyAlignment="1">
      <alignment horizontal="center"/>
    </xf>
    <xf numFmtId="164" fontId="0" fillId="10" borderId="2" xfId="0" applyNumberFormat="1" applyFill="1" applyBorder="1" applyAlignment="1">
      <alignment horizontal="center"/>
    </xf>
    <xf numFmtId="164" fontId="0" fillId="11" borderId="2" xfId="0" applyNumberFormat="1" applyFill="1" applyBorder="1" applyAlignment="1">
      <alignment horizontal="center"/>
    </xf>
    <xf numFmtId="164" fontId="0" fillId="12" borderId="2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12" borderId="3" xfId="0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14" fontId="0" fillId="7" borderId="1" xfId="0" applyNumberFormat="1" applyFill="1" applyBorder="1" applyAlignment="1">
      <alignment horizontal="center"/>
    </xf>
    <xf numFmtId="14" fontId="0" fillId="8" borderId="1" xfId="0" applyNumberFormat="1" applyFill="1" applyBorder="1" applyAlignment="1">
      <alignment horizontal="center"/>
    </xf>
    <xf numFmtId="14" fontId="0" fillId="9" borderId="1" xfId="0" applyNumberFormat="1" applyFill="1" applyBorder="1" applyAlignment="1">
      <alignment horizontal="center"/>
    </xf>
    <xf numFmtId="14" fontId="0" fillId="10" borderId="1" xfId="0" applyNumberFormat="1" applyFill="1" applyBorder="1" applyAlignment="1">
      <alignment horizontal="center"/>
    </xf>
    <xf numFmtId="14" fontId="0" fillId="11" borderId="1" xfId="0" applyNumberFormat="1" applyFill="1" applyBorder="1" applyAlignment="1">
      <alignment horizontal="center"/>
    </xf>
    <xf numFmtId="14" fontId="0" fillId="12" borderId="1" xfId="0" applyNumberForma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" fillId="13" borderId="2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3" borderId="0" xfId="0" applyFill="1"/>
    <xf numFmtId="0" fontId="0" fillId="0" borderId="3" xfId="0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4" fillId="1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0" fontId="4" fillId="11" borderId="5" xfId="0" applyFont="1" applyFill="1" applyBorder="1" applyAlignment="1">
      <alignment horizontal="center"/>
    </xf>
    <xf numFmtId="0" fontId="4" fillId="12" borderId="5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6" fontId="4" fillId="2" borderId="2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16" fontId="4" fillId="2" borderId="5" xfId="0" applyNumberFormat="1" applyFont="1" applyFill="1" applyBorder="1" applyAlignment="1">
      <alignment horizontal="center"/>
    </xf>
    <xf numFmtId="14" fontId="4" fillId="3" borderId="5" xfId="0" applyNumberFormat="1" applyFont="1" applyFill="1" applyBorder="1" applyAlignment="1">
      <alignment horizontal="center"/>
    </xf>
    <xf numFmtId="14" fontId="4" fillId="4" borderId="5" xfId="0" applyNumberFormat="1" applyFont="1" applyFill="1" applyBorder="1" applyAlignment="1">
      <alignment horizontal="center"/>
    </xf>
    <xf numFmtId="14" fontId="4" fillId="5" borderId="5" xfId="0" applyNumberFormat="1" applyFont="1" applyFill="1" applyBorder="1" applyAlignment="1">
      <alignment horizontal="center"/>
    </xf>
    <xf numFmtId="14" fontId="4" fillId="6" borderId="5" xfId="0" applyNumberFormat="1" applyFont="1" applyFill="1" applyBorder="1" applyAlignment="1">
      <alignment horizontal="center"/>
    </xf>
    <xf numFmtId="14" fontId="4" fillId="7" borderId="5" xfId="0" applyNumberFormat="1" applyFont="1" applyFill="1" applyBorder="1" applyAlignment="1">
      <alignment horizontal="center"/>
    </xf>
    <xf numFmtId="14" fontId="4" fillId="8" borderId="5" xfId="0" applyNumberFormat="1" applyFont="1" applyFill="1" applyBorder="1" applyAlignment="1">
      <alignment horizontal="center"/>
    </xf>
    <xf numFmtId="14" fontId="4" fillId="9" borderId="5" xfId="0" applyNumberFormat="1" applyFont="1" applyFill="1" applyBorder="1" applyAlignment="1">
      <alignment horizontal="center"/>
    </xf>
    <xf numFmtId="14" fontId="4" fillId="10" borderId="5" xfId="0" applyNumberFormat="1" applyFont="1" applyFill="1" applyBorder="1" applyAlignment="1">
      <alignment horizontal="center"/>
    </xf>
    <xf numFmtId="14" fontId="4" fillId="11" borderId="5" xfId="0" applyNumberFormat="1" applyFont="1" applyFill="1" applyBorder="1" applyAlignment="1">
      <alignment horizontal="center"/>
    </xf>
    <xf numFmtId="14" fontId="4" fillId="12" borderId="5" xfId="0" applyNumberFormat="1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14" fontId="4" fillId="2" borderId="2" xfId="0" applyNumberFormat="1" applyFont="1" applyFill="1" applyBorder="1" applyAlignment="1">
      <alignment horizontal="center"/>
    </xf>
    <xf numFmtId="14" fontId="0" fillId="3" borderId="2" xfId="0" applyNumberFormat="1" applyFill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14" fontId="0" fillId="5" borderId="2" xfId="0" applyNumberFormat="1" applyFill="1" applyBorder="1" applyAlignment="1">
      <alignment horizontal="center"/>
    </xf>
    <xf numFmtId="14" fontId="0" fillId="6" borderId="2" xfId="0" applyNumberFormat="1" applyFill="1" applyBorder="1" applyAlignment="1">
      <alignment horizontal="center"/>
    </xf>
    <xf numFmtId="14" fontId="0" fillId="7" borderId="2" xfId="0" applyNumberFormat="1" applyFill="1" applyBorder="1" applyAlignment="1">
      <alignment horizontal="center"/>
    </xf>
    <xf numFmtId="14" fontId="0" fillId="8" borderId="2" xfId="0" applyNumberFormat="1" applyFill="1" applyBorder="1" applyAlignment="1">
      <alignment horizontal="center"/>
    </xf>
    <xf numFmtId="14" fontId="0" fillId="9" borderId="2" xfId="0" applyNumberFormat="1" applyFill="1" applyBorder="1" applyAlignment="1">
      <alignment horizontal="center"/>
    </xf>
    <xf numFmtId="14" fontId="0" fillId="10" borderId="2" xfId="0" applyNumberFormat="1" applyFill="1" applyBorder="1" applyAlignment="1">
      <alignment horizontal="center"/>
    </xf>
    <xf numFmtId="14" fontId="0" fillId="11" borderId="2" xfId="0" applyNumberFormat="1" applyFill="1" applyBorder="1" applyAlignment="1">
      <alignment horizontal="center"/>
    </xf>
    <xf numFmtId="14" fontId="0" fillId="12" borderId="2" xfId="0" applyNumberForma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14" fontId="4" fillId="2" borderId="6" xfId="0" applyNumberFormat="1" applyFont="1" applyFill="1" applyBorder="1" applyAlignment="1">
      <alignment horizontal="center"/>
    </xf>
    <xf numFmtId="14" fontId="0" fillId="3" borderId="6" xfId="0" applyNumberFormat="1" applyFill="1" applyBorder="1" applyAlignment="1">
      <alignment horizontal="center"/>
    </xf>
    <xf numFmtId="14" fontId="0" fillId="4" borderId="6" xfId="0" applyNumberFormat="1" applyFill="1" applyBorder="1" applyAlignment="1">
      <alignment horizontal="center"/>
    </xf>
    <xf numFmtId="14" fontId="0" fillId="5" borderId="6" xfId="0" applyNumberFormat="1" applyFill="1" applyBorder="1" applyAlignment="1">
      <alignment horizontal="center"/>
    </xf>
    <xf numFmtId="14" fontId="0" fillId="6" borderId="6" xfId="0" applyNumberFormat="1" applyFill="1" applyBorder="1" applyAlignment="1">
      <alignment horizontal="center"/>
    </xf>
    <xf numFmtId="14" fontId="0" fillId="7" borderId="6" xfId="0" applyNumberFormat="1" applyFill="1" applyBorder="1" applyAlignment="1">
      <alignment horizontal="center"/>
    </xf>
    <xf numFmtId="14" fontId="0" fillId="8" borderId="6" xfId="0" applyNumberFormat="1" applyFill="1" applyBorder="1" applyAlignment="1">
      <alignment horizontal="center"/>
    </xf>
    <xf numFmtId="14" fontId="0" fillId="9" borderId="6" xfId="0" applyNumberFormat="1" applyFill="1" applyBorder="1" applyAlignment="1">
      <alignment horizontal="center"/>
    </xf>
    <xf numFmtId="14" fontId="0" fillId="10" borderId="6" xfId="0" applyNumberFormat="1" applyFill="1" applyBorder="1" applyAlignment="1">
      <alignment horizontal="center"/>
    </xf>
    <xf numFmtId="14" fontId="0" fillId="11" borderId="6" xfId="0" applyNumberFormat="1" applyFill="1" applyBorder="1" applyAlignment="1">
      <alignment horizontal="center"/>
    </xf>
    <xf numFmtId="14" fontId="0" fillId="12" borderId="6" xfId="0" applyNumberForma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14" fontId="4" fillId="10" borderId="2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4" fillId="12" borderId="3" xfId="0" applyFont="1" applyFill="1" applyBorder="1" applyAlignment="1">
      <alignment horizontal="center"/>
    </xf>
    <xf numFmtId="165" fontId="0" fillId="10" borderId="1" xfId="0" applyNumberFormat="1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167" fontId="4" fillId="2" borderId="5" xfId="0" applyNumberFormat="1" applyFont="1" applyFill="1" applyBorder="1" applyAlignment="1">
      <alignment horizontal="center"/>
    </xf>
    <xf numFmtId="165" fontId="3" fillId="10" borderId="1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66" fontId="4" fillId="13" borderId="1" xfId="0" applyNumberFormat="1" applyFont="1" applyFill="1" applyBorder="1" applyAlignment="1">
      <alignment horizontal="center"/>
    </xf>
    <xf numFmtId="14" fontId="4" fillId="5" borderId="2" xfId="0" applyNumberFormat="1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168" fontId="3" fillId="3" borderId="1" xfId="0" applyNumberFormat="1" applyFont="1" applyFill="1" applyBorder="1" applyAlignment="1">
      <alignment horizontal="center"/>
    </xf>
    <xf numFmtId="168" fontId="3" fillId="4" borderId="1" xfId="0" applyNumberFormat="1" applyFont="1" applyFill="1" applyBorder="1" applyAlignment="1">
      <alignment horizontal="center"/>
    </xf>
    <xf numFmtId="168" fontId="3" fillId="5" borderId="1" xfId="0" applyNumberFormat="1" applyFont="1" applyFill="1" applyBorder="1" applyAlignment="1">
      <alignment horizontal="center"/>
    </xf>
    <xf numFmtId="168" fontId="3" fillId="6" borderId="1" xfId="0" applyNumberFormat="1" applyFont="1" applyFill="1" applyBorder="1" applyAlignment="1">
      <alignment horizontal="center"/>
    </xf>
    <xf numFmtId="168" fontId="3" fillId="7" borderId="1" xfId="0" applyNumberFormat="1" applyFont="1" applyFill="1" applyBorder="1" applyAlignment="1">
      <alignment horizontal="center"/>
    </xf>
    <xf numFmtId="168" fontId="3" fillId="8" borderId="1" xfId="0" applyNumberFormat="1" applyFont="1" applyFill="1" applyBorder="1" applyAlignment="1">
      <alignment horizontal="center"/>
    </xf>
    <xf numFmtId="168" fontId="3" fillId="9" borderId="1" xfId="0" applyNumberFormat="1" applyFont="1" applyFill="1" applyBorder="1" applyAlignment="1">
      <alignment horizontal="center"/>
    </xf>
    <xf numFmtId="168" fontId="3" fillId="10" borderId="1" xfId="0" applyNumberFormat="1" applyFont="1" applyFill="1" applyBorder="1" applyAlignment="1">
      <alignment horizontal="center"/>
    </xf>
    <xf numFmtId="168" fontId="3" fillId="11" borderId="1" xfId="0" applyNumberFormat="1" applyFont="1" applyFill="1" applyBorder="1" applyAlignment="1">
      <alignment horizontal="center"/>
    </xf>
    <xf numFmtId="168" fontId="3" fillId="12" borderId="3" xfId="0" applyNumberFormat="1" applyFont="1" applyFill="1" applyBorder="1" applyAlignment="1">
      <alignment horizontal="center"/>
    </xf>
    <xf numFmtId="168" fontId="0" fillId="3" borderId="1" xfId="0" applyNumberFormat="1" applyFill="1" applyBorder="1" applyAlignment="1">
      <alignment horizontal="center"/>
    </xf>
    <xf numFmtId="168" fontId="0" fillId="4" borderId="1" xfId="0" applyNumberFormat="1" applyFill="1" applyBorder="1" applyAlignment="1">
      <alignment horizontal="center"/>
    </xf>
    <xf numFmtId="168" fontId="0" fillId="5" borderId="1" xfId="0" applyNumberFormat="1" applyFill="1" applyBorder="1" applyAlignment="1">
      <alignment horizontal="center"/>
    </xf>
    <xf numFmtId="168" fontId="0" fillId="6" borderId="1" xfId="0" applyNumberFormat="1" applyFill="1" applyBorder="1" applyAlignment="1">
      <alignment horizontal="center"/>
    </xf>
    <xf numFmtId="168" fontId="0" fillId="7" borderId="1" xfId="0" applyNumberFormat="1" applyFill="1" applyBorder="1" applyAlignment="1">
      <alignment horizontal="center"/>
    </xf>
    <xf numFmtId="168" fontId="0" fillId="8" borderId="1" xfId="0" applyNumberFormat="1" applyFill="1" applyBorder="1" applyAlignment="1">
      <alignment horizontal="center"/>
    </xf>
    <xf numFmtId="168" fontId="0" fillId="9" borderId="1" xfId="0" applyNumberFormat="1" applyFill="1" applyBorder="1" applyAlignment="1">
      <alignment horizontal="center"/>
    </xf>
    <xf numFmtId="168" fontId="0" fillId="10" borderId="1" xfId="0" applyNumberFormat="1" applyFill="1" applyBorder="1" applyAlignment="1">
      <alignment horizontal="center"/>
    </xf>
    <xf numFmtId="168" fontId="0" fillId="11" borderId="1" xfId="0" applyNumberFormat="1" applyFill="1" applyBorder="1" applyAlignment="1">
      <alignment horizontal="center"/>
    </xf>
    <xf numFmtId="168" fontId="0" fillId="12" borderId="1" xfId="0" applyNumberFormat="1" applyFill="1" applyBorder="1" applyAlignment="1">
      <alignment horizontal="center"/>
    </xf>
    <xf numFmtId="168" fontId="3" fillId="3" borderId="3" xfId="0" applyNumberFormat="1" applyFont="1" applyFill="1" applyBorder="1" applyAlignment="1">
      <alignment horizontal="center"/>
    </xf>
    <xf numFmtId="168" fontId="3" fillId="4" borderId="3" xfId="0" applyNumberFormat="1" applyFont="1" applyFill="1" applyBorder="1" applyAlignment="1">
      <alignment horizontal="center"/>
    </xf>
    <xf numFmtId="168" fontId="3" fillId="5" borderId="3" xfId="0" applyNumberFormat="1" applyFont="1" applyFill="1" applyBorder="1" applyAlignment="1">
      <alignment horizontal="center"/>
    </xf>
    <xf numFmtId="168" fontId="3" fillId="6" borderId="3" xfId="0" applyNumberFormat="1" applyFont="1" applyFill="1" applyBorder="1" applyAlignment="1">
      <alignment horizontal="center"/>
    </xf>
    <xf numFmtId="168" fontId="3" fillId="7" borderId="3" xfId="0" applyNumberFormat="1" applyFont="1" applyFill="1" applyBorder="1" applyAlignment="1">
      <alignment horizontal="center"/>
    </xf>
    <xf numFmtId="168" fontId="3" fillId="8" borderId="3" xfId="0" applyNumberFormat="1" applyFont="1" applyFill="1" applyBorder="1" applyAlignment="1">
      <alignment horizontal="center"/>
    </xf>
    <xf numFmtId="168" fontId="3" fillId="9" borderId="3" xfId="0" applyNumberFormat="1" applyFont="1" applyFill="1" applyBorder="1" applyAlignment="1">
      <alignment horizontal="center"/>
    </xf>
    <xf numFmtId="168" fontId="3" fillId="10" borderId="3" xfId="0" applyNumberFormat="1" applyFont="1" applyFill="1" applyBorder="1" applyAlignment="1">
      <alignment horizontal="center"/>
    </xf>
    <xf numFmtId="168" fontId="3" fillId="11" borderId="3" xfId="0" applyNumberFormat="1" applyFont="1" applyFill="1" applyBorder="1" applyAlignment="1">
      <alignment horizontal="center"/>
    </xf>
    <xf numFmtId="168" fontId="3" fillId="12" borderId="1" xfId="0" applyNumberFormat="1" applyFont="1" applyFill="1" applyBorder="1" applyAlignment="1">
      <alignment horizontal="center"/>
    </xf>
    <xf numFmtId="168" fontId="7" fillId="5" borderId="1" xfId="0" applyNumberFormat="1" applyFont="1" applyFill="1" applyBorder="1" applyAlignment="1">
      <alignment horizontal="center"/>
    </xf>
    <xf numFmtId="168" fontId="4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68" fontId="4" fillId="9" borderId="1" xfId="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/>
    </xf>
    <xf numFmtId="2" fontId="3" fillId="7" borderId="1" xfId="0" applyNumberFormat="1" applyFont="1" applyFill="1" applyBorder="1" applyAlignment="1">
      <alignment horizontal="center"/>
    </xf>
    <xf numFmtId="2" fontId="3" fillId="8" borderId="1" xfId="0" applyNumberFormat="1" applyFont="1" applyFill="1" applyBorder="1" applyAlignment="1">
      <alignment horizontal="center"/>
    </xf>
    <xf numFmtId="2" fontId="3" fillId="9" borderId="1" xfId="0" applyNumberFormat="1" applyFont="1" applyFill="1" applyBorder="1" applyAlignment="1">
      <alignment horizontal="center"/>
    </xf>
    <xf numFmtId="2" fontId="3" fillId="10" borderId="1" xfId="0" applyNumberFormat="1" applyFont="1" applyFill="1" applyBorder="1" applyAlignment="1">
      <alignment horizontal="center"/>
    </xf>
    <xf numFmtId="2" fontId="3" fillId="11" borderId="1" xfId="0" applyNumberFormat="1" applyFont="1" applyFill="1" applyBorder="1" applyAlignment="1">
      <alignment horizontal="center"/>
    </xf>
    <xf numFmtId="2" fontId="3" fillId="1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2" fontId="0" fillId="11" borderId="1" xfId="0" applyNumberFormat="1" applyFill="1" applyBorder="1" applyAlignment="1">
      <alignment horizontal="center"/>
    </xf>
    <xf numFmtId="2" fontId="0" fillId="12" borderId="1" xfId="0" applyNumberFormat="1" applyFill="1" applyBorder="1" applyAlignment="1">
      <alignment horizontal="center"/>
    </xf>
    <xf numFmtId="2" fontId="4" fillId="9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2" fontId="3" fillId="4" borderId="3" xfId="0" applyNumberFormat="1" applyFont="1" applyFill="1" applyBorder="1" applyAlignment="1">
      <alignment horizontal="center"/>
    </xf>
    <xf numFmtId="2" fontId="3" fillId="5" borderId="3" xfId="0" applyNumberFormat="1" applyFont="1" applyFill="1" applyBorder="1" applyAlignment="1">
      <alignment horizontal="center"/>
    </xf>
    <xf numFmtId="2" fontId="3" fillId="6" borderId="3" xfId="0" applyNumberFormat="1" applyFont="1" applyFill="1" applyBorder="1" applyAlignment="1">
      <alignment horizontal="center"/>
    </xf>
    <xf numFmtId="2" fontId="3" fillId="7" borderId="3" xfId="0" applyNumberFormat="1" applyFont="1" applyFill="1" applyBorder="1" applyAlignment="1">
      <alignment horizontal="center"/>
    </xf>
    <xf numFmtId="2" fontId="3" fillId="8" borderId="3" xfId="0" applyNumberFormat="1" applyFont="1" applyFill="1" applyBorder="1" applyAlignment="1">
      <alignment horizontal="center"/>
    </xf>
    <xf numFmtId="2" fontId="3" fillId="9" borderId="3" xfId="0" applyNumberFormat="1" applyFont="1" applyFill="1" applyBorder="1" applyAlignment="1">
      <alignment horizontal="center"/>
    </xf>
    <xf numFmtId="2" fontId="3" fillId="10" borderId="3" xfId="0" applyNumberFormat="1" applyFont="1" applyFill="1" applyBorder="1" applyAlignment="1">
      <alignment horizontal="center"/>
    </xf>
    <xf numFmtId="2" fontId="3" fillId="11" borderId="3" xfId="0" applyNumberFormat="1" applyFont="1" applyFill="1" applyBorder="1" applyAlignment="1">
      <alignment horizontal="center"/>
    </xf>
    <xf numFmtId="2" fontId="3" fillId="12" borderId="3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11" borderId="2" xfId="0" applyFont="1" applyFill="1" applyBorder="1" applyAlignment="1">
      <alignment horizontal="center"/>
    </xf>
    <xf numFmtId="2" fontId="0" fillId="10" borderId="2" xfId="0" applyNumberFormat="1" applyFill="1" applyBorder="1" applyAlignment="1">
      <alignment horizontal="center"/>
    </xf>
    <xf numFmtId="2" fontId="0" fillId="8" borderId="2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4" fillId="13" borderId="3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2" fontId="0" fillId="14" borderId="1" xfId="0" applyNumberForma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14" borderId="1" xfId="0" applyFill="1" applyBorder="1" applyAlignment="1">
      <alignment horizontal="center"/>
    </xf>
    <xf numFmtId="0" fontId="3" fillId="0" borderId="0" xfId="0" applyFont="1" applyAlignment="1">
      <alignment horizontal="left"/>
    </xf>
    <xf numFmtId="2" fontId="8" fillId="14" borderId="1" xfId="0" applyNumberFormat="1" applyFont="1" applyFill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2" fontId="6" fillId="14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2" fontId="4" fillId="14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2" fontId="9" fillId="14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2" fontId="11" fillId="14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2" fontId="13" fillId="14" borderId="1" xfId="0" applyNumberFormat="1" applyFont="1" applyFill="1" applyBorder="1" applyAlignment="1">
      <alignment horizontal="center"/>
    </xf>
    <xf numFmtId="0" fontId="13" fillId="15" borderId="1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2" fontId="13" fillId="15" borderId="1" xfId="0" applyNumberFormat="1" applyFont="1" applyFill="1" applyBorder="1" applyAlignment="1">
      <alignment horizontal="center"/>
    </xf>
    <xf numFmtId="2" fontId="3" fillId="15" borderId="1" xfId="0" applyNumberFormat="1" applyFont="1" applyFill="1" applyBorder="1" applyAlignment="1">
      <alignment horizontal="center"/>
    </xf>
    <xf numFmtId="2" fontId="3" fillId="15" borderId="0" xfId="0" applyNumberFormat="1" applyFont="1" applyFill="1" applyAlignment="1">
      <alignment horizontal="center"/>
    </xf>
    <xf numFmtId="0" fontId="3" fillId="15" borderId="0" xfId="0" applyFont="1" applyFill="1" applyAlignment="1">
      <alignment horizontal="center"/>
    </xf>
    <xf numFmtId="0" fontId="3" fillId="15" borderId="0" xfId="0" applyFont="1" applyFill="1" applyAlignment="1">
      <alignment horizontal="left"/>
    </xf>
    <xf numFmtId="0" fontId="3" fillId="15" borderId="0" xfId="0" applyFont="1" applyFill="1"/>
    <xf numFmtId="0" fontId="0" fillId="16" borderId="1" xfId="0" applyFill="1" applyBorder="1" applyAlignment="1">
      <alignment horizontal="center"/>
    </xf>
    <xf numFmtId="2" fontId="0" fillId="16" borderId="1" xfId="0" applyNumberFormat="1" applyFill="1" applyBorder="1" applyAlignment="1">
      <alignment horizontal="center"/>
    </xf>
    <xf numFmtId="2" fontId="3" fillId="16" borderId="1" xfId="0" applyNumberFormat="1" applyFont="1" applyFill="1" applyBorder="1" applyAlignment="1">
      <alignment horizontal="center"/>
    </xf>
    <xf numFmtId="2" fontId="0" fillId="16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left"/>
    </xf>
    <xf numFmtId="0" fontId="0" fillId="16" borderId="0" xfId="0" applyFill="1"/>
    <xf numFmtId="2" fontId="0" fillId="0" borderId="0" xfId="0" applyNumberFormat="1" applyAlignment="1">
      <alignment horizontal="center"/>
    </xf>
    <xf numFmtId="0" fontId="11" fillId="17" borderId="1" xfId="0" applyFont="1" applyFill="1" applyBorder="1" applyAlignment="1">
      <alignment horizontal="center"/>
    </xf>
    <xf numFmtId="0" fontId="10" fillId="17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2" fontId="0" fillId="13" borderId="1" xfId="0" applyNumberFormat="1" applyFill="1" applyBorder="1" applyAlignment="1">
      <alignment horizontal="center"/>
    </xf>
    <xf numFmtId="169" fontId="0" fillId="14" borderId="1" xfId="0" applyNumberFormat="1" applyFill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169" fontId="14" fillId="0" borderId="1" xfId="0" applyNumberFormat="1" applyFont="1" applyBorder="1" applyAlignment="1">
      <alignment horizontal="center"/>
    </xf>
    <xf numFmtId="169" fontId="10" fillId="0" borderId="1" xfId="0" applyNumberFormat="1" applyFont="1" applyBorder="1" applyAlignment="1">
      <alignment horizontal="center"/>
    </xf>
    <xf numFmtId="169" fontId="3" fillId="15" borderId="1" xfId="0" applyNumberFormat="1" applyFont="1" applyFill="1" applyBorder="1" applyAlignment="1">
      <alignment horizontal="center"/>
    </xf>
    <xf numFmtId="0" fontId="4" fillId="15" borderId="0" xfId="0" applyFont="1" applyFill="1" applyAlignment="1">
      <alignment horizontal="center"/>
    </xf>
    <xf numFmtId="2" fontId="4" fillId="17" borderId="1" xfId="0" applyNumberFormat="1" applyFont="1" applyFill="1" applyBorder="1" applyAlignment="1">
      <alignment horizontal="center"/>
    </xf>
    <xf numFmtId="2" fontId="0" fillId="17" borderId="1" xfId="0" applyNumberFormat="1" applyFill="1" applyBorder="1" applyAlignment="1">
      <alignment horizontal="center"/>
    </xf>
    <xf numFmtId="2" fontId="3" fillId="13" borderId="1" xfId="0" applyNumberFormat="1" applyFont="1" applyFill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2" fontId="8" fillId="17" borderId="1" xfId="0" applyNumberFormat="1" applyFont="1" applyFill="1" applyBorder="1" applyAlignment="1">
      <alignment horizontal="center"/>
    </xf>
    <xf numFmtId="2" fontId="15" fillId="17" borderId="1" xfId="0" applyNumberFormat="1" applyFont="1" applyFill="1" applyBorder="1" applyAlignment="1">
      <alignment horizontal="center"/>
    </xf>
    <xf numFmtId="2" fontId="3" fillId="14" borderId="1" xfId="0" applyNumberFormat="1" applyFont="1" applyFill="1" applyBorder="1" applyAlignment="1">
      <alignment horizontal="center"/>
    </xf>
    <xf numFmtId="2" fontId="14" fillId="17" borderId="1" xfId="0" applyNumberFormat="1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1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14" borderId="1" xfId="0" applyFont="1" applyFill="1" applyBorder="1" applyAlignment="1">
      <alignment horizontal="center"/>
    </xf>
    <xf numFmtId="16" fontId="11" fillId="0" borderId="1" xfId="0" applyNumberFormat="1" applyFont="1" applyBorder="1" applyAlignment="1">
      <alignment horizontal="center"/>
    </xf>
    <xf numFmtId="2" fontId="12" fillId="14" borderId="1" xfId="0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8" fillId="0" borderId="0" xfId="0" applyFont="1"/>
    <xf numFmtId="2" fontId="6" fillId="17" borderId="1" xfId="0" applyNumberFormat="1" applyFont="1" applyFill="1" applyBorder="1" applyAlignment="1">
      <alignment horizontal="center"/>
    </xf>
    <xf numFmtId="2" fontId="11" fillId="17" borderId="1" xfId="0" applyNumberFormat="1" applyFont="1" applyFill="1" applyBorder="1" applyAlignment="1">
      <alignment horizontal="center"/>
    </xf>
    <xf numFmtId="2" fontId="12" fillId="17" borderId="1" xfId="0" applyNumberFormat="1" applyFont="1" applyFill="1" applyBorder="1" applyAlignment="1">
      <alignment horizontal="center"/>
    </xf>
    <xf numFmtId="16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14" borderId="0" xfId="0" applyFont="1" applyFill="1" applyAlignment="1">
      <alignment horizontal="left"/>
    </xf>
    <xf numFmtId="0" fontId="0" fillId="14" borderId="0" xfId="0" applyFill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4" fillId="0" borderId="0" xfId="0" applyFont="1"/>
    <xf numFmtId="0" fontId="0" fillId="18" borderId="0" xfId="0" applyFill="1"/>
    <xf numFmtId="0" fontId="2" fillId="18" borderId="0" xfId="0" applyFont="1" applyFill="1"/>
    <xf numFmtId="0" fontId="0" fillId="14" borderId="0" xfId="0" applyFill="1" applyAlignment="1">
      <alignment horizontal="center"/>
    </xf>
    <xf numFmtId="0" fontId="2" fillId="18" borderId="0" xfId="0" applyFont="1" applyFill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2" fontId="0" fillId="18" borderId="0" xfId="0" applyNumberFormat="1" applyFill="1"/>
    <xf numFmtId="2" fontId="2" fillId="0" borderId="0" xfId="0" applyNumberFormat="1" applyFont="1" applyAlignment="1">
      <alignment horizontal="center"/>
    </xf>
    <xf numFmtId="2" fontId="0" fillId="0" borderId="0" xfId="0" applyNumberFormat="1"/>
    <xf numFmtId="1" fontId="0" fillId="18" borderId="0" xfId="0" applyNumberFormat="1" applyFill="1"/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2" fillId="18" borderId="0" xfId="0" applyNumberFormat="1" applyFont="1" applyFill="1" applyAlignment="1">
      <alignment horizontal="center"/>
    </xf>
    <xf numFmtId="1" fontId="0" fillId="18" borderId="0" xfId="0" applyNumberFormat="1" applyFill="1" applyAlignment="1">
      <alignment horizontal="center"/>
    </xf>
    <xf numFmtId="2" fontId="2" fillId="18" borderId="0" xfId="0" applyNumberFormat="1" applyFon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4" borderId="0" xfId="0" applyFill="1"/>
    <xf numFmtId="0" fontId="0" fillId="17" borderId="0" xfId="0" applyFill="1" applyAlignment="1">
      <alignment horizontal="center"/>
    </xf>
    <xf numFmtId="16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left"/>
    </xf>
    <xf numFmtId="169" fontId="2" fillId="0" borderId="0" xfId="0" applyNumberFormat="1" applyFont="1" applyAlignment="1">
      <alignment horizontal="center"/>
    </xf>
    <xf numFmtId="169" fontId="0" fillId="0" borderId="0" xfId="0" applyNumberFormat="1" applyAlignment="1">
      <alignment horizontal="center"/>
    </xf>
    <xf numFmtId="1" fontId="2" fillId="0" borderId="0" xfId="0" applyNumberFormat="1" applyFont="1"/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2" fontId="0" fillId="0" borderId="0" xfId="0" applyNumberFormat="1" applyAlignment="1">
      <alignment horizontal="left"/>
    </xf>
    <xf numFmtId="2" fontId="3" fillId="2" borderId="7" xfId="0" applyNumberFormat="1" applyFont="1" applyFill="1" applyBorder="1" applyAlignment="1">
      <alignment horizontal="center"/>
    </xf>
    <xf numFmtId="1" fontId="2" fillId="18" borderId="0" xfId="0" applyNumberFormat="1" applyFont="1" applyFill="1"/>
    <xf numFmtId="2" fontId="2" fillId="0" borderId="0" xfId="0" applyNumberFormat="1" applyFont="1"/>
    <xf numFmtId="0" fontId="3" fillId="19" borderId="2" xfId="0" applyFont="1" applyFill="1" applyBorder="1" applyAlignment="1">
      <alignment horizontal="center"/>
    </xf>
    <xf numFmtId="0" fontId="0" fillId="19" borderId="3" xfId="0" applyFill="1" applyBorder="1" applyAlignment="1">
      <alignment horizontal="center"/>
    </xf>
    <xf numFmtId="2" fontId="3" fillId="19" borderId="3" xfId="0" applyNumberFormat="1" applyFont="1" applyFill="1" applyBorder="1" applyAlignment="1">
      <alignment horizontal="center"/>
    </xf>
    <xf numFmtId="2" fontId="0" fillId="19" borderId="1" xfId="0" applyNumberForma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3" fillId="19" borderId="1" xfId="0" applyFont="1" applyFill="1" applyBorder="1" applyAlignment="1">
      <alignment horizontal="center"/>
    </xf>
    <xf numFmtId="14" fontId="4" fillId="19" borderId="1" xfId="0" applyNumberFormat="1" applyFont="1" applyFill="1" applyBorder="1" applyAlignment="1">
      <alignment horizontal="center"/>
    </xf>
    <xf numFmtId="164" fontId="0" fillId="19" borderId="2" xfId="0" applyNumberFormat="1" applyFill="1" applyBorder="1" applyAlignment="1">
      <alignment horizontal="center"/>
    </xf>
    <xf numFmtId="14" fontId="0" fillId="19" borderId="1" xfId="0" applyNumberFormat="1" applyFill="1" applyBorder="1" applyAlignment="1">
      <alignment horizontal="center"/>
    </xf>
    <xf numFmtId="0" fontId="5" fillId="19" borderId="1" xfId="0" applyFont="1" applyFill="1" applyBorder="1" applyAlignment="1">
      <alignment horizontal="center"/>
    </xf>
    <xf numFmtId="2" fontId="3" fillId="19" borderId="1" xfId="0" applyNumberFormat="1" applyFont="1" applyFill="1" applyBorder="1" applyAlignment="1">
      <alignment horizontal="center"/>
    </xf>
    <xf numFmtId="168" fontId="3" fillId="19" borderId="1" xfId="0" applyNumberFormat="1" applyFont="1" applyFill="1" applyBorder="1" applyAlignment="1">
      <alignment horizontal="center"/>
    </xf>
    <xf numFmtId="168" fontId="0" fillId="19" borderId="1" xfId="0" applyNumberFormat="1" applyFill="1" applyBorder="1" applyAlignment="1">
      <alignment horizontal="center"/>
    </xf>
    <xf numFmtId="0" fontId="0" fillId="19" borderId="2" xfId="0" applyFill="1" applyBorder="1" applyAlignment="1">
      <alignment horizontal="center"/>
    </xf>
    <xf numFmtId="168" fontId="3" fillId="19" borderId="3" xfId="0" applyNumberFormat="1" applyFont="1" applyFill="1" applyBorder="1" applyAlignment="1">
      <alignment horizontal="center"/>
    </xf>
    <xf numFmtId="0" fontId="0" fillId="19" borderId="4" xfId="0" applyFill="1" applyBorder="1" applyAlignment="1">
      <alignment horizontal="center"/>
    </xf>
    <xf numFmtId="0" fontId="3" fillId="19" borderId="3" xfId="0" applyFont="1" applyFill="1" applyBorder="1" applyAlignment="1">
      <alignment horizontal="center"/>
    </xf>
    <xf numFmtId="0" fontId="0" fillId="19" borderId="5" xfId="0" applyFill="1" applyBorder="1" applyAlignment="1">
      <alignment horizontal="center"/>
    </xf>
    <xf numFmtId="0" fontId="4" fillId="19" borderId="5" xfId="0" applyFont="1" applyFill="1" applyBorder="1" applyAlignment="1">
      <alignment horizontal="center"/>
    </xf>
    <xf numFmtId="0" fontId="2" fillId="19" borderId="1" xfId="0" applyFont="1" applyFill="1" applyBorder="1" applyAlignment="1">
      <alignment horizontal="center"/>
    </xf>
    <xf numFmtId="14" fontId="0" fillId="19" borderId="2" xfId="0" applyNumberFormat="1" applyFill="1" applyBorder="1" applyAlignment="1">
      <alignment horizontal="center"/>
    </xf>
    <xf numFmtId="14" fontId="4" fillId="19" borderId="5" xfId="0" applyNumberFormat="1" applyFont="1" applyFill="1" applyBorder="1" applyAlignment="1">
      <alignment horizontal="center"/>
    </xf>
    <xf numFmtId="0" fontId="4" fillId="19" borderId="1" xfId="0" applyFont="1" applyFill="1" applyBorder="1" applyAlignment="1">
      <alignment horizontal="center"/>
    </xf>
    <xf numFmtId="0" fontId="4" fillId="19" borderId="2" xfId="0" applyFont="1" applyFill="1" applyBorder="1" applyAlignment="1">
      <alignment horizontal="center"/>
    </xf>
    <xf numFmtId="14" fontId="0" fillId="19" borderId="6" xfId="0" applyNumberFormat="1" applyFill="1" applyBorder="1" applyAlignment="1">
      <alignment horizontal="center"/>
    </xf>
    <xf numFmtId="0" fontId="3" fillId="19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166" fontId="4" fillId="2" borderId="5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2" fontId="2" fillId="4" borderId="3" xfId="0" applyNumberFormat="1" applyFon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19" borderId="3" xfId="0" applyFont="1" applyFill="1" applyBorder="1" applyAlignment="1">
      <alignment horizontal="center"/>
    </xf>
    <xf numFmtId="0" fontId="2" fillId="0" borderId="8" xfId="0" applyFont="1" applyBorder="1"/>
    <xf numFmtId="17" fontId="0" fillId="0" borderId="0" xfId="0" applyNumberFormat="1" applyAlignment="1">
      <alignment horizontal="center"/>
    </xf>
    <xf numFmtId="2" fontId="22" fillId="0" borderId="1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2" fontId="0" fillId="6" borderId="5" xfId="0" applyNumberFormat="1" applyFill="1" applyBorder="1" applyAlignment="1">
      <alignment horizontal="center"/>
    </xf>
    <xf numFmtId="2" fontId="0" fillId="7" borderId="5" xfId="0" applyNumberFormat="1" applyFill="1" applyBorder="1" applyAlignment="1">
      <alignment horizontal="center"/>
    </xf>
    <xf numFmtId="2" fontId="0" fillId="8" borderId="5" xfId="0" applyNumberFormat="1" applyFill="1" applyBorder="1" applyAlignment="1">
      <alignment horizontal="center"/>
    </xf>
    <xf numFmtId="2" fontId="0" fillId="9" borderId="5" xfId="0" applyNumberFormat="1" applyFill="1" applyBorder="1" applyAlignment="1">
      <alignment horizontal="center"/>
    </xf>
    <xf numFmtId="2" fontId="0" fillId="10" borderId="5" xfId="0" applyNumberFormat="1" applyFill="1" applyBorder="1" applyAlignment="1">
      <alignment horizontal="center"/>
    </xf>
    <xf numFmtId="2" fontId="0" fillId="11" borderId="5" xfId="0" applyNumberFormat="1" applyFill="1" applyBorder="1" applyAlignment="1">
      <alignment horizontal="center"/>
    </xf>
    <xf numFmtId="2" fontId="0" fillId="19" borderId="5" xfId="0" applyNumberFormat="1" applyFill="1" applyBorder="1" applyAlignment="1">
      <alignment horizontal="center"/>
    </xf>
    <xf numFmtId="14" fontId="4" fillId="3" borderId="2" xfId="0" applyNumberFormat="1" applyFont="1" applyFill="1" applyBorder="1" applyAlignment="1">
      <alignment horizontal="center"/>
    </xf>
    <xf numFmtId="2" fontId="2" fillId="3" borderId="3" xfId="0" applyNumberFormat="1" applyFont="1" applyFill="1" applyBorder="1" applyAlignment="1">
      <alignment horizontal="center"/>
    </xf>
    <xf numFmtId="2" fontId="2" fillId="5" borderId="3" xfId="0" applyNumberFormat="1" applyFont="1" applyFill="1" applyBorder="1" applyAlignment="1">
      <alignment horizontal="center"/>
    </xf>
    <xf numFmtId="2" fontId="2" fillId="6" borderId="3" xfId="0" applyNumberFormat="1" applyFont="1" applyFill="1" applyBorder="1" applyAlignment="1">
      <alignment horizontal="center"/>
    </xf>
    <xf numFmtId="2" fontId="2" fillId="7" borderId="3" xfId="0" applyNumberFormat="1" applyFont="1" applyFill="1" applyBorder="1" applyAlignment="1">
      <alignment horizontal="center"/>
    </xf>
    <xf numFmtId="2" fontId="2" fillId="8" borderId="3" xfId="0" applyNumberFormat="1" applyFont="1" applyFill="1" applyBorder="1" applyAlignment="1">
      <alignment horizontal="center"/>
    </xf>
    <xf numFmtId="2" fontId="2" fillId="9" borderId="3" xfId="0" applyNumberFormat="1" applyFont="1" applyFill="1" applyBorder="1" applyAlignment="1">
      <alignment horizontal="center"/>
    </xf>
    <xf numFmtId="2" fontId="2" fillId="10" borderId="3" xfId="0" applyNumberFormat="1" applyFont="1" applyFill="1" applyBorder="1" applyAlignment="1">
      <alignment horizontal="center"/>
    </xf>
    <xf numFmtId="2" fontId="2" fillId="11" borderId="3" xfId="0" applyNumberFormat="1" applyFont="1" applyFill="1" applyBorder="1" applyAlignment="1">
      <alignment horizontal="center"/>
    </xf>
    <xf numFmtId="2" fontId="2" fillId="19" borderId="3" xfId="0" applyNumberFormat="1" applyFont="1" applyFill="1" applyBorder="1" applyAlignment="1">
      <alignment horizontal="center"/>
    </xf>
    <xf numFmtId="0" fontId="0" fillId="0" borderId="9" xfId="0" applyBorder="1"/>
    <xf numFmtId="16" fontId="0" fillId="0" borderId="0" xfId="0" applyNumberFormat="1"/>
    <xf numFmtId="2" fontId="4" fillId="3" borderId="5" xfId="0" applyNumberFormat="1" applyFont="1" applyFill="1" applyBorder="1" applyAlignment="1">
      <alignment horizontal="center"/>
    </xf>
    <xf numFmtId="2" fontId="4" fillId="5" borderId="5" xfId="0" applyNumberFormat="1" applyFont="1" applyFill="1" applyBorder="1" applyAlignment="1">
      <alignment horizontal="center"/>
    </xf>
    <xf numFmtId="2" fontId="4" fillId="6" borderId="5" xfId="0" applyNumberFormat="1" applyFont="1" applyFill="1" applyBorder="1" applyAlignment="1">
      <alignment horizontal="center"/>
    </xf>
    <xf numFmtId="2" fontId="4" fillId="7" borderId="5" xfId="0" applyNumberFormat="1" applyFont="1" applyFill="1" applyBorder="1" applyAlignment="1">
      <alignment horizontal="center"/>
    </xf>
    <xf numFmtId="2" fontId="4" fillId="8" borderId="5" xfId="0" applyNumberFormat="1" applyFont="1" applyFill="1" applyBorder="1" applyAlignment="1">
      <alignment horizontal="center"/>
    </xf>
    <xf numFmtId="2" fontId="4" fillId="11" borderId="5" xfId="0" applyNumberFormat="1" applyFont="1" applyFill="1" applyBorder="1" applyAlignment="1">
      <alignment horizontal="center"/>
    </xf>
    <xf numFmtId="2" fontId="4" fillId="19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182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strike val="0"/>
        <color theme="4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hivers!$K$1</c:f>
              <c:strCache>
                <c:ptCount val="1"/>
                <c:pt idx="0">
                  <c:v>Tn hiver</c:v>
                </c:pt>
              </c:strCache>
            </c:strRef>
          </c:tx>
          <c:trendline>
            <c:trendlineType val="linear"/>
            <c:dispRSqr val="0"/>
            <c:dispEq val="0"/>
          </c:trendline>
          <c:yVal>
            <c:numRef>
              <c:f>hivers!$K$2:$K$25</c:f>
              <c:numCache>
                <c:formatCode>0.00</c:formatCode>
                <c:ptCount val="24"/>
                <c:pt idx="0">
                  <c:v>1.7749999999999999</c:v>
                </c:pt>
                <c:pt idx="1">
                  <c:v>2.4975000000000001</c:v>
                </c:pt>
                <c:pt idx="2">
                  <c:v>3.1700000000000004</c:v>
                </c:pt>
                <c:pt idx="3">
                  <c:v>3.1900000000000004</c:v>
                </c:pt>
                <c:pt idx="4">
                  <c:v>1.8149999999999999</c:v>
                </c:pt>
                <c:pt idx="5">
                  <c:v>2.355</c:v>
                </c:pt>
                <c:pt idx="6">
                  <c:v>2.0760000000000001</c:v>
                </c:pt>
                <c:pt idx="7">
                  <c:v>1.2265000000000001</c:v>
                </c:pt>
                <c:pt idx="8">
                  <c:v>4.0275000000000007</c:v>
                </c:pt>
                <c:pt idx="9">
                  <c:v>3.1449999999999996</c:v>
                </c:pt>
                <c:pt idx="10">
                  <c:v>0.62</c:v>
                </c:pt>
                <c:pt idx="11">
                  <c:v>0.59150000000000003</c:v>
                </c:pt>
                <c:pt idx="12">
                  <c:v>1.5024999999999999</c:v>
                </c:pt>
                <c:pt idx="13">
                  <c:v>2.2450000000000001</c:v>
                </c:pt>
                <c:pt idx="14">
                  <c:v>1.3559999999999999</c:v>
                </c:pt>
                <c:pt idx="15">
                  <c:v>4.0024999999999995</c:v>
                </c:pt>
                <c:pt idx="16">
                  <c:v>1.5474999999999999</c:v>
                </c:pt>
                <c:pt idx="17">
                  <c:v>3.8275000000000001</c:v>
                </c:pt>
                <c:pt idx="18">
                  <c:v>2.5374999999999996</c:v>
                </c:pt>
                <c:pt idx="19">
                  <c:v>2.1</c:v>
                </c:pt>
                <c:pt idx="20">
                  <c:v>3.3850000000000002</c:v>
                </c:pt>
                <c:pt idx="21">
                  <c:v>3.9025000000000003</c:v>
                </c:pt>
                <c:pt idx="22">
                  <c:v>2.9424999999999999</c:v>
                </c:pt>
                <c:pt idx="23">
                  <c:v>3.9474999999999998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D9-43C4-BCB5-4C6D2838D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964672"/>
        <c:axId val="193982848"/>
      </c:scatterChart>
      <c:valAx>
        <c:axId val="193964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93982848"/>
        <c:crosses val="autoZero"/>
        <c:crossBetween val="midCat"/>
      </c:valAx>
      <c:valAx>
        <c:axId val="1939828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939646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hivers!$K$29</c:f>
              <c:strCache>
                <c:ptCount val="1"/>
                <c:pt idx="0">
                  <c:v>Tx hiver</c:v>
                </c:pt>
              </c:strCache>
            </c:strRef>
          </c:tx>
          <c:trendline>
            <c:trendlineType val="linear"/>
            <c:dispRSqr val="0"/>
            <c:dispEq val="0"/>
          </c:trendline>
          <c:yVal>
            <c:numRef>
              <c:f>hivers!$K$30:$K$53</c:f>
              <c:numCache>
                <c:formatCode>0.00</c:formatCode>
                <c:ptCount val="24"/>
                <c:pt idx="0">
                  <c:v>7.4250000000000007</c:v>
                </c:pt>
                <c:pt idx="1">
                  <c:v>8.3674999999999997</c:v>
                </c:pt>
                <c:pt idx="2">
                  <c:v>7.9850000000000003</c:v>
                </c:pt>
                <c:pt idx="3">
                  <c:v>9.0775000000000006</c:v>
                </c:pt>
                <c:pt idx="4">
                  <c:v>9.08</c:v>
                </c:pt>
                <c:pt idx="5">
                  <c:v>8.9475000000000016</c:v>
                </c:pt>
                <c:pt idx="6">
                  <c:v>8.2624999999999993</c:v>
                </c:pt>
                <c:pt idx="7">
                  <c:v>7.1825000000000001</c:v>
                </c:pt>
                <c:pt idx="8">
                  <c:v>10.484999999999999</c:v>
                </c:pt>
                <c:pt idx="9">
                  <c:v>9.620000000000001</c:v>
                </c:pt>
                <c:pt idx="10">
                  <c:v>7.4725000000000001</c:v>
                </c:pt>
                <c:pt idx="11">
                  <c:v>6.9574999999999996</c:v>
                </c:pt>
                <c:pt idx="12">
                  <c:v>8.2125000000000004</c:v>
                </c:pt>
                <c:pt idx="13">
                  <c:v>9.6425000000000001</c:v>
                </c:pt>
                <c:pt idx="14">
                  <c:v>6.7949999999999999</c:v>
                </c:pt>
                <c:pt idx="15">
                  <c:v>10.464285714285714</c:v>
                </c:pt>
                <c:pt idx="16">
                  <c:v>8.5175000000000001</c:v>
                </c:pt>
                <c:pt idx="17">
                  <c:v>9.8299999999999983</c:v>
                </c:pt>
                <c:pt idx="18">
                  <c:v>8.8149999999999995</c:v>
                </c:pt>
                <c:pt idx="19">
                  <c:v>8.0425000000000004</c:v>
                </c:pt>
                <c:pt idx="20">
                  <c:v>9.879999999999999</c:v>
                </c:pt>
                <c:pt idx="21">
                  <c:v>10.094999999999999</c:v>
                </c:pt>
                <c:pt idx="22">
                  <c:v>9.3949999999999996</c:v>
                </c:pt>
                <c:pt idx="23">
                  <c:v>10.612500000000001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D2-4F60-9898-0E3D9D005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867584"/>
        <c:axId val="194869120"/>
      </c:scatterChart>
      <c:valAx>
        <c:axId val="194867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94869120"/>
        <c:crosses val="autoZero"/>
        <c:crossBetween val="midCat"/>
      </c:valAx>
      <c:valAx>
        <c:axId val="1948691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948675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hivers!$K$57</c:f>
              <c:strCache>
                <c:ptCount val="1"/>
                <c:pt idx="0">
                  <c:v>Tm hiver</c:v>
                </c:pt>
              </c:strCache>
            </c:strRef>
          </c:tx>
          <c:trendline>
            <c:trendlineType val="linear"/>
            <c:dispRSqr val="0"/>
            <c:dispEq val="0"/>
          </c:trendline>
          <c:yVal>
            <c:numRef>
              <c:f>hivers!$K$58:$K$81</c:f>
              <c:numCache>
                <c:formatCode>0.00</c:formatCode>
                <c:ptCount val="24"/>
                <c:pt idx="0">
                  <c:v>4.6000000000000005</c:v>
                </c:pt>
                <c:pt idx="1">
                  <c:v>5.4325000000000001</c:v>
                </c:pt>
                <c:pt idx="2">
                  <c:v>5.5775000000000006</c:v>
                </c:pt>
                <c:pt idx="3">
                  <c:v>6.1337500000000009</c:v>
                </c:pt>
                <c:pt idx="4">
                  <c:v>5.4474999999999998</c:v>
                </c:pt>
                <c:pt idx="5">
                  <c:v>5.651250000000001</c:v>
                </c:pt>
                <c:pt idx="6">
                  <c:v>5.1692499999999999</c:v>
                </c:pt>
                <c:pt idx="7">
                  <c:v>4.2045000000000003</c:v>
                </c:pt>
                <c:pt idx="8">
                  <c:v>7.2562499999999996</c:v>
                </c:pt>
                <c:pt idx="9">
                  <c:v>6.3825000000000003</c:v>
                </c:pt>
                <c:pt idx="10">
                  <c:v>4.0462499999999997</c:v>
                </c:pt>
                <c:pt idx="11">
                  <c:v>3.7744999999999997</c:v>
                </c:pt>
                <c:pt idx="12">
                  <c:v>4.8574999999999999</c:v>
                </c:pt>
                <c:pt idx="13">
                  <c:v>5.9437499999999996</c:v>
                </c:pt>
                <c:pt idx="14">
                  <c:v>4.0754999999999999</c:v>
                </c:pt>
                <c:pt idx="15">
                  <c:v>7.2333928571428565</c:v>
                </c:pt>
                <c:pt idx="16">
                  <c:v>5.0324999999999998</c:v>
                </c:pt>
                <c:pt idx="17">
                  <c:v>6.8287499999999994</c:v>
                </c:pt>
                <c:pt idx="18">
                  <c:v>5.6762499999999996</c:v>
                </c:pt>
                <c:pt idx="19">
                  <c:v>5.07125</c:v>
                </c:pt>
                <c:pt idx="20">
                  <c:v>6.6324999999999994</c:v>
                </c:pt>
                <c:pt idx="21">
                  <c:v>6.9987499999999994</c:v>
                </c:pt>
                <c:pt idx="22">
                  <c:v>6.1687499999999993</c:v>
                </c:pt>
                <c:pt idx="23">
                  <c:v>7.28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FB-4683-9379-8A29B2ACF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495808"/>
        <c:axId val="195497344"/>
      </c:scatterChart>
      <c:valAx>
        <c:axId val="195495808"/>
        <c:scaling>
          <c:orientation val="minMax"/>
        </c:scaling>
        <c:delete val="0"/>
        <c:axPos val="b"/>
        <c:majorTickMark val="out"/>
        <c:minorTickMark val="none"/>
        <c:tickLblPos val="nextTo"/>
        <c:crossAx val="195497344"/>
        <c:crosses val="autoZero"/>
        <c:crossBetween val="midCat"/>
      </c:valAx>
      <c:valAx>
        <c:axId val="1954973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954958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hivers!$K$85</c:f>
              <c:strCache>
                <c:ptCount val="1"/>
                <c:pt idx="0">
                  <c:v>gel saison</c:v>
                </c:pt>
              </c:strCache>
            </c:strRef>
          </c:tx>
          <c:trendline>
            <c:trendlineType val="linear"/>
            <c:dispRSqr val="0"/>
            <c:dispEq val="0"/>
          </c:trendline>
          <c:yVal>
            <c:numRef>
              <c:f>hivers!$K$88:$K$109</c:f>
              <c:numCache>
                <c:formatCode>0.00</c:formatCode>
                <c:ptCount val="22"/>
                <c:pt idx="0">
                  <c:v>18</c:v>
                </c:pt>
                <c:pt idx="1">
                  <c:v>51</c:v>
                </c:pt>
                <c:pt idx="2">
                  <c:v>56</c:v>
                </c:pt>
                <c:pt idx="3">
                  <c:v>59</c:v>
                </c:pt>
                <c:pt idx="4">
                  <c:v>43</c:v>
                </c:pt>
                <c:pt idx="5">
                  <c:v>60</c:v>
                </c:pt>
                <c:pt idx="6">
                  <c:v>27</c:v>
                </c:pt>
                <c:pt idx="7">
                  <c:v>46</c:v>
                </c:pt>
                <c:pt idx="8">
                  <c:v>54</c:v>
                </c:pt>
                <c:pt idx="9">
                  <c:v>58</c:v>
                </c:pt>
                <c:pt idx="10">
                  <c:v>61</c:v>
                </c:pt>
                <c:pt idx="11">
                  <c:v>39</c:v>
                </c:pt>
                <c:pt idx="12">
                  <c:v>57</c:v>
                </c:pt>
                <c:pt idx="13">
                  <c:v>19</c:v>
                </c:pt>
                <c:pt idx="14">
                  <c:v>46</c:v>
                </c:pt>
                <c:pt idx="15">
                  <c:v>36</c:v>
                </c:pt>
                <c:pt idx="16">
                  <c:v>41</c:v>
                </c:pt>
                <c:pt idx="17">
                  <c:v>41</c:v>
                </c:pt>
                <c:pt idx="18">
                  <c:v>42</c:v>
                </c:pt>
                <c:pt idx="19">
                  <c:v>31</c:v>
                </c:pt>
                <c:pt idx="20">
                  <c:v>39</c:v>
                </c:pt>
                <c:pt idx="21">
                  <c:v>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DB-4B2F-9ED8-77E58F2E4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505536"/>
        <c:axId val="195511424"/>
      </c:scatterChart>
      <c:valAx>
        <c:axId val="195505536"/>
        <c:scaling>
          <c:orientation val="minMax"/>
        </c:scaling>
        <c:delete val="0"/>
        <c:axPos val="b"/>
        <c:majorTickMark val="out"/>
        <c:minorTickMark val="none"/>
        <c:tickLblPos val="nextTo"/>
        <c:crossAx val="195511424"/>
        <c:crosses val="autoZero"/>
        <c:crossBetween val="midCat"/>
      </c:valAx>
      <c:valAx>
        <c:axId val="1955114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955055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hivers!$K$113</c:f>
              <c:strCache>
                <c:ptCount val="1"/>
                <c:pt idx="0">
                  <c:v>neige saison</c:v>
                </c:pt>
              </c:strCache>
            </c:strRef>
          </c:tx>
          <c:trendline>
            <c:trendlineType val="linear"/>
            <c:dispRSqr val="0"/>
            <c:dispEq val="0"/>
          </c:trendline>
          <c:yVal>
            <c:numRef>
              <c:f>hivers!$K$114:$K$137</c:f>
              <c:numCache>
                <c:formatCode>0.00</c:formatCode>
                <c:ptCount val="24"/>
                <c:pt idx="0">
                  <c:v>12</c:v>
                </c:pt>
                <c:pt idx="2">
                  <c:v>13</c:v>
                </c:pt>
                <c:pt idx="3">
                  <c:v>2</c:v>
                </c:pt>
                <c:pt idx="4">
                  <c:v>5</c:v>
                </c:pt>
                <c:pt idx="5">
                  <c:v>11</c:v>
                </c:pt>
                <c:pt idx="6">
                  <c:v>21</c:v>
                </c:pt>
                <c:pt idx="7">
                  <c:v>21</c:v>
                </c:pt>
                <c:pt idx="8">
                  <c:v>6</c:v>
                </c:pt>
                <c:pt idx="9">
                  <c:v>11</c:v>
                </c:pt>
                <c:pt idx="10">
                  <c:v>10</c:v>
                </c:pt>
                <c:pt idx="11">
                  <c:v>29</c:v>
                </c:pt>
                <c:pt idx="12">
                  <c:v>11</c:v>
                </c:pt>
                <c:pt idx="13">
                  <c:v>3</c:v>
                </c:pt>
                <c:pt idx="14">
                  <c:v>22</c:v>
                </c:pt>
                <c:pt idx="15">
                  <c:v>1</c:v>
                </c:pt>
                <c:pt idx="16">
                  <c:v>3</c:v>
                </c:pt>
                <c:pt idx="17">
                  <c:v>5</c:v>
                </c:pt>
                <c:pt idx="18">
                  <c:v>7</c:v>
                </c:pt>
                <c:pt idx="19">
                  <c:v>16</c:v>
                </c:pt>
                <c:pt idx="20">
                  <c:v>9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3A-4B3E-B665-C73C3675B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521152"/>
        <c:axId val="195527040"/>
      </c:scatterChart>
      <c:valAx>
        <c:axId val="195521152"/>
        <c:scaling>
          <c:orientation val="minMax"/>
        </c:scaling>
        <c:delete val="0"/>
        <c:axPos val="b"/>
        <c:majorTickMark val="out"/>
        <c:minorTickMark val="none"/>
        <c:tickLblPos val="nextTo"/>
        <c:crossAx val="195527040"/>
        <c:crosses val="autoZero"/>
        <c:crossBetween val="midCat"/>
      </c:valAx>
      <c:valAx>
        <c:axId val="1955270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955211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hivers!$K$141</c:f>
              <c:strCache>
                <c:ptCount val="1"/>
                <c:pt idx="0">
                  <c:v>neige sol hiver</c:v>
                </c:pt>
              </c:strCache>
            </c:strRef>
          </c:tx>
          <c:yVal>
            <c:numRef>
              <c:f>hivers!$K$142:$K$159</c:f>
              <c:numCache>
                <c:formatCode>0.00</c:formatCode>
                <c:ptCount val="18"/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9</c:v>
                </c:pt>
                <c:pt idx="6">
                  <c:v>24</c:v>
                </c:pt>
                <c:pt idx="7">
                  <c:v>11</c:v>
                </c:pt>
                <c:pt idx="8">
                  <c:v>5</c:v>
                </c:pt>
                <c:pt idx="9">
                  <c:v>7</c:v>
                </c:pt>
                <c:pt idx="10">
                  <c:v>12</c:v>
                </c:pt>
                <c:pt idx="11">
                  <c:v>40</c:v>
                </c:pt>
                <c:pt idx="12">
                  <c:v>25</c:v>
                </c:pt>
                <c:pt idx="13">
                  <c:v>11</c:v>
                </c:pt>
                <c:pt idx="14">
                  <c:v>30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E9-4DFC-AFC0-423DD714D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641728"/>
        <c:axId val="195643264"/>
      </c:scatterChart>
      <c:valAx>
        <c:axId val="195641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95643264"/>
        <c:crosses val="autoZero"/>
        <c:crossBetween val="midCat"/>
      </c:valAx>
      <c:valAx>
        <c:axId val="1956432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956417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hivers!$K$167</c:f>
              <c:strCache>
                <c:ptCount val="1"/>
                <c:pt idx="0">
                  <c:v>T&gt;=10°C hiver</c:v>
                </c:pt>
              </c:strCache>
            </c:strRef>
          </c:tx>
          <c:yVal>
            <c:numRef>
              <c:f>hivers!$K$168:$K$191</c:f>
              <c:numCache>
                <c:formatCode>0.00</c:formatCode>
                <c:ptCount val="24"/>
                <c:pt idx="2">
                  <c:v>30</c:v>
                </c:pt>
                <c:pt idx="3">
                  <c:v>61</c:v>
                </c:pt>
                <c:pt idx="4">
                  <c:v>54</c:v>
                </c:pt>
                <c:pt idx="5">
                  <c:v>41</c:v>
                </c:pt>
                <c:pt idx="6">
                  <c:v>39</c:v>
                </c:pt>
                <c:pt idx="7">
                  <c:v>21</c:v>
                </c:pt>
                <c:pt idx="8">
                  <c:v>80</c:v>
                </c:pt>
                <c:pt idx="9">
                  <c:v>62</c:v>
                </c:pt>
                <c:pt idx="10">
                  <c:v>41</c:v>
                </c:pt>
                <c:pt idx="11">
                  <c:v>34</c:v>
                </c:pt>
                <c:pt idx="12">
                  <c:v>42</c:v>
                </c:pt>
                <c:pt idx="13">
                  <c:v>65</c:v>
                </c:pt>
                <c:pt idx="14">
                  <c:v>31</c:v>
                </c:pt>
                <c:pt idx="15">
                  <c:v>71</c:v>
                </c:pt>
                <c:pt idx="16">
                  <c:v>42</c:v>
                </c:pt>
                <c:pt idx="17">
                  <c:v>63</c:v>
                </c:pt>
                <c:pt idx="18">
                  <c:v>50</c:v>
                </c:pt>
                <c:pt idx="19">
                  <c:v>40</c:v>
                </c:pt>
                <c:pt idx="20">
                  <c:v>66</c:v>
                </c:pt>
                <c:pt idx="21">
                  <c:v>65</c:v>
                </c:pt>
                <c:pt idx="22">
                  <c:v>56</c:v>
                </c:pt>
                <c:pt idx="23">
                  <c:v>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8C-4E9E-8C82-39AA2EB40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651456"/>
        <c:axId val="195652992"/>
      </c:scatterChart>
      <c:valAx>
        <c:axId val="195651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95652992"/>
        <c:crosses val="autoZero"/>
        <c:crossBetween val="midCat"/>
      </c:valAx>
      <c:valAx>
        <c:axId val="1956529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956514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hivers!$K$195</c:f>
              <c:strCache>
                <c:ptCount val="1"/>
                <c:pt idx="0">
                  <c:v>tx&lt;=0°C hiver</c:v>
                </c:pt>
              </c:strCache>
            </c:strRef>
          </c:tx>
          <c:yVal>
            <c:numRef>
              <c:f>hivers!$K$196:$K$219</c:f>
              <c:numCache>
                <c:formatCode>0.00</c:formatCode>
                <c:ptCount val="24"/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8</c:v>
                </c:pt>
                <c:pt idx="12">
                  <c:v>5</c:v>
                </c:pt>
                <c:pt idx="13">
                  <c:v>10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A7-4864-9E07-79591E996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688320"/>
        <c:axId val="195689856"/>
      </c:scatterChart>
      <c:valAx>
        <c:axId val="195688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95689856"/>
        <c:crosses val="autoZero"/>
        <c:crossBetween val="midCat"/>
      </c:valAx>
      <c:valAx>
        <c:axId val="1956898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956883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hivers!$K$223</c:f>
              <c:strCache>
                <c:ptCount val="1"/>
                <c:pt idx="0">
                  <c:v>tn&lt;=-5°C hiver</c:v>
                </c:pt>
              </c:strCache>
            </c:strRef>
          </c:tx>
          <c:yVal>
            <c:numRef>
              <c:f>hivers!$K$224:$K$247</c:f>
              <c:numCache>
                <c:formatCode>0.00</c:formatCode>
                <c:ptCount val="24"/>
                <c:pt idx="2">
                  <c:v>2</c:v>
                </c:pt>
                <c:pt idx="3">
                  <c:v>3</c:v>
                </c:pt>
                <c:pt idx="4">
                  <c:v>10</c:v>
                </c:pt>
                <c:pt idx="5">
                  <c:v>6</c:v>
                </c:pt>
                <c:pt idx="6">
                  <c:v>10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11</c:v>
                </c:pt>
                <c:pt idx="11">
                  <c:v>18</c:v>
                </c:pt>
                <c:pt idx="12">
                  <c:v>11</c:v>
                </c:pt>
                <c:pt idx="13">
                  <c:v>13</c:v>
                </c:pt>
                <c:pt idx="14">
                  <c:v>8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9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E2-4FF6-8FD0-29C0D8D7B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771392"/>
        <c:axId val="195781376"/>
      </c:scatterChart>
      <c:valAx>
        <c:axId val="195771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95781376"/>
        <c:crosses val="autoZero"/>
        <c:crossBetween val="midCat"/>
      </c:valAx>
      <c:valAx>
        <c:axId val="1957813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957713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hivers!$K$251</c:f>
              <c:strCache>
                <c:ptCount val="1"/>
                <c:pt idx="0">
                  <c:v>tn&lt;=-10°C hiver</c:v>
                </c:pt>
              </c:strCache>
            </c:strRef>
          </c:tx>
          <c:yVal>
            <c:numRef>
              <c:f>hivers!$K$252:$K$275</c:f>
              <c:numCache>
                <c:formatCode>0.00</c:formatCode>
                <c:ptCount val="24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7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58-4DF0-8CD3-6AF099C92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814144"/>
        <c:axId val="195815680"/>
      </c:scatterChart>
      <c:valAx>
        <c:axId val="195814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95815680"/>
        <c:crosses val="autoZero"/>
        <c:crossBetween val="midCat"/>
      </c:valAx>
      <c:valAx>
        <c:axId val="1958156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958141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hivers!$D$281</c:f>
              <c:strCache>
                <c:ptCount val="1"/>
                <c:pt idx="0">
                  <c:v>RR en mm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hivers!$C$282:$C$328</c:f>
              <c:numCache>
                <c:formatCode>General</c:formatCode>
                <c:ptCount val="47"/>
                <c:pt idx="0">
                  <c:v>4.2</c:v>
                </c:pt>
                <c:pt idx="1">
                  <c:v>2.5</c:v>
                </c:pt>
                <c:pt idx="2">
                  <c:v>3</c:v>
                </c:pt>
                <c:pt idx="3">
                  <c:v>0.51</c:v>
                </c:pt>
                <c:pt idx="4">
                  <c:v>3.15</c:v>
                </c:pt>
                <c:pt idx="5">
                  <c:v>4.1900000000000004</c:v>
                </c:pt>
                <c:pt idx="6">
                  <c:v>1.66</c:v>
                </c:pt>
                <c:pt idx="7">
                  <c:v>2.25</c:v>
                </c:pt>
                <c:pt idx="8">
                  <c:v>0.63</c:v>
                </c:pt>
                <c:pt idx="9">
                  <c:v>3.19</c:v>
                </c:pt>
                <c:pt idx="10">
                  <c:v>5.07</c:v>
                </c:pt>
                <c:pt idx="11">
                  <c:v>4.5</c:v>
                </c:pt>
                <c:pt idx="12">
                  <c:v>0.34</c:v>
                </c:pt>
                <c:pt idx="13">
                  <c:v>-0.8</c:v>
                </c:pt>
                <c:pt idx="14">
                  <c:v>2.13</c:v>
                </c:pt>
                <c:pt idx="15">
                  <c:v>2.54</c:v>
                </c:pt>
                <c:pt idx="16">
                  <c:v>2.52</c:v>
                </c:pt>
                <c:pt idx="17">
                  <c:v>1.34</c:v>
                </c:pt>
                <c:pt idx="18">
                  <c:v>3</c:v>
                </c:pt>
                <c:pt idx="19">
                  <c:v>0.65400000000000003</c:v>
                </c:pt>
                <c:pt idx="20">
                  <c:v>0.98</c:v>
                </c:pt>
                <c:pt idx="21">
                  <c:v>0.61599999999999999</c:v>
                </c:pt>
                <c:pt idx="22">
                  <c:v>1.29</c:v>
                </c:pt>
                <c:pt idx="23">
                  <c:v>3.25</c:v>
                </c:pt>
                <c:pt idx="24">
                  <c:v>5.46</c:v>
                </c:pt>
                <c:pt idx="25">
                  <c:v>4.21</c:v>
                </c:pt>
                <c:pt idx="26">
                  <c:v>1.76</c:v>
                </c:pt>
                <c:pt idx="27">
                  <c:v>4.5199999999999996</c:v>
                </c:pt>
                <c:pt idx="28">
                  <c:v>2.12</c:v>
                </c:pt>
                <c:pt idx="29">
                  <c:v>1.1299999999999999</c:v>
                </c:pt>
                <c:pt idx="30">
                  <c:v>-1.98</c:v>
                </c:pt>
                <c:pt idx="31">
                  <c:v>1.1299999999999999</c:v>
                </c:pt>
                <c:pt idx="32">
                  <c:v>0.71299999999999997</c:v>
                </c:pt>
                <c:pt idx="33">
                  <c:v>-1.94</c:v>
                </c:pt>
                <c:pt idx="34">
                  <c:v>0.49299999999999999</c:v>
                </c:pt>
                <c:pt idx="35">
                  <c:v>-2.5</c:v>
                </c:pt>
                <c:pt idx="36">
                  <c:v>1.85</c:v>
                </c:pt>
                <c:pt idx="37">
                  <c:v>3.88</c:v>
                </c:pt>
                <c:pt idx="38">
                  <c:v>4.37</c:v>
                </c:pt>
                <c:pt idx="39">
                  <c:v>2.91</c:v>
                </c:pt>
                <c:pt idx="40">
                  <c:v>-2.1</c:v>
                </c:pt>
                <c:pt idx="41">
                  <c:v>3.1</c:v>
                </c:pt>
                <c:pt idx="42">
                  <c:v>0.9</c:v>
                </c:pt>
                <c:pt idx="43">
                  <c:v>0.16</c:v>
                </c:pt>
                <c:pt idx="44">
                  <c:v>3.57</c:v>
                </c:pt>
                <c:pt idx="45">
                  <c:v>4.05</c:v>
                </c:pt>
                <c:pt idx="46">
                  <c:v>4.49</c:v>
                </c:pt>
              </c:numCache>
            </c:numRef>
          </c:xVal>
          <c:yVal>
            <c:numRef>
              <c:f>hivers!$D$282:$D$328</c:f>
              <c:numCache>
                <c:formatCode>General</c:formatCode>
                <c:ptCount val="47"/>
                <c:pt idx="0">
                  <c:v>84</c:v>
                </c:pt>
                <c:pt idx="1">
                  <c:v>47</c:v>
                </c:pt>
                <c:pt idx="2">
                  <c:v>185</c:v>
                </c:pt>
                <c:pt idx="3">
                  <c:v>33</c:v>
                </c:pt>
                <c:pt idx="4">
                  <c:v>75</c:v>
                </c:pt>
                <c:pt idx="5">
                  <c:v>99.4</c:v>
                </c:pt>
                <c:pt idx="6">
                  <c:v>97</c:v>
                </c:pt>
                <c:pt idx="7">
                  <c:v>38</c:v>
                </c:pt>
                <c:pt idx="8">
                  <c:v>58</c:v>
                </c:pt>
                <c:pt idx="9">
                  <c:v>62</c:v>
                </c:pt>
                <c:pt idx="10">
                  <c:v>135.5</c:v>
                </c:pt>
                <c:pt idx="11">
                  <c:v>130.5</c:v>
                </c:pt>
                <c:pt idx="12">
                  <c:v>66</c:v>
                </c:pt>
                <c:pt idx="13">
                  <c:v>19</c:v>
                </c:pt>
                <c:pt idx="14">
                  <c:v>44</c:v>
                </c:pt>
                <c:pt idx="15">
                  <c:v>90</c:v>
                </c:pt>
                <c:pt idx="16">
                  <c:v>22</c:v>
                </c:pt>
                <c:pt idx="17">
                  <c:v>81</c:v>
                </c:pt>
                <c:pt idx="18">
                  <c:v>44</c:v>
                </c:pt>
                <c:pt idx="19">
                  <c:v>73</c:v>
                </c:pt>
                <c:pt idx="20">
                  <c:v>55</c:v>
                </c:pt>
                <c:pt idx="21">
                  <c:v>33</c:v>
                </c:pt>
                <c:pt idx="22">
                  <c:v>62</c:v>
                </c:pt>
                <c:pt idx="23">
                  <c:v>80</c:v>
                </c:pt>
                <c:pt idx="24">
                  <c:v>32</c:v>
                </c:pt>
                <c:pt idx="25">
                  <c:v>103</c:v>
                </c:pt>
                <c:pt idx="26">
                  <c:v>106</c:v>
                </c:pt>
                <c:pt idx="27">
                  <c:v>54</c:v>
                </c:pt>
                <c:pt idx="28">
                  <c:v>31.4</c:v>
                </c:pt>
                <c:pt idx="29">
                  <c:v>63</c:v>
                </c:pt>
                <c:pt idx="30">
                  <c:v>50.2</c:v>
                </c:pt>
                <c:pt idx="31">
                  <c:v>47.8</c:v>
                </c:pt>
                <c:pt idx="32">
                  <c:v>77.2</c:v>
                </c:pt>
                <c:pt idx="33">
                  <c:v>51.2</c:v>
                </c:pt>
                <c:pt idx="34">
                  <c:v>100.4</c:v>
                </c:pt>
                <c:pt idx="35">
                  <c:v>28</c:v>
                </c:pt>
                <c:pt idx="36">
                  <c:v>69</c:v>
                </c:pt>
                <c:pt idx="37">
                  <c:v>40.799999999999997</c:v>
                </c:pt>
                <c:pt idx="38">
                  <c:v>175.4</c:v>
                </c:pt>
                <c:pt idx="39">
                  <c:v>44.8</c:v>
                </c:pt>
                <c:pt idx="40">
                  <c:v>5.6</c:v>
                </c:pt>
                <c:pt idx="41">
                  <c:v>150.80000000000001</c:v>
                </c:pt>
                <c:pt idx="42">
                  <c:v>35</c:v>
                </c:pt>
                <c:pt idx="43">
                  <c:v>53.2</c:v>
                </c:pt>
                <c:pt idx="44">
                  <c:v>51.2</c:v>
                </c:pt>
                <c:pt idx="45">
                  <c:v>96</c:v>
                </c:pt>
                <c:pt idx="46">
                  <c:v>82.2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DC-4BAD-A2A9-E8B96A283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726720"/>
        <c:axId val="195736704"/>
      </c:scatterChart>
      <c:valAx>
        <c:axId val="19572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5736704"/>
        <c:crosses val="autoZero"/>
        <c:crossBetween val="midCat"/>
      </c:valAx>
      <c:valAx>
        <c:axId val="195736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57267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Tnn hiver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strRef>
              <c:f>hivers!$A$3:$A$24</c:f>
              <c:strCache>
                <c:ptCount val="22"/>
                <c:pt idx="0">
                  <c:v>1999-2000</c:v>
                </c:pt>
                <c:pt idx="1">
                  <c:v>2000-2001</c:v>
                </c:pt>
                <c:pt idx="2">
                  <c:v>2001-2002</c:v>
                </c:pt>
                <c:pt idx="3">
                  <c:v>2002-2003</c:v>
                </c:pt>
                <c:pt idx="4">
                  <c:v>2003-2004</c:v>
                </c:pt>
                <c:pt idx="5">
                  <c:v>2004-2005</c:v>
                </c:pt>
                <c:pt idx="6">
                  <c:v>2005-2006</c:v>
                </c:pt>
                <c:pt idx="7">
                  <c:v>2006-2007</c:v>
                </c:pt>
                <c:pt idx="8">
                  <c:v>2007-2008</c:v>
                </c:pt>
                <c:pt idx="9">
                  <c:v>2008-2009</c:v>
                </c:pt>
                <c:pt idx="10">
                  <c:v>2009-2010</c:v>
                </c:pt>
                <c:pt idx="11">
                  <c:v>2010-2011</c:v>
                </c:pt>
                <c:pt idx="12">
                  <c:v>2011-2012</c:v>
                </c:pt>
                <c:pt idx="13">
                  <c:v>2012-2013</c:v>
                </c:pt>
                <c:pt idx="14">
                  <c:v>2013-2014</c:v>
                </c:pt>
                <c:pt idx="15">
                  <c:v>2014-2015</c:v>
                </c:pt>
                <c:pt idx="16">
                  <c:v>2015-2016</c:v>
                </c:pt>
                <c:pt idx="17">
                  <c:v>2016-2017</c:v>
                </c:pt>
                <c:pt idx="18">
                  <c:v>2017-2018</c:v>
                </c:pt>
                <c:pt idx="19">
                  <c:v>2018-2019</c:v>
                </c:pt>
                <c:pt idx="20">
                  <c:v>2019-2020</c:v>
                </c:pt>
                <c:pt idx="21">
                  <c:v>2020-2021</c:v>
                </c:pt>
              </c:strCache>
            </c:strRef>
          </c:xVal>
          <c:yVal>
            <c:numRef>
              <c:f>hivers!$L$3:$L$25</c:f>
              <c:numCache>
                <c:formatCode>0.00</c:formatCode>
                <c:ptCount val="23"/>
                <c:pt idx="0">
                  <c:v>-10</c:v>
                </c:pt>
                <c:pt idx="1">
                  <c:v>-7</c:v>
                </c:pt>
                <c:pt idx="2">
                  <c:v>-6</c:v>
                </c:pt>
                <c:pt idx="3">
                  <c:v>-8.1</c:v>
                </c:pt>
                <c:pt idx="4">
                  <c:v>-7.1</c:v>
                </c:pt>
                <c:pt idx="5">
                  <c:v>-11.9</c:v>
                </c:pt>
                <c:pt idx="6">
                  <c:v>-8</c:v>
                </c:pt>
                <c:pt idx="7">
                  <c:v>-5.6</c:v>
                </c:pt>
                <c:pt idx="8">
                  <c:v>-5.7</c:v>
                </c:pt>
                <c:pt idx="9">
                  <c:v>-15.7</c:v>
                </c:pt>
                <c:pt idx="10">
                  <c:v>-11.4</c:v>
                </c:pt>
                <c:pt idx="11">
                  <c:v>-10.6</c:v>
                </c:pt>
                <c:pt idx="12">
                  <c:v>-13.5</c:v>
                </c:pt>
                <c:pt idx="13">
                  <c:v>-12</c:v>
                </c:pt>
                <c:pt idx="14">
                  <c:v>-2.5</c:v>
                </c:pt>
                <c:pt idx="15">
                  <c:v>-6.7</c:v>
                </c:pt>
                <c:pt idx="16">
                  <c:v>-6.2</c:v>
                </c:pt>
                <c:pt idx="17">
                  <c:v>-6.7</c:v>
                </c:pt>
                <c:pt idx="18">
                  <c:v>-8.6</c:v>
                </c:pt>
                <c:pt idx="19">
                  <c:v>-5.8</c:v>
                </c:pt>
                <c:pt idx="20">
                  <c:v>-3.1</c:v>
                </c:pt>
                <c:pt idx="21">
                  <c:v>-7.8</c:v>
                </c:pt>
                <c:pt idx="22">
                  <c:v>-3.5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3C-4479-9864-BEA883F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847456"/>
        <c:axId val="565842536"/>
      </c:scatterChart>
      <c:valAx>
        <c:axId val="565847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842536"/>
        <c:crosses val="autoZero"/>
        <c:crossBetween val="midCat"/>
      </c:valAx>
      <c:valAx>
        <c:axId val="565842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847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Premiers 20°C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'20°C'!$C$1</c:f>
              <c:strCache>
                <c:ptCount val="1"/>
                <c:pt idx="0">
                  <c:v>jour</c:v>
                </c:pt>
              </c:strCache>
            </c:strRef>
          </c:tx>
          <c:trendline>
            <c:trendlineType val="linear"/>
            <c:dispRSqr val="0"/>
            <c:dispEq val="0"/>
          </c:trendline>
          <c:xVal>
            <c:numRef>
              <c:f>'20°C'!$A$2:$A$22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xVal>
          <c:yVal>
            <c:numRef>
              <c:f>'20°C'!$C$2:$C$22</c:f>
              <c:numCache>
                <c:formatCode>General</c:formatCode>
                <c:ptCount val="21"/>
                <c:pt idx="0">
                  <c:v>85</c:v>
                </c:pt>
                <c:pt idx="1">
                  <c:v>107</c:v>
                </c:pt>
                <c:pt idx="2">
                  <c:v>106</c:v>
                </c:pt>
                <c:pt idx="3">
                  <c:v>111</c:v>
                </c:pt>
                <c:pt idx="4">
                  <c:v>96</c:v>
                </c:pt>
                <c:pt idx="5">
                  <c:v>113</c:v>
                </c:pt>
                <c:pt idx="6">
                  <c:v>96</c:v>
                </c:pt>
                <c:pt idx="7">
                  <c:v>83</c:v>
                </c:pt>
                <c:pt idx="8">
                  <c:v>84</c:v>
                </c:pt>
                <c:pt idx="9">
                  <c:v>75</c:v>
                </c:pt>
                <c:pt idx="10">
                  <c:v>104</c:v>
                </c:pt>
                <c:pt idx="11">
                  <c:v>69</c:v>
                </c:pt>
                <c:pt idx="12">
                  <c:v>99</c:v>
                </c:pt>
                <c:pt idx="13">
                  <c:v>93</c:v>
                </c:pt>
                <c:pt idx="14">
                  <c:v>89</c:v>
                </c:pt>
                <c:pt idx="15">
                  <c:v>98</c:v>
                </c:pt>
                <c:pt idx="16">
                  <c:v>89</c:v>
                </c:pt>
                <c:pt idx="17">
                  <c:v>95</c:v>
                </c:pt>
                <c:pt idx="18">
                  <c:v>88</c:v>
                </c:pt>
                <c:pt idx="19">
                  <c:v>87</c:v>
                </c:pt>
                <c:pt idx="20">
                  <c:v>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07F-4EBE-92F1-18C74CFE0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616576"/>
        <c:axId val="196618112"/>
      </c:scatterChart>
      <c:valAx>
        <c:axId val="19661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6618112"/>
        <c:crosses val="autoZero"/>
        <c:crossBetween val="midCat"/>
      </c:valAx>
      <c:valAx>
        <c:axId val="196618112"/>
        <c:scaling>
          <c:orientation val="minMax"/>
          <c:min val="6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66165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Derniers 20°C</a:t>
            </a:r>
          </a:p>
        </c:rich>
      </c:tx>
      <c:layout>
        <c:manualLayout>
          <c:xMode val="edge"/>
          <c:yMode val="edge"/>
          <c:x val="0.37928455818022749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'20°C'!$A$3:$A$23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xVal>
          <c:yVal>
            <c:numRef>
              <c:f>'20°C'!$E$3:$E$23</c:f>
              <c:numCache>
                <c:formatCode>General</c:formatCode>
                <c:ptCount val="21"/>
                <c:pt idx="0">
                  <c:v>296</c:v>
                </c:pt>
                <c:pt idx="1">
                  <c:v>303</c:v>
                </c:pt>
                <c:pt idx="2">
                  <c:v>291</c:v>
                </c:pt>
                <c:pt idx="3">
                  <c:v>266</c:v>
                </c:pt>
                <c:pt idx="4">
                  <c:v>286</c:v>
                </c:pt>
                <c:pt idx="5">
                  <c:v>280</c:v>
                </c:pt>
                <c:pt idx="6">
                  <c:v>282</c:v>
                </c:pt>
                <c:pt idx="7">
                  <c:v>277</c:v>
                </c:pt>
                <c:pt idx="8">
                  <c:v>295</c:v>
                </c:pt>
                <c:pt idx="9">
                  <c:v>299</c:v>
                </c:pt>
                <c:pt idx="10">
                  <c:v>305</c:v>
                </c:pt>
                <c:pt idx="11">
                  <c:v>311</c:v>
                </c:pt>
                <c:pt idx="12">
                  <c:v>271</c:v>
                </c:pt>
                <c:pt idx="13">
                  <c:v>292</c:v>
                </c:pt>
                <c:pt idx="14">
                  <c:v>290</c:v>
                </c:pt>
                <c:pt idx="15">
                  <c:v>299</c:v>
                </c:pt>
                <c:pt idx="16">
                  <c:v>266</c:v>
                </c:pt>
                <c:pt idx="17">
                  <c:v>292</c:v>
                </c:pt>
                <c:pt idx="18">
                  <c:v>302</c:v>
                </c:pt>
                <c:pt idx="19">
                  <c:v>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D5-4B15-8CA7-5251C7484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785760"/>
        <c:axId val="820787920"/>
      </c:scatterChart>
      <c:valAx>
        <c:axId val="820785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20787920"/>
        <c:crosses val="autoZero"/>
        <c:crossBetween val="midCat"/>
      </c:valAx>
      <c:valAx>
        <c:axId val="82078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20785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été!$A$29:$A$47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xVal>
          <c:yVal>
            <c:numRef>
              <c:f>été!$J$29:$J$47</c:f>
              <c:numCache>
                <c:formatCode>0.00</c:formatCode>
                <c:ptCount val="19"/>
                <c:pt idx="0">
                  <c:v>21.825000000000003</c:v>
                </c:pt>
                <c:pt idx="1">
                  <c:v>23.275000000000002</c:v>
                </c:pt>
                <c:pt idx="2">
                  <c:v>22.125</c:v>
                </c:pt>
                <c:pt idx="3">
                  <c:v>21.175000000000001</c:v>
                </c:pt>
                <c:pt idx="4">
                  <c:v>23.8</c:v>
                </c:pt>
                <c:pt idx="5">
                  <c:v>22.3</c:v>
                </c:pt>
                <c:pt idx="6">
                  <c:v>22.85</c:v>
                </c:pt>
                <c:pt idx="7">
                  <c:v>24.349999999999998</c:v>
                </c:pt>
                <c:pt idx="8">
                  <c:v>21.425000000000001</c:v>
                </c:pt>
                <c:pt idx="9">
                  <c:v>21.55</c:v>
                </c:pt>
                <c:pt idx="10">
                  <c:v>23.574999999999999</c:v>
                </c:pt>
                <c:pt idx="11">
                  <c:v>22.9</c:v>
                </c:pt>
                <c:pt idx="12">
                  <c:v>22.274999999999999</c:v>
                </c:pt>
                <c:pt idx="13">
                  <c:v>22.1</c:v>
                </c:pt>
                <c:pt idx="14">
                  <c:v>23.2</c:v>
                </c:pt>
                <c:pt idx="15">
                  <c:v>22.65</c:v>
                </c:pt>
                <c:pt idx="16">
                  <c:v>22.2</c:v>
                </c:pt>
                <c:pt idx="17">
                  <c:v>22.9</c:v>
                </c:pt>
                <c:pt idx="18">
                  <c:v>22.725000000000001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8E-4647-8964-3118B3D3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435136"/>
        <c:axId val="193436672"/>
      </c:scatterChart>
      <c:valAx>
        <c:axId val="1934351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93436672"/>
        <c:crosses val="autoZero"/>
        <c:crossBetween val="midCat"/>
      </c:valAx>
      <c:valAx>
        <c:axId val="1934366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934351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été!$A$54:$A$72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xVal>
          <c:yVal>
            <c:numRef>
              <c:f>été!$J$54:$J$71</c:f>
              <c:numCache>
                <c:formatCode>0.00</c:formatCode>
                <c:ptCount val="18"/>
                <c:pt idx="0">
                  <c:v>17.412500000000001</c:v>
                </c:pt>
                <c:pt idx="1">
                  <c:v>17.414999999999999</c:v>
                </c:pt>
                <c:pt idx="2">
                  <c:v>17.04</c:v>
                </c:pt>
                <c:pt idx="3">
                  <c:v>16.147500000000001</c:v>
                </c:pt>
                <c:pt idx="4">
                  <c:v>17.782499999999999</c:v>
                </c:pt>
                <c:pt idx="5">
                  <c:v>17.649999999999999</c:v>
                </c:pt>
                <c:pt idx="6">
                  <c:v>17.637500000000003</c:v>
                </c:pt>
                <c:pt idx="7">
                  <c:v>18.837500000000002</c:v>
                </c:pt>
                <c:pt idx="8">
                  <c:v>16.824999999999999</c:v>
                </c:pt>
                <c:pt idx="9">
                  <c:v>16.6525</c:v>
                </c:pt>
                <c:pt idx="10">
                  <c:v>17.876249999999999</c:v>
                </c:pt>
                <c:pt idx="11">
                  <c:v>17.436250000000001</c:v>
                </c:pt>
                <c:pt idx="12">
                  <c:v>17.175000000000004</c:v>
                </c:pt>
                <c:pt idx="13">
                  <c:v>16.9925</c:v>
                </c:pt>
                <c:pt idx="14">
                  <c:v>17.75</c:v>
                </c:pt>
                <c:pt idx="15">
                  <c:v>17.450000000000003</c:v>
                </c:pt>
                <c:pt idx="16">
                  <c:v>16.904999999999998</c:v>
                </c:pt>
                <c:pt idx="17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09-49B5-BBC6-E90679B4D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608320"/>
        <c:axId val="193610112"/>
      </c:scatterChart>
      <c:valAx>
        <c:axId val="1936083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93610112"/>
        <c:crosses val="autoZero"/>
        <c:crossBetween val="midCat"/>
      </c:valAx>
      <c:valAx>
        <c:axId val="1936101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936083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13233317745395"/>
          <c:y val="3.6687379564326633E-2"/>
          <c:w val="0.79377725256253095"/>
          <c:h val="0.88053145468860661"/>
        </c:manualLayout>
      </c:layout>
      <c:scatterChart>
        <c:scatterStyle val="lineMarker"/>
        <c:varyColors val="0"/>
        <c:ser>
          <c:idx val="0"/>
          <c:order val="0"/>
          <c:xVal>
            <c:numRef>
              <c:f>été!$A$79:$A$95</c:f>
              <c:numCache>
                <c:formatCode>0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xVal>
          <c:yVal>
            <c:numRef>
              <c:f>été!$J$79:$J$95</c:f>
              <c:numCache>
                <c:formatCode>0.00</c:formatCode>
                <c:ptCount val="17"/>
                <c:pt idx="0">
                  <c:v>39</c:v>
                </c:pt>
                <c:pt idx="1">
                  <c:v>21</c:v>
                </c:pt>
                <c:pt idx="2">
                  <c:v>41</c:v>
                </c:pt>
                <c:pt idx="3">
                  <c:v>34</c:v>
                </c:pt>
                <c:pt idx="4">
                  <c:v>37</c:v>
                </c:pt>
                <c:pt idx="5">
                  <c:v>47</c:v>
                </c:pt>
                <c:pt idx="6">
                  <c:v>15</c:v>
                </c:pt>
                <c:pt idx="7">
                  <c:v>24</c:v>
                </c:pt>
                <c:pt idx="8">
                  <c:v>42</c:v>
                </c:pt>
                <c:pt idx="9">
                  <c:v>36</c:v>
                </c:pt>
                <c:pt idx="10">
                  <c:v>40</c:v>
                </c:pt>
                <c:pt idx="11">
                  <c:v>29</c:v>
                </c:pt>
                <c:pt idx="12">
                  <c:v>43</c:v>
                </c:pt>
                <c:pt idx="13">
                  <c:v>29</c:v>
                </c:pt>
                <c:pt idx="14">
                  <c:v>32</c:v>
                </c:pt>
                <c:pt idx="15">
                  <c:v>33</c:v>
                </c:pt>
                <c:pt idx="16">
                  <c:v>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21-41DD-B7FE-8FD240ACC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634304"/>
        <c:axId val="193635840"/>
      </c:scatterChart>
      <c:valAx>
        <c:axId val="1936343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93635840"/>
        <c:crosses val="autoZero"/>
        <c:crossBetween val="midCat"/>
      </c:valAx>
      <c:valAx>
        <c:axId val="1936358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936343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été!$A$4:$A$22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xVal>
          <c:yVal>
            <c:numRef>
              <c:f>été!$J$4:$J$22</c:f>
              <c:numCache>
                <c:formatCode>0.00</c:formatCode>
                <c:ptCount val="19"/>
                <c:pt idx="0">
                  <c:v>13.000000000000002</c:v>
                </c:pt>
                <c:pt idx="1">
                  <c:v>11.555</c:v>
                </c:pt>
                <c:pt idx="2">
                  <c:v>11.954999999999998</c:v>
                </c:pt>
                <c:pt idx="3">
                  <c:v>11.12</c:v>
                </c:pt>
                <c:pt idx="4">
                  <c:v>11.765000000000001</c:v>
                </c:pt>
                <c:pt idx="5">
                  <c:v>12.999999999999998</c:v>
                </c:pt>
                <c:pt idx="6">
                  <c:v>12.424999999999999</c:v>
                </c:pt>
                <c:pt idx="7">
                  <c:v>13.324999999999999</c:v>
                </c:pt>
                <c:pt idx="8">
                  <c:v>12.225000000000001</c:v>
                </c:pt>
                <c:pt idx="9">
                  <c:v>11.754999999999999</c:v>
                </c:pt>
                <c:pt idx="10">
                  <c:v>12.1775</c:v>
                </c:pt>
                <c:pt idx="11">
                  <c:v>11.9725</c:v>
                </c:pt>
                <c:pt idx="12">
                  <c:v>12.074999999999999</c:v>
                </c:pt>
                <c:pt idx="13">
                  <c:v>11.884999999999998</c:v>
                </c:pt>
                <c:pt idx="14">
                  <c:v>12.299999999999999</c:v>
                </c:pt>
                <c:pt idx="15">
                  <c:v>12.25</c:v>
                </c:pt>
                <c:pt idx="16">
                  <c:v>11.610000000000001</c:v>
                </c:pt>
                <c:pt idx="17">
                  <c:v>13.100000000000001</c:v>
                </c:pt>
                <c:pt idx="18">
                  <c:v>12.55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2B-4030-96D4-61455928D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655936"/>
        <c:axId val="193657472"/>
      </c:scatterChart>
      <c:valAx>
        <c:axId val="1936559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93657472"/>
        <c:crosses val="autoZero"/>
        <c:crossBetween val="midCat"/>
      </c:valAx>
      <c:valAx>
        <c:axId val="1936574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936559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été!$A$108:$A$124</c:f>
              <c:numCache>
                <c:formatCode>0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xVal>
          <c:yVal>
            <c:numRef>
              <c:f>été!$J$108:$J$124</c:f>
              <c:numCache>
                <c:formatCode>0.00</c:formatCode>
                <c:ptCount val="17"/>
                <c:pt idx="0">
                  <c:v>12</c:v>
                </c:pt>
                <c:pt idx="1">
                  <c:v>5</c:v>
                </c:pt>
                <c:pt idx="2">
                  <c:v>15</c:v>
                </c:pt>
                <c:pt idx="3">
                  <c:v>4</c:v>
                </c:pt>
                <c:pt idx="4">
                  <c:v>6</c:v>
                </c:pt>
                <c:pt idx="5">
                  <c:v>16</c:v>
                </c:pt>
                <c:pt idx="6">
                  <c:v>2</c:v>
                </c:pt>
                <c:pt idx="7">
                  <c:v>3</c:v>
                </c:pt>
                <c:pt idx="8">
                  <c:v>7</c:v>
                </c:pt>
                <c:pt idx="9">
                  <c:v>9</c:v>
                </c:pt>
                <c:pt idx="10">
                  <c:v>5</c:v>
                </c:pt>
                <c:pt idx="11">
                  <c:v>7</c:v>
                </c:pt>
                <c:pt idx="12">
                  <c:v>8</c:v>
                </c:pt>
                <c:pt idx="13">
                  <c:v>5</c:v>
                </c:pt>
                <c:pt idx="14">
                  <c:v>8</c:v>
                </c:pt>
                <c:pt idx="15">
                  <c:v>7</c:v>
                </c:pt>
                <c:pt idx="16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2B-437D-B258-C93837928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554688"/>
        <c:axId val="193564672"/>
      </c:scatterChart>
      <c:valAx>
        <c:axId val="1935546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93564672"/>
        <c:crosses val="autoZero"/>
        <c:crossBetween val="midCat"/>
      </c:valAx>
      <c:valAx>
        <c:axId val="1935646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935546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Premiers 25°C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'25°C'!$A$6:$A$27</c:f>
              <c:numCache>
                <c:formatCode>0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xVal>
          <c:yVal>
            <c:numRef>
              <c:f>'25°C'!$C$6:$C$27</c:f>
              <c:numCache>
                <c:formatCode>0</c:formatCode>
                <c:ptCount val="22"/>
                <c:pt idx="0">
                  <c:v>124</c:v>
                </c:pt>
                <c:pt idx="1">
                  <c:v>137</c:v>
                </c:pt>
                <c:pt idx="2">
                  <c:v>121</c:v>
                </c:pt>
                <c:pt idx="3">
                  <c:v>159</c:v>
                </c:pt>
                <c:pt idx="4">
                  <c:v>104</c:v>
                </c:pt>
                <c:pt idx="5">
                  <c:v>129</c:v>
                </c:pt>
                <c:pt idx="6">
                  <c:v>144</c:v>
                </c:pt>
                <c:pt idx="7">
                  <c:v>119</c:v>
                </c:pt>
                <c:pt idx="8">
                  <c:v>109</c:v>
                </c:pt>
                <c:pt idx="9">
                  <c:v>145</c:v>
                </c:pt>
                <c:pt idx="10">
                  <c:v>111</c:v>
                </c:pt>
                <c:pt idx="11">
                  <c:v>135</c:v>
                </c:pt>
                <c:pt idx="12">
                  <c:v>105</c:v>
                </c:pt>
                <c:pt idx="13">
                  <c:v>129</c:v>
                </c:pt>
                <c:pt idx="14">
                  <c:v>99</c:v>
                </c:pt>
                <c:pt idx="15">
                  <c:v>109</c:v>
                </c:pt>
                <c:pt idx="16">
                  <c:v>110</c:v>
                </c:pt>
                <c:pt idx="17">
                  <c:v>98</c:v>
                </c:pt>
                <c:pt idx="18">
                  <c:v>90</c:v>
                </c:pt>
                <c:pt idx="19">
                  <c:v>135</c:v>
                </c:pt>
                <c:pt idx="20">
                  <c:v>151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52-41C2-A026-95F4B703F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193184"/>
        <c:axId val="743191024"/>
      </c:scatterChart>
      <c:valAx>
        <c:axId val="743193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3191024"/>
        <c:crosses val="autoZero"/>
        <c:crossBetween val="midCat"/>
      </c:valAx>
      <c:valAx>
        <c:axId val="743191024"/>
        <c:scaling>
          <c:orientation val="minMax"/>
          <c:max val="16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3193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Derniers</a:t>
            </a:r>
            <a:r>
              <a:rPr lang="fr-FR" baseline="0"/>
              <a:t> 25°C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'25°C'!$A$6:$A$27</c:f>
              <c:numCache>
                <c:formatCode>0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xVal>
          <c:yVal>
            <c:numRef>
              <c:f>'25°C'!$E$6:$E$26</c:f>
              <c:numCache>
                <c:formatCode>0</c:formatCode>
                <c:ptCount val="21"/>
                <c:pt idx="0">
                  <c:v>265</c:v>
                </c:pt>
                <c:pt idx="1">
                  <c:v>254</c:v>
                </c:pt>
                <c:pt idx="2">
                  <c:v>252</c:v>
                </c:pt>
                <c:pt idx="3">
                  <c:v>264</c:v>
                </c:pt>
                <c:pt idx="4">
                  <c:v>217</c:v>
                </c:pt>
                <c:pt idx="5">
                  <c:v>255</c:v>
                </c:pt>
                <c:pt idx="6">
                  <c:v>262</c:v>
                </c:pt>
                <c:pt idx="7">
                  <c:v>265</c:v>
                </c:pt>
                <c:pt idx="8">
                  <c:v>276</c:v>
                </c:pt>
                <c:pt idx="9">
                  <c:v>254</c:v>
                </c:pt>
                <c:pt idx="10">
                  <c:v>249</c:v>
                </c:pt>
                <c:pt idx="11">
                  <c:v>264</c:v>
                </c:pt>
                <c:pt idx="12">
                  <c:v>234</c:v>
                </c:pt>
                <c:pt idx="13">
                  <c:v>258</c:v>
                </c:pt>
                <c:pt idx="14">
                  <c:v>233</c:v>
                </c:pt>
                <c:pt idx="15">
                  <c:v>290</c:v>
                </c:pt>
                <c:pt idx="16">
                  <c:v>299</c:v>
                </c:pt>
                <c:pt idx="17">
                  <c:v>264</c:v>
                </c:pt>
                <c:pt idx="18">
                  <c:v>253</c:v>
                </c:pt>
                <c:pt idx="19">
                  <c:v>256</c:v>
                </c:pt>
                <c:pt idx="20">
                  <c:v>283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51-4B49-A005-0C06B2A2A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628816"/>
        <c:axId val="733632416"/>
      </c:scatterChart>
      <c:valAx>
        <c:axId val="733628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33632416"/>
        <c:crosses val="autoZero"/>
        <c:crossBetween val="midCat"/>
      </c:valAx>
      <c:valAx>
        <c:axId val="733632416"/>
        <c:scaling>
          <c:orientation val="minMax"/>
          <c:max val="31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33628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cumul</a:t>
            </a:r>
            <a:r>
              <a:rPr lang="fr-FR" baseline="0"/>
              <a:t> de pluie en mm</a:t>
            </a:r>
            <a:endParaRPr lang="fr-FR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pluie!$P$2</c:f>
              <c:strCache>
                <c:ptCount val="1"/>
                <c:pt idx="0">
                  <c:v>total année</c:v>
                </c:pt>
              </c:strCache>
            </c:strRef>
          </c:tx>
          <c:xVal>
            <c:numRef>
              <c:f>pluie!$A$3:$A$19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xVal>
          <c:yVal>
            <c:numRef>
              <c:f>pluie!$P$3:$P$19</c:f>
              <c:numCache>
                <c:formatCode>General</c:formatCode>
                <c:ptCount val="17"/>
                <c:pt idx="0">
                  <c:v>747.2</c:v>
                </c:pt>
                <c:pt idx="1">
                  <c:v>940</c:v>
                </c:pt>
                <c:pt idx="2">
                  <c:v>1138</c:v>
                </c:pt>
                <c:pt idx="3">
                  <c:v>1180.25</c:v>
                </c:pt>
                <c:pt idx="4">
                  <c:v>1149</c:v>
                </c:pt>
                <c:pt idx="5">
                  <c:v>529</c:v>
                </c:pt>
                <c:pt idx="6">
                  <c:v>633</c:v>
                </c:pt>
                <c:pt idx="7">
                  <c:v>661</c:v>
                </c:pt>
                <c:pt idx="8">
                  <c:v>812.5</c:v>
                </c:pt>
                <c:pt idx="9">
                  <c:v>855</c:v>
                </c:pt>
                <c:pt idx="10">
                  <c:v>947.6</c:v>
                </c:pt>
                <c:pt idx="11">
                  <c:v>681.2</c:v>
                </c:pt>
                <c:pt idx="12">
                  <c:v>660.6</c:v>
                </c:pt>
                <c:pt idx="13">
                  <c:v>732.8</c:v>
                </c:pt>
                <c:pt idx="14">
                  <c:v>909.8</c:v>
                </c:pt>
                <c:pt idx="15">
                  <c:v>686.20000000000016</c:v>
                </c:pt>
                <c:pt idx="16">
                  <c:v>768.59999999999991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1A-4C1F-B696-57D94DE77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094208"/>
        <c:axId val="192095744"/>
      </c:scatterChart>
      <c:valAx>
        <c:axId val="19209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2095744"/>
        <c:crosses val="autoZero"/>
        <c:crossBetween val="midCat"/>
      </c:valAx>
      <c:valAx>
        <c:axId val="192095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20942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nb de jours de pluie &gt;1mm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pluie!$R$44</c:f>
              <c:strCache>
                <c:ptCount val="1"/>
                <c:pt idx="0">
                  <c:v>total</c:v>
                </c:pt>
              </c:strCache>
            </c:strRef>
          </c:tx>
          <c:xVal>
            <c:numRef>
              <c:f>pluie!$A$45:$A$58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xVal>
          <c:yVal>
            <c:numRef>
              <c:f>pluie!$R$45:$R$58</c:f>
              <c:numCache>
                <c:formatCode>General</c:formatCode>
                <c:ptCount val="14"/>
                <c:pt idx="0">
                  <c:v>159</c:v>
                </c:pt>
                <c:pt idx="1">
                  <c:v>174</c:v>
                </c:pt>
                <c:pt idx="2">
                  <c:v>115</c:v>
                </c:pt>
                <c:pt idx="3">
                  <c:v>146</c:v>
                </c:pt>
                <c:pt idx="4">
                  <c:v>136</c:v>
                </c:pt>
                <c:pt idx="5">
                  <c:v>142</c:v>
                </c:pt>
                <c:pt idx="6">
                  <c:v>131</c:v>
                </c:pt>
                <c:pt idx="7">
                  <c:v>135</c:v>
                </c:pt>
                <c:pt idx="8">
                  <c:v>109</c:v>
                </c:pt>
                <c:pt idx="9">
                  <c:v>100</c:v>
                </c:pt>
                <c:pt idx="10">
                  <c:v>117</c:v>
                </c:pt>
                <c:pt idx="11">
                  <c:v>139</c:v>
                </c:pt>
                <c:pt idx="12">
                  <c:v>120</c:v>
                </c:pt>
                <c:pt idx="13">
                  <c:v>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B6-412A-B1E7-203E6FE37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193664"/>
        <c:axId val="192195200"/>
      </c:scatterChart>
      <c:valAx>
        <c:axId val="19219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2195200"/>
        <c:crosses val="autoZero"/>
        <c:crossBetween val="midCat"/>
      </c:valAx>
      <c:valAx>
        <c:axId val="192195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21936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soleil!$C$2</c:f>
              <c:strCache>
                <c:ptCount val="1"/>
                <c:pt idx="0">
                  <c:v>ensoleillement (h)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soleil!$B$3:$B$18</c:f>
              <c:numCache>
                <c:formatCode>General</c:formatCode>
                <c:ptCount val="16"/>
                <c:pt idx="0">
                  <c:v>940</c:v>
                </c:pt>
                <c:pt idx="1">
                  <c:v>1138</c:v>
                </c:pt>
                <c:pt idx="2">
                  <c:v>1180.25</c:v>
                </c:pt>
                <c:pt idx="3">
                  <c:v>1149</c:v>
                </c:pt>
                <c:pt idx="4">
                  <c:v>529</c:v>
                </c:pt>
                <c:pt idx="5">
                  <c:v>633</c:v>
                </c:pt>
                <c:pt idx="6">
                  <c:v>661</c:v>
                </c:pt>
                <c:pt idx="7">
                  <c:v>812.5</c:v>
                </c:pt>
                <c:pt idx="8">
                  <c:v>855</c:v>
                </c:pt>
                <c:pt idx="9">
                  <c:v>947.6</c:v>
                </c:pt>
                <c:pt idx="10">
                  <c:v>681.2</c:v>
                </c:pt>
                <c:pt idx="11">
                  <c:v>660.6</c:v>
                </c:pt>
                <c:pt idx="12">
                  <c:v>732.8</c:v>
                </c:pt>
                <c:pt idx="13">
                  <c:v>909.8</c:v>
                </c:pt>
                <c:pt idx="14">
                  <c:v>686.2</c:v>
                </c:pt>
              </c:numCache>
            </c:numRef>
          </c:xVal>
          <c:yVal>
            <c:numRef>
              <c:f>soleil!$C$3:$C$18</c:f>
              <c:numCache>
                <c:formatCode>General</c:formatCode>
                <c:ptCount val="16"/>
                <c:pt idx="0">
                  <c:v>1762</c:v>
                </c:pt>
                <c:pt idx="1">
                  <c:v>1460</c:v>
                </c:pt>
                <c:pt idx="2">
                  <c:v>1674</c:v>
                </c:pt>
                <c:pt idx="3">
                  <c:v>1603</c:v>
                </c:pt>
                <c:pt idx="4">
                  <c:v>2055</c:v>
                </c:pt>
                <c:pt idx="5">
                  <c:v>1695</c:v>
                </c:pt>
                <c:pt idx="6">
                  <c:v>1783</c:v>
                </c:pt>
                <c:pt idx="7">
                  <c:v>1666</c:v>
                </c:pt>
                <c:pt idx="8">
                  <c:v>1618</c:v>
                </c:pt>
                <c:pt idx="9">
                  <c:v>1685</c:v>
                </c:pt>
                <c:pt idx="10">
                  <c:v>1798</c:v>
                </c:pt>
                <c:pt idx="11">
                  <c:v>1790</c:v>
                </c:pt>
                <c:pt idx="12">
                  <c:v>1710.2</c:v>
                </c:pt>
                <c:pt idx="13">
                  <c:v>1581.45</c:v>
                </c:pt>
                <c:pt idx="14">
                  <c:v>1615.3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4A-42EE-81EF-52BD23419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399680"/>
        <c:axId val="195401600"/>
      </c:scatterChart>
      <c:valAx>
        <c:axId val="195399680"/>
        <c:scaling>
          <c:orientation val="minMax"/>
          <c:min val="40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pluviométrie</a:t>
                </a:r>
              </a:p>
              <a:p>
                <a:pPr>
                  <a:defRPr/>
                </a:pPr>
                <a:endParaRPr lang="fr-FR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5401600"/>
        <c:crosses val="autoZero"/>
        <c:crossBetween val="midCat"/>
      </c:valAx>
      <c:valAx>
        <c:axId val="195401600"/>
        <c:scaling>
          <c:orientation val="minMax"/>
          <c:max val="2100"/>
          <c:min val="140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Heures</a:t>
                </a:r>
                <a:r>
                  <a:rPr lang="fr-FR" baseline="0"/>
                  <a:t> de soleil</a:t>
                </a:r>
                <a:endParaRPr lang="fr-FR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5399680"/>
        <c:crosses val="autoZero"/>
        <c:crossBetween val="midCat"/>
        <c:majorUnit val="2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soleil!$C$5:$C$18</c:f>
              <c:numCache>
                <c:formatCode>General</c:formatCode>
                <c:ptCount val="14"/>
                <c:pt idx="0">
                  <c:v>1674</c:v>
                </c:pt>
                <c:pt idx="1">
                  <c:v>1603</c:v>
                </c:pt>
                <c:pt idx="2">
                  <c:v>2055</c:v>
                </c:pt>
                <c:pt idx="3">
                  <c:v>1695</c:v>
                </c:pt>
                <c:pt idx="4">
                  <c:v>1783</c:v>
                </c:pt>
                <c:pt idx="5">
                  <c:v>1666</c:v>
                </c:pt>
                <c:pt idx="6">
                  <c:v>1618</c:v>
                </c:pt>
                <c:pt idx="7">
                  <c:v>1685</c:v>
                </c:pt>
                <c:pt idx="8">
                  <c:v>1798</c:v>
                </c:pt>
                <c:pt idx="9">
                  <c:v>1790</c:v>
                </c:pt>
                <c:pt idx="10">
                  <c:v>1710.2</c:v>
                </c:pt>
                <c:pt idx="11">
                  <c:v>1581.45</c:v>
                </c:pt>
                <c:pt idx="12">
                  <c:v>1615.3</c:v>
                </c:pt>
              </c:numCache>
            </c:numRef>
          </c:xVal>
          <c:yVal>
            <c:numRef>
              <c:f>soleil!$D$5:$D$18</c:f>
              <c:numCache>
                <c:formatCode>General</c:formatCode>
                <c:ptCount val="14"/>
                <c:pt idx="0">
                  <c:v>159</c:v>
                </c:pt>
                <c:pt idx="1">
                  <c:v>174</c:v>
                </c:pt>
                <c:pt idx="2">
                  <c:v>115</c:v>
                </c:pt>
                <c:pt idx="3">
                  <c:v>146</c:v>
                </c:pt>
                <c:pt idx="4">
                  <c:v>136</c:v>
                </c:pt>
                <c:pt idx="5">
                  <c:v>142</c:v>
                </c:pt>
                <c:pt idx="6">
                  <c:v>131</c:v>
                </c:pt>
                <c:pt idx="7">
                  <c:v>135</c:v>
                </c:pt>
                <c:pt idx="8">
                  <c:v>109</c:v>
                </c:pt>
                <c:pt idx="9">
                  <c:v>100</c:v>
                </c:pt>
                <c:pt idx="10">
                  <c:v>117</c:v>
                </c:pt>
                <c:pt idx="11">
                  <c:v>139</c:v>
                </c:pt>
                <c:pt idx="12">
                  <c:v>120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1-4320-9F82-F01250E8D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418368"/>
        <c:axId val="195432832"/>
      </c:scatterChart>
      <c:valAx>
        <c:axId val="195418368"/>
        <c:scaling>
          <c:orientation val="minMax"/>
          <c:max val="2200"/>
          <c:min val="140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heures de soleil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5432832"/>
        <c:crosses val="autoZero"/>
        <c:crossBetween val="midCat"/>
      </c:valAx>
      <c:valAx>
        <c:axId val="195432832"/>
        <c:scaling>
          <c:orientation val="minMax"/>
          <c:max val="180"/>
          <c:min val="9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nombre</a:t>
                </a:r>
                <a:r>
                  <a:rPr lang="fr-FR" baseline="0"/>
                  <a:t> de jours de pluie</a:t>
                </a:r>
                <a:endParaRPr lang="fr-FR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54183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'abb-SR'!$B$2</c:f>
              <c:strCache>
                <c:ptCount val="1"/>
                <c:pt idx="0">
                  <c:v>Saint Riquier</c:v>
                </c:pt>
              </c:strCache>
            </c:strRef>
          </c:tx>
          <c:xVal>
            <c:numRef>
              <c:f>'abb-SR'!$A$3:$A$16</c:f>
              <c:numCache>
                <c:formatCode>0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xVal>
          <c:yVal>
            <c:numRef>
              <c:f>'abb-SR'!$B$3:$B$16</c:f>
              <c:numCache>
                <c:formatCode>General</c:formatCode>
                <c:ptCount val="14"/>
                <c:pt idx="0">
                  <c:v>52</c:v>
                </c:pt>
                <c:pt idx="1">
                  <c:v>34</c:v>
                </c:pt>
                <c:pt idx="2">
                  <c:v>69</c:v>
                </c:pt>
                <c:pt idx="3">
                  <c:v>55</c:v>
                </c:pt>
                <c:pt idx="4">
                  <c:v>45</c:v>
                </c:pt>
                <c:pt idx="5">
                  <c:v>53</c:v>
                </c:pt>
                <c:pt idx="6">
                  <c:v>37</c:v>
                </c:pt>
                <c:pt idx="7">
                  <c:v>41</c:v>
                </c:pt>
                <c:pt idx="8">
                  <c:v>53</c:v>
                </c:pt>
                <c:pt idx="9">
                  <c:v>77</c:v>
                </c:pt>
                <c:pt idx="10">
                  <c:v>32</c:v>
                </c:pt>
                <c:pt idx="11">
                  <c:v>45</c:v>
                </c:pt>
                <c:pt idx="12" formatCode="0.00">
                  <c:v>56</c:v>
                </c:pt>
                <c:pt idx="13" formatCode="0.00">
                  <c:v>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1B-488D-B09D-691E2CD063F2}"/>
            </c:ext>
          </c:extLst>
        </c:ser>
        <c:ser>
          <c:idx val="1"/>
          <c:order val="1"/>
          <c:tx>
            <c:strRef>
              <c:f>'abb-SR'!$C$2</c:f>
              <c:strCache>
                <c:ptCount val="1"/>
                <c:pt idx="0">
                  <c:v>Abbeville</c:v>
                </c:pt>
              </c:strCache>
            </c:strRef>
          </c:tx>
          <c:xVal>
            <c:numRef>
              <c:f>'abb-SR'!$A$3:$A$16</c:f>
              <c:numCache>
                <c:formatCode>0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xVal>
          <c:yVal>
            <c:numRef>
              <c:f>'abb-SR'!$C$3:$C$16</c:f>
              <c:numCache>
                <c:formatCode>General</c:formatCode>
                <c:ptCount val="14"/>
                <c:pt idx="0">
                  <c:v>44</c:v>
                </c:pt>
                <c:pt idx="1">
                  <c:v>26</c:v>
                </c:pt>
                <c:pt idx="2">
                  <c:v>47</c:v>
                </c:pt>
                <c:pt idx="3">
                  <c:v>40</c:v>
                </c:pt>
                <c:pt idx="4">
                  <c:v>39</c:v>
                </c:pt>
                <c:pt idx="5">
                  <c:v>48</c:v>
                </c:pt>
                <c:pt idx="6">
                  <c:v>21</c:v>
                </c:pt>
                <c:pt idx="7">
                  <c:v>34</c:v>
                </c:pt>
                <c:pt idx="8">
                  <c:v>42</c:v>
                </c:pt>
                <c:pt idx="9">
                  <c:v>69</c:v>
                </c:pt>
                <c:pt idx="10">
                  <c:v>18</c:v>
                </c:pt>
                <c:pt idx="11">
                  <c:v>30</c:v>
                </c:pt>
                <c:pt idx="12">
                  <c:v>50</c:v>
                </c:pt>
                <c:pt idx="13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1B-488D-B09D-691E2CD063F2}"/>
            </c:ext>
          </c:extLst>
        </c:ser>
        <c:ser>
          <c:idx val="2"/>
          <c:order val="2"/>
          <c:tx>
            <c:strRef>
              <c:f>'abb-SR'!$D$2</c:f>
              <c:strCache>
                <c:ptCount val="1"/>
                <c:pt idx="0">
                  <c:v>moyenne 2001-2012</c:v>
                </c:pt>
              </c:strCache>
            </c:strRef>
          </c:tx>
          <c:xVal>
            <c:numRef>
              <c:f>'abb-SR'!$A$3:$A$16</c:f>
              <c:numCache>
                <c:formatCode>0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xVal>
          <c:yVal>
            <c:numRef>
              <c:f>'abb-SR'!$D$3:$D$16</c:f>
              <c:numCache>
                <c:formatCode>0.0</c:formatCode>
                <c:ptCount val="14"/>
                <c:pt idx="0">
                  <c:v>47.714285714285715</c:v>
                </c:pt>
                <c:pt idx="1">
                  <c:v>47.714285714285715</c:v>
                </c:pt>
                <c:pt idx="2">
                  <c:v>47.714285714285715</c:v>
                </c:pt>
                <c:pt idx="3">
                  <c:v>47.714285714285715</c:v>
                </c:pt>
                <c:pt idx="4">
                  <c:v>47.714285714285715</c:v>
                </c:pt>
                <c:pt idx="5">
                  <c:v>47.714285714285715</c:v>
                </c:pt>
                <c:pt idx="6">
                  <c:v>47.714285714285715</c:v>
                </c:pt>
                <c:pt idx="7">
                  <c:v>47.714285714285715</c:v>
                </c:pt>
                <c:pt idx="8">
                  <c:v>47.714285714285715</c:v>
                </c:pt>
                <c:pt idx="9">
                  <c:v>47.714285714285715</c:v>
                </c:pt>
                <c:pt idx="10">
                  <c:v>47.714285714285715</c:v>
                </c:pt>
                <c:pt idx="11">
                  <c:v>47.714285714285715</c:v>
                </c:pt>
                <c:pt idx="12">
                  <c:v>47.714285714285715</c:v>
                </c:pt>
                <c:pt idx="13">
                  <c:v>47.714285714285715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1B-488D-B09D-691E2CD06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99328"/>
        <c:axId val="196500864"/>
      </c:scatterChart>
      <c:valAx>
        <c:axId val="1964993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96500864"/>
        <c:crosses val="autoZero"/>
        <c:crossBetween val="midCat"/>
      </c:valAx>
      <c:valAx>
        <c:axId val="196500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64993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'abb-SR'!$B$21</c:f>
              <c:strCache>
                <c:ptCount val="1"/>
                <c:pt idx="0">
                  <c:v>Saint Riquier</c:v>
                </c:pt>
              </c:strCache>
            </c:strRef>
          </c:tx>
          <c:xVal>
            <c:numRef>
              <c:f>'abb-SR'!$A$22:$A$35</c:f>
              <c:numCache>
                <c:formatCode>0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xVal>
          <c:yVal>
            <c:numRef>
              <c:f>'abb-SR'!$B$22:$B$35</c:f>
              <c:numCache>
                <c:formatCode>General</c:formatCode>
                <c:ptCount val="14"/>
                <c:pt idx="0">
                  <c:v>39</c:v>
                </c:pt>
                <c:pt idx="1">
                  <c:v>21</c:v>
                </c:pt>
                <c:pt idx="2">
                  <c:v>41</c:v>
                </c:pt>
                <c:pt idx="3">
                  <c:v>34</c:v>
                </c:pt>
                <c:pt idx="4">
                  <c:v>37</c:v>
                </c:pt>
                <c:pt idx="5">
                  <c:v>47</c:v>
                </c:pt>
                <c:pt idx="6">
                  <c:v>15</c:v>
                </c:pt>
                <c:pt idx="7">
                  <c:v>24</c:v>
                </c:pt>
                <c:pt idx="8">
                  <c:v>42</c:v>
                </c:pt>
                <c:pt idx="9">
                  <c:v>36</c:v>
                </c:pt>
                <c:pt idx="10">
                  <c:v>40</c:v>
                </c:pt>
                <c:pt idx="11">
                  <c:v>29</c:v>
                </c:pt>
                <c:pt idx="12" formatCode="0.00">
                  <c:v>43</c:v>
                </c:pt>
                <c:pt idx="13" formatCode="0.00">
                  <c:v>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86-4409-8F78-9DCDF3CF3353}"/>
            </c:ext>
          </c:extLst>
        </c:ser>
        <c:ser>
          <c:idx val="1"/>
          <c:order val="1"/>
          <c:tx>
            <c:strRef>
              <c:f>'abb-SR'!$C$21</c:f>
              <c:strCache>
                <c:ptCount val="1"/>
                <c:pt idx="0">
                  <c:v>Abbeville</c:v>
                </c:pt>
              </c:strCache>
            </c:strRef>
          </c:tx>
          <c:xVal>
            <c:numRef>
              <c:f>'abb-SR'!$A$22:$A$35</c:f>
              <c:numCache>
                <c:formatCode>0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xVal>
          <c:yVal>
            <c:numRef>
              <c:f>'abb-SR'!$C$22:$C$35</c:f>
              <c:numCache>
                <c:formatCode>General</c:formatCode>
                <c:ptCount val="14"/>
                <c:pt idx="0">
                  <c:v>23</c:v>
                </c:pt>
                <c:pt idx="1">
                  <c:v>14</c:v>
                </c:pt>
                <c:pt idx="2">
                  <c:v>33</c:v>
                </c:pt>
                <c:pt idx="3">
                  <c:v>22</c:v>
                </c:pt>
                <c:pt idx="4">
                  <c:v>25</c:v>
                </c:pt>
                <c:pt idx="5">
                  <c:v>34</c:v>
                </c:pt>
                <c:pt idx="6">
                  <c:v>5</c:v>
                </c:pt>
                <c:pt idx="7">
                  <c:v>17</c:v>
                </c:pt>
                <c:pt idx="8">
                  <c:v>26</c:v>
                </c:pt>
                <c:pt idx="9">
                  <c:v>19</c:v>
                </c:pt>
                <c:pt idx="10">
                  <c:v>22</c:v>
                </c:pt>
                <c:pt idx="11">
                  <c:v>20</c:v>
                </c:pt>
                <c:pt idx="12">
                  <c:v>30</c:v>
                </c:pt>
                <c:pt idx="13">
                  <c:v>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86-4409-8F78-9DCDF3CF3353}"/>
            </c:ext>
          </c:extLst>
        </c:ser>
        <c:ser>
          <c:idx val="2"/>
          <c:order val="2"/>
          <c:tx>
            <c:strRef>
              <c:f>'abb-SR'!$D$21</c:f>
              <c:strCache>
                <c:ptCount val="1"/>
                <c:pt idx="0">
                  <c:v>moyenne 1945-2001</c:v>
                </c:pt>
              </c:strCache>
            </c:strRef>
          </c:tx>
          <c:xVal>
            <c:numRef>
              <c:f>'abb-SR'!$A$22:$A$35</c:f>
              <c:numCache>
                <c:formatCode>0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xVal>
          <c:yVal>
            <c:numRef>
              <c:f>'abb-SR'!$D$22:$D$35</c:f>
              <c:numCache>
                <c:formatCode>0.0</c:formatCode>
                <c:ptCount val="14"/>
                <c:pt idx="0">
                  <c:v>34.071428571428569</c:v>
                </c:pt>
                <c:pt idx="1">
                  <c:v>34.071428571428569</c:v>
                </c:pt>
                <c:pt idx="2">
                  <c:v>34.071428571428569</c:v>
                </c:pt>
                <c:pt idx="3">
                  <c:v>34.071428571428569</c:v>
                </c:pt>
                <c:pt idx="4">
                  <c:v>34.071428571428569</c:v>
                </c:pt>
                <c:pt idx="5">
                  <c:v>34.071428571428569</c:v>
                </c:pt>
                <c:pt idx="6">
                  <c:v>34.071428571428569</c:v>
                </c:pt>
                <c:pt idx="7">
                  <c:v>34.071428571428569</c:v>
                </c:pt>
                <c:pt idx="8">
                  <c:v>34.071428571428569</c:v>
                </c:pt>
                <c:pt idx="9">
                  <c:v>34.071428571428569</c:v>
                </c:pt>
                <c:pt idx="10">
                  <c:v>34.071428571428569</c:v>
                </c:pt>
                <c:pt idx="11">
                  <c:v>34.071428571428569</c:v>
                </c:pt>
                <c:pt idx="12">
                  <c:v>34.071428571428569</c:v>
                </c:pt>
                <c:pt idx="13">
                  <c:v>34.071428571428569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86-4409-8F78-9DCDF3CF3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81088"/>
        <c:axId val="196282624"/>
      </c:scatterChart>
      <c:valAx>
        <c:axId val="1962810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96282624"/>
        <c:crosses val="autoZero"/>
        <c:crossBetween val="midCat"/>
      </c:valAx>
      <c:valAx>
        <c:axId val="196282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62810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'abb-SR'!$B$40</c:f>
              <c:strCache>
                <c:ptCount val="1"/>
                <c:pt idx="0">
                  <c:v>Saint Riquier</c:v>
                </c:pt>
              </c:strCache>
            </c:strRef>
          </c:tx>
          <c:xVal>
            <c:numRef>
              <c:f>'abb-SR'!$A$41:$A$54</c:f>
              <c:numCache>
                <c:formatCode>0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xVal>
          <c:yVal>
            <c:numRef>
              <c:f>'abb-SR'!$B$41:$B$54</c:f>
              <c:numCache>
                <c:formatCode>General</c:formatCode>
                <c:ptCount val="14"/>
                <c:pt idx="0">
                  <c:v>12</c:v>
                </c:pt>
                <c:pt idx="1">
                  <c:v>5</c:v>
                </c:pt>
                <c:pt idx="2">
                  <c:v>15</c:v>
                </c:pt>
                <c:pt idx="3">
                  <c:v>4</c:v>
                </c:pt>
                <c:pt idx="4">
                  <c:v>6</c:v>
                </c:pt>
                <c:pt idx="5">
                  <c:v>16</c:v>
                </c:pt>
                <c:pt idx="6">
                  <c:v>2</c:v>
                </c:pt>
                <c:pt idx="7">
                  <c:v>3</c:v>
                </c:pt>
                <c:pt idx="8">
                  <c:v>7</c:v>
                </c:pt>
                <c:pt idx="9">
                  <c:v>9</c:v>
                </c:pt>
                <c:pt idx="10">
                  <c:v>5</c:v>
                </c:pt>
                <c:pt idx="11">
                  <c:v>7</c:v>
                </c:pt>
                <c:pt idx="12" formatCode="0.00">
                  <c:v>8</c:v>
                </c:pt>
                <c:pt idx="13" formatCode="0.0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CD-4401-AD8D-7AB418BE615C}"/>
            </c:ext>
          </c:extLst>
        </c:ser>
        <c:ser>
          <c:idx val="1"/>
          <c:order val="1"/>
          <c:tx>
            <c:strRef>
              <c:f>'abb-SR'!$C$40</c:f>
              <c:strCache>
                <c:ptCount val="1"/>
                <c:pt idx="0">
                  <c:v>Abbeville</c:v>
                </c:pt>
              </c:strCache>
            </c:strRef>
          </c:tx>
          <c:xVal>
            <c:numRef>
              <c:f>'abb-SR'!$A$41:$A$54</c:f>
              <c:numCache>
                <c:formatCode>0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xVal>
          <c:yVal>
            <c:numRef>
              <c:f>'abb-SR'!$C$41:$C$54</c:f>
              <c:numCache>
                <c:formatCode>General</c:formatCode>
                <c:ptCount val="14"/>
                <c:pt idx="0">
                  <c:v>5</c:v>
                </c:pt>
                <c:pt idx="1">
                  <c:v>2</c:v>
                </c:pt>
                <c:pt idx="2">
                  <c:v>11</c:v>
                </c:pt>
                <c:pt idx="3">
                  <c:v>3</c:v>
                </c:pt>
                <c:pt idx="4">
                  <c:v>6</c:v>
                </c:pt>
                <c:pt idx="5">
                  <c:v>8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CD-4401-AD8D-7AB418BE615C}"/>
            </c:ext>
          </c:extLst>
        </c:ser>
        <c:ser>
          <c:idx val="2"/>
          <c:order val="2"/>
          <c:tx>
            <c:strRef>
              <c:f>'abb-SR'!$D$40</c:f>
              <c:strCache>
                <c:ptCount val="1"/>
                <c:pt idx="0">
                  <c:v>moyenne 1945-2001</c:v>
                </c:pt>
              </c:strCache>
            </c:strRef>
          </c:tx>
          <c:xVal>
            <c:numRef>
              <c:f>'abb-SR'!$A$41:$A$54</c:f>
              <c:numCache>
                <c:formatCode>0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xVal>
          <c:yVal>
            <c:numRef>
              <c:f>'abb-SR'!$D$41:$D$54</c:f>
              <c:numCache>
                <c:formatCode>0.0</c:formatCode>
                <c:ptCount val="14"/>
                <c:pt idx="0">
                  <c:v>7.4285714285714288</c:v>
                </c:pt>
                <c:pt idx="1">
                  <c:v>7.4285714285714288</c:v>
                </c:pt>
                <c:pt idx="2">
                  <c:v>7.4285714285714288</c:v>
                </c:pt>
                <c:pt idx="3">
                  <c:v>7.4285714285714288</c:v>
                </c:pt>
                <c:pt idx="4">
                  <c:v>7.4285714285714288</c:v>
                </c:pt>
                <c:pt idx="5">
                  <c:v>7.4285714285714288</c:v>
                </c:pt>
                <c:pt idx="6">
                  <c:v>7.4285714285714288</c:v>
                </c:pt>
                <c:pt idx="7">
                  <c:v>7.4285714285714288</c:v>
                </c:pt>
                <c:pt idx="8">
                  <c:v>7.4285714285714288</c:v>
                </c:pt>
                <c:pt idx="9">
                  <c:v>7.4285714285714288</c:v>
                </c:pt>
                <c:pt idx="10">
                  <c:v>7.4285714285714288</c:v>
                </c:pt>
                <c:pt idx="11">
                  <c:v>7.4285714285714288</c:v>
                </c:pt>
                <c:pt idx="12">
                  <c:v>7.4285714285714288</c:v>
                </c:pt>
                <c:pt idx="13">
                  <c:v>7.4285714285714288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CD-4401-AD8D-7AB418BE6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00160"/>
        <c:axId val="196306048"/>
      </c:scatterChart>
      <c:valAx>
        <c:axId val="1963001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96306048"/>
        <c:crosses val="autoZero"/>
        <c:crossBetween val="midCat"/>
      </c:valAx>
      <c:valAx>
        <c:axId val="196306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63001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abb!$B$2</c:f>
              <c:strCache>
                <c:ptCount val="1"/>
                <c:pt idx="0">
                  <c:v>T moyenne</c:v>
                </c:pt>
              </c:strCache>
            </c:strRef>
          </c:tx>
          <c:spPr>
            <a:ln w="6350">
              <a:noFill/>
            </a:ln>
          </c:spPr>
          <c:marker>
            <c:symbol val="plus"/>
            <c:size val="5"/>
            <c:spPr>
              <a:ln w="22225"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trendline>
            <c:spPr>
              <a:ln w="19050">
                <a:solidFill>
                  <a:schemeClr val="tx2"/>
                </a:solidFill>
              </a:ln>
              <a:effectLst>
                <a:outerShdw blurRad="50800" dist="50800" sx="1000" sy="1000" algn="ctr" rotWithShape="0">
                  <a:schemeClr val="tx2"/>
                </a:outerShdw>
              </a:effectLst>
            </c:spPr>
            <c:trendlineType val="poly"/>
            <c:order val="5"/>
            <c:dispRSqr val="0"/>
            <c:dispEq val="0"/>
          </c:trendline>
          <c:xVal>
            <c:numRef>
              <c:f>abb!$A$3:$A$94</c:f>
              <c:numCache>
                <c:formatCode>General</c:formatCode>
                <c:ptCount val="92"/>
                <c:pt idx="0">
                  <c:v>1921</c:v>
                </c:pt>
                <c:pt idx="1">
                  <c:v>1922</c:v>
                </c:pt>
                <c:pt idx="2">
                  <c:v>1923</c:v>
                </c:pt>
                <c:pt idx="3">
                  <c:v>1924</c:v>
                </c:pt>
                <c:pt idx="4">
                  <c:v>1925</c:v>
                </c:pt>
                <c:pt idx="5">
                  <c:v>1926</c:v>
                </c:pt>
                <c:pt idx="6">
                  <c:v>1927</c:v>
                </c:pt>
                <c:pt idx="7">
                  <c:v>1928</c:v>
                </c:pt>
                <c:pt idx="8">
                  <c:v>1929</c:v>
                </c:pt>
                <c:pt idx="9">
                  <c:v>1930</c:v>
                </c:pt>
                <c:pt idx="10">
                  <c:v>1931</c:v>
                </c:pt>
                <c:pt idx="11">
                  <c:v>1932</c:v>
                </c:pt>
                <c:pt idx="12">
                  <c:v>1933</c:v>
                </c:pt>
                <c:pt idx="13">
                  <c:v>1934</c:v>
                </c:pt>
                <c:pt idx="14">
                  <c:v>1935</c:v>
                </c:pt>
                <c:pt idx="15">
                  <c:v>1936</c:v>
                </c:pt>
                <c:pt idx="16">
                  <c:v>1937</c:v>
                </c:pt>
                <c:pt idx="17">
                  <c:v>1938</c:v>
                </c:pt>
                <c:pt idx="18">
                  <c:v>1939</c:v>
                </c:pt>
                <c:pt idx="19">
                  <c:v>1940</c:v>
                </c:pt>
                <c:pt idx="20">
                  <c:v>1941</c:v>
                </c:pt>
                <c:pt idx="21">
                  <c:v>1942</c:v>
                </c:pt>
                <c:pt idx="22">
                  <c:v>1943</c:v>
                </c:pt>
                <c:pt idx="23">
                  <c:v>1944</c:v>
                </c:pt>
                <c:pt idx="24">
                  <c:v>1945</c:v>
                </c:pt>
                <c:pt idx="25">
                  <c:v>1946</c:v>
                </c:pt>
                <c:pt idx="26">
                  <c:v>1947</c:v>
                </c:pt>
                <c:pt idx="27">
                  <c:v>1948</c:v>
                </c:pt>
                <c:pt idx="28">
                  <c:v>1949</c:v>
                </c:pt>
                <c:pt idx="29">
                  <c:v>1950</c:v>
                </c:pt>
                <c:pt idx="30">
                  <c:v>1951</c:v>
                </c:pt>
                <c:pt idx="31">
                  <c:v>1952</c:v>
                </c:pt>
                <c:pt idx="32">
                  <c:v>1953</c:v>
                </c:pt>
                <c:pt idx="33">
                  <c:v>1954</c:v>
                </c:pt>
                <c:pt idx="34">
                  <c:v>1955</c:v>
                </c:pt>
                <c:pt idx="35">
                  <c:v>1956</c:v>
                </c:pt>
                <c:pt idx="36">
                  <c:v>1957</c:v>
                </c:pt>
                <c:pt idx="37">
                  <c:v>1958</c:v>
                </c:pt>
                <c:pt idx="38">
                  <c:v>1959</c:v>
                </c:pt>
                <c:pt idx="39">
                  <c:v>1960</c:v>
                </c:pt>
                <c:pt idx="40">
                  <c:v>1961</c:v>
                </c:pt>
                <c:pt idx="41">
                  <c:v>1962</c:v>
                </c:pt>
                <c:pt idx="42">
                  <c:v>1963</c:v>
                </c:pt>
                <c:pt idx="43">
                  <c:v>1964</c:v>
                </c:pt>
                <c:pt idx="44">
                  <c:v>1965</c:v>
                </c:pt>
                <c:pt idx="45">
                  <c:v>1966</c:v>
                </c:pt>
                <c:pt idx="46">
                  <c:v>1967</c:v>
                </c:pt>
                <c:pt idx="47">
                  <c:v>1968</c:v>
                </c:pt>
                <c:pt idx="48">
                  <c:v>1969</c:v>
                </c:pt>
                <c:pt idx="49">
                  <c:v>1970</c:v>
                </c:pt>
                <c:pt idx="50">
                  <c:v>1971</c:v>
                </c:pt>
                <c:pt idx="51">
                  <c:v>1972</c:v>
                </c:pt>
                <c:pt idx="52">
                  <c:v>1973</c:v>
                </c:pt>
                <c:pt idx="53">
                  <c:v>1974</c:v>
                </c:pt>
                <c:pt idx="54">
                  <c:v>1975</c:v>
                </c:pt>
                <c:pt idx="55">
                  <c:v>1976</c:v>
                </c:pt>
                <c:pt idx="56">
                  <c:v>1977</c:v>
                </c:pt>
                <c:pt idx="57">
                  <c:v>1978</c:v>
                </c:pt>
                <c:pt idx="58">
                  <c:v>1979</c:v>
                </c:pt>
                <c:pt idx="59">
                  <c:v>1980</c:v>
                </c:pt>
                <c:pt idx="60">
                  <c:v>1981</c:v>
                </c:pt>
                <c:pt idx="61">
                  <c:v>1982</c:v>
                </c:pt>
                <c:pt idx="62">
                  <c:v>1983</c:v>
                </c:pt>
                <c:pt idx="63">
                  <c:v>1984</c:v>
                </c:pt>
                <c:pt idx="64">
                  <c:v>1985</c:v>
                </c:pt>
                <c:pt idx="65">
                  <c:v>1986</c:v>
                </c:pt>
                <c:pt idx="66">
                  <c:v>1987</c:v>
                </c:pt>
                <c:pt idx="67">
                  <c:v>1988</c:v>
                </c:pt>
                <c:pt idx="68">
                  <c:v>1989</c:v>
                </c:pt>
                <c:pt idx="69">
                  <c:v>1990</c:v>
                </c:pt>
                <c:pt idx="70">
                  <c:v>1991</c:v>
                </c:pt>
                <c:pt idx="71">
                  <c:v>1992</c:v>
                </c:pt>
                <c:pt idx="72">
                  <c:v>1993</c:v>
                </c:pt>
                <c:pt idx="73">
                  <c:v>1994</c:v>
                </c:pt>
                <c:pt idx="74">
                  <c:v>1995</c:v>
                </c:pt>
                <c:pt idx="75">
                  <c:v>1996</c:v>
                </c:pt>
                <c:pt idx="76">
                  <c:v>1997</c:v>
                </c:pt>
                <c:pt idx="77">
                  <c:v>1998</c:v>
                </c:pt>
                <c:pt idx="78">
                  <c:v>1999</c:v>
                </c:pt>
                <c:pt idx="79">
                  <c:v>2000</c:v>
                </c:pt>
                <c:pt idx="80">
                  <c:v>2001</c:v>
                </c:pt>
                <c:pt idx="81">
                  <c:v>2002</c:v>
                </c:pt>
                <c:pt idx="82">
                  <c:v>2003</c:v>
                </c:pt>
                <c:pt idx="83">
                  <c:v>2004</c:v>
                </c:pt>
                <c:pt idx="84">
                  <c:v>2005</c:v>
                </c:pt>
                <c:pt idx="85">
                  <c:v>2006</c:v>
                </c:pt>
                <c:pt idx="86">
                  <c:v>2007</c:v>
                </c:pt>
                <c:pt idx="87">
                  <c:v>2008</c:v>
                </c:pt>
                <c:pt idx="88">
                  <c:v>2009</c:v>
                </c:pt>
                <c:pt idx="89">
                  <c:v>2010</c:v>
                </c:pt>
                <c:pt idx="90">
                  <c:v>2011</c:v>
                </c:pt>
                <c:pt idx="91">
                  <c:v>2012</c:v>
                </c:pt>
              </c:numCache>
            </c:numRef>
          </c:xVal>
          <c:yVal>
            <c:numRef>
              <c:f>abb!$B$3:$B$94</c:f>
              <c:numCache>
                <c:formatCode>General</c:formatCode>
                <c:ptCount val="92"/>
                <c:pt idx="0">
                  <c:v>11.18</c:v>
                </c:pt>
                <c:pt idx="1">
                  <c:v>9.32</c:v>
                </c:pt>
                <c:pt idx="2">
                  <c:v>9.9600000000000009</c:v>
                </c:pt>
                <c:pt idx="3">
                  <c:v>9.69</c:v>
                </c:pt>
                <c:pt idx="4">
                  <c:v>9.6999999999999993</c:v>
                </c:pt>
                <c:pt idx="5">
                  <c:v>10.51</c:v>
                </c:pt>
                <c:pt idx="6">
                  <c:v>9.92</c:v>
                </c:pt>
                <c:pt idx="7">
                  <c:v>10.61</c:v>
                </c:pt>
                <c:pt idx="8">
                  <c:v>9.61</c:v>
                </c:pt>
                <c:pt idx="9">
                  <c:v>10.55</c:v>
                </c:pt>
                <c:pt idx="10">
                  <c:v>9.59</c:v>
                </c:pt>
                <c:pt idx="11">
                  <c:v>9.82</c:v>
                </c:pt>
                <c:pt idx="12">
                  <c:v>9.6</c:v>
                </c:pt>
                <c:pt idx="13">
                  <c:v>10.62</c:v>
                </c:pt>
                <c:pt idx="14">
                  <c:v>10.14</c:v>
                </c:pt>
                <c:pt idx="15">
                  <c:v>9.9</c:v>
                </c:pt>
                <c:pt idx="16">
                  <c:v>10.31</c:v>
                </c:pt>
                <c:pt idx="17">
                  <c:v>10.17</c:v>
                </c:pt>
                <c:pt idx="18">
                  <c:v>10.1</c:v>
                </c:pt>
                <c:pt idx="19">
                  <c:v>9.58</c:v>
                </c:pt>
                <c:pt idx="24">
                  <c:v>10.78</c:v>
                </c:pt>
                <c:pt idx="25">
                  <c:v>9.8000000000000007</c:v>
                </c:pt>
                <c:pt idx="26">
                  <c:v>10.86</c:v>
                </c:pt>
                <c:pt idx="27">
                  <c:v>10.7</c:v>
                </c:pt>
                <c:pt idx="28">
                  <c:v>11.12</c:v>
                </c:pt>
                <c:pt idx="29">
                  <c:v>10.31</c:v>
                </c:pt>
                <c:pt idx="30">
                  <c:v>10.35</c:v>
                </c:pt>
                <c:pt idx="31">
                  <c:v>10.1</c:v>
                </c:pt>
                <c:pt idx="32">
                  <c:v>10.58</c:v>
                </c:pt>
                <c:pt idx="33">
                  <c:v>9.9499999999999993</c:v>
                </c:pt>
                <c:pt idx="34">
                  <c:v>10.01</c:v>
                </c:pt>
                <c:pt idx="35">
                  <c:v>9.4</c:v>
                </c:pt>
                <c:pt idx="36">
                  <c:v>10.87</c:v>
                </c:pt>
                <c:pt idx="37">
                  <c:v>10.210000000000001</c:v>
                </c:pt>
                <c:pt idx="38">
                  <c:v>11.17</c:v>
                </c:pt>
                <c:pt idx="39">
                  <c:v>10.35</c:v>
                </c:pt>
                <c:pt idx="40">
                  <c:v>10.88</c:v>
                </c:pt>
                <c:pt idx="41">
                  <c:v>9.23</c:v>
                </c:pt>
                <c:pt idx="42">
                  <c:v>8.69</c:v>
                </c:pt>
                <c:pt idx="43">
                  <c:v>9.69</c:v>
                </c:pt>
                <c:pt idx="44">
                  <c:v>9.33</c:v>
                </c:pt>
                <c:pt idx="45">
                  <c:v>10.08</c:v>
                </c:pt>
                <c:pt idx="46">
                  <c:v>10.08</c:v>
                </c:pt>
                <c:pt idx="47">
                  <c:v>9.4700000000000006</c:v>
                </c:pt>
                <c:pt idx="48">
                  <c:v>9.8699999999999992</c:v>
                </c:pt>
                <c:pt idx="49">
                  <c:v>9.9</c:v>
                </c:pt>
                <c:pt idx="50">
                  <c:v>9.9600000000000009</c:v>
                </c:pt>
                <c:pt idx="51">
                  <c:v>9.44</c:v>
                </c:pt>
                <c:pt idx="52">
                  <c:v>9.84</c:v>
                </c:pt>
                <c:pt idx="53">
                  <c:v>10.15</c:v>
                </c:pt>
                <c:pt idx="54">
                  <c:v>10.050000000000001</c:v>
                </c:pt>
                <c:pt idx="55">
                  <c:v>10.45</c:v>
                </c:pt>
                <c:pt idx="56">
                  <c:v>9.93</c:v>
                </c:pt>
                <c:pt idx="57">
                  <c:v>9.51</c:v>
                </c:pt>
                <c:pt idx="58">
                  <c:v>9.35</c:v>
                </c:pt>
                <c:pt idx="59">
                  <c:v>9.51</c:v>
                </c:pt>
                <c:pt idx="60">
                  <c:v>9.9499999999999993</c:v>
                </c:pt>
                <c:pt idx="61">
                  <c:v>10.48</c:v>
                </c:pt>
                <c:pt idx="62">
                  <c:v>10.5</c:v>
                </c:pt>
                <c:pt idx="63">
                  <c:v>9.91</c:v>
                </c:pt>
                <c:pt idx="64">
                  <c:v>9.1300000000000008</c:v>
                </c:pt>
                <c:pt idx="65">
                  <c:v>9.48</c:v>
                </c:pt>
                <c:pt idx="66">
                  <c:v>9.39</c:v>
                </c:pt>
                <c:pt idx="67">
                  <c:v>10.5</c:v>
                </c:pt>
                <c:pt idx="68">
                  <c:v>11.03</c:v>
                </c:pt>
                <c:pt idx="69">
                  <c:v>11.14</c:v>
                </c:pt>
                <c:pt idx="70">
                  <c:v>9.7899999999999991</c:v>
                </c:pt>
                <c:pt idx="71">
                  <c:v>10.49</c:v>
                </c:pt>
                <c:pt idx="72">
                  <c:v>10.1</c:v>
                </c:pt>
                <c:pt idx="73">
                  <c:v>11.16</c:v>
                </c:pt>
                <c:pt idx="74">
                  <c:v>11.05</c:v>
                </c:pt>
                <c:pt idx="75">
                  <c:v>9.3000000000000007</c:v>
                </c:pt>
                <c:pt idx="76">
                  <c:v>10.85</c:v>
                </c:pt>
                <c:pt idx="77">
                  <c:v>10.83</c:v>
                </c:pt>
                <c:pt idx="78">
                  <c:v>11.46</c:v>
                </c:pt>
                <c:pt idx="79">
                  <c:v>11.22</c:v>
                </c:pt>
                <c:pt idx="80">
                  <c:v>10.91</c:v>
                </c:pt>
                <c:pt idx="81">
                  <c:v>11.29</c:v>
                </c:pt>
                <c:pt idx="82">
                  <c:v>11.23</c:v>
                </c:pt>
                <c:pt idx="83">
                  <c:v>10.98</c:v>
                </c:pt>
                <c:pt idx="84">
                  <c:v>11.08</c:v>
                </c:pt>
                <c:pt idx="85">
                  <c:v>11.38</c:v>
                </c:pt>
                <c:pt idx="86">
                  <c:v>11.38</c:v>
                </c:pt>
                <c:pt idx="87">
                  <c:v>10.94</c:v>
                </c:pt>
                <c:pt idx="88">
                  <c:v>10.93</c:v>
                </c:pt>
                <c:pt idx="89">
                  <c:v>9.86</c:v>
                </c:pt>
                <c:pt idx="90">
                  <c:v>11.88</c:v>
                </c:pt>
                <c:pt idx="91">
                  <c:v>10.77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281-4E46-A45B-F1D8F5A9F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40448"/>
        <c:axId val="196442368"/>
      </c:scatterChart>
      <c:valAx>
        <c:axId val="196440448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fr-FR" sz="1600"/>
                  <a:t>année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6442368"/>
        <c:crosses val="autoZero"/>
        <c:crossBetween val="midCat"/>
        <c:majorUnit val="10"/>
        <c:minorUnit val="2"/>
      </c:valAx>
      <c:valAx>
        <c:axId val="196442368"/>
        <c:scaling>
          <c:orientation val="minMax"/>
          <c:max val="12"/>
          <c:min val="8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fr-FR" sz="1600"/>
                  <a:t>Température</a:t>
                </a:r>
                <a:r>
                  <a:rPr lang="fr-FR" sz="1600" baseline="0"/>
                  <a:t> moyenne à Abbeville en °C</a:t>
                </a:r>
                <a:endParaRPr lang="fr-FR" sz="16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6440448"/>
        <c:crosses val="autoZero"/>
        <c:crossBetween val="midCat"/>
      </c:valAx>
    </c:plotArea>
    <c:legend>
      <c:legendPos val="r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abb!$E$2</c:f>
              <c:strCache>
                <c:ptCount val="1"/>
                <c:pt idx="0">
                  <c:v>jours de gel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7"/>
            <c:spPr>
              <a:ln w="19050">
                <a:solidFill>
                  <a:schemeClr val="tx1"/>
                </a:solidFill>
              </a:ln>
            </c:spPr>
          </c:marker>
          <c:trendline>
            <c:spPr>
              <a:ln w="19050"/>
            </c:spPr>
            <c:trendlineType val="linear"/>
            <c:dispRSqr val="0"/>
            <c:dispEq val="0"/>
          </c:trendline>
          <c:trendline>
            <c:spPr>
              <a:ln w="19050">
                <a:solidFill>
                  <a:schemeClr val="tx2"/>
                </a:solidFill>
              </a:ln>
            </c:spPr>
            <c:trendlineType val="poly"/>
            <c:order val="4"/>
            <c:dispRSqr val="0"/>
            <c:dispEq val="0"/>
          </c:trendline>
          <c:xVal>
            <c:numRef>
              <c:f>abb!$A$3:$A$94</c:f>
              <c:numCache>
                <c:formatCode>General</c:formatCode>
                <c:ptCount val="92"/>
                <c:pt idx="0">
                  <c:v>1921</c:v>
                </c:pt>
                <c:pt idx="1">
                  <c:v>1922</c:v>
                </c:pt>
                <c:pt idx="2">
                  <c:v>1923</c:v>
                </c:pt>
                <c:pt idx="3">
                  <c:v>1924</c:v>
                </c:pt>
                <c:pt idx="4">
                  <c:v>1925</c:v>
                </c:pt>
                <c:pt idx="5">
                  <c:v>1926</c:v>
                </c:pt>
                <c:pt idx="6">
                  <c:v>1927</c:v>
                </c:pt>
                <c:pt idx="7">
                  <c:v>1928</c:v>
                </c:pt>
                <c:pt idx="8">
                  <c:v>1929</c:v>
                </c:pt>
                <c:pt idx="9">
                  <c:v>1930</c:v>
                </c:pt>
                <c:pt idx="10">
                  <c:v>1931</c:v>
                </c:pt>
                <c:pt idx="11">
                  <c:v>1932</c:v>
                </c:pt>
                <c:pt idx="12">
                  <c:v>1933</c:v>
                </c:pt>
                <c:pt idx="13">
                  <c:v>1934</c:v>
                </c:pt>
                <c:pt idx="14">
                  <c:v>1935</c:v>
                </c:pt>
                <c:pt idx="15">
                  <c:v>1936</c:v>
                </c:pt>
                <c:pt idx="16">
                  <c:v>1937</c:v>
                </c:pt>
                <c:pt idx="17">
                  <c:v>1938</c:v>
                </c:pt>
                <c:pt idx="18">
                  <c:v>1939</c:v>
                </c:pt>
                <c:pt idx="19">
                  <c:v>1940</c:v>
                </c:pt>
                <c:pt idx="20">
                  <c:v>1941</c:v>
                </c:pt>
                <c:pt idx="21">
                  <c:v>1942</c:v>
                </c:pt>
                <c:pt idx="22">
                  <c:v>1943</c:v>
                </c:pt>
                <c:pt idx="23">
                  <c:v>1944</c:v>
                </c:pt>
                <c:pt idx="24">
                  <c:v>1945</c:v>
                </c:pt>
                <c:pt idx="25">
                  <c:v>1946</c:v>
                </c:pt>
                <c:pt idx="26">
                  <c:v>1947</c:v>
                </c:pt>
                <c:pt idx="27">
                  <c:v>1948</c:v>
                </c:pt>
                <c:pt idx="28">
                  <c:v>1949</c:v>
                </c:pt>
                <c:pt idx="29">
                  <c:v>1950</c:v>
                </c:pt>
                <c:pt idx="30">
                  <c:v>1951</c:v>
                </c:pt>
                <c:pt idx="31">
                  <c:v>1952</c:v>
                </c:pt>
                <c:pt idx="32">
                  <c:v>1953</c:v>
                </c:pt>
                <c:pt idx="33">
                  <c:v>1954</c:v>
                </c:pt>
                <c:pt idx="34">
                  <c:v>1955</c:v>
                </c:pt>
                <c:pt idx="35">
                  <c:v>1956</c:v>
                </c:pt>
                <c:pt idx="36">
                  <c:v>1957</c:v>
                </c:pt>
                <c:pt idx="37">
                  <c:v>1958</c:v>
                </c:pt>
                <c:pt idx="38">
                  <c:v>1959</c:v>
                </c:pt>
                <c:pt idx="39">
                  <c:v>1960</c:v>
                </c:pt>
                <c:pt idx="40">
                  <c:v>1961</c:v>
                </c:pt>
                <c:pt idx="41">
                  <c:v>1962</c:v>
                </c:pt>
                <c:pt idx="42">
                  <c:v>1963</c:v>
                </c:pt>
                <c:pt idx="43">
                  <c:v>1964</c:v>
                </c:pt>
                <c:pt idx="44">
                  <c:v>1965</c:v>
                </c:pt>
                <c:pt idx="45">
                  <c:v>1966</c:v>
                </c:pt>
                <c:pt idx="46">
                  <c:v>1967</c:v>
                </c:pt>
                <c:pt idx="47">
                  <c:v>1968</c:v>
                </c:pt>
                <c:pt idx="48">
                  <c:v>1969</c:v>
                </c:pt>
                <c:pt idx="49">
                  <c:v>1970</c:v>
                </c:pt>
                <c:pt idx="50">
                  <c:v>1971</c:v>
                </c:pt>
                <c:pt idx="51">
                  <c:v>1972</c:v>
                </c:pt>
                <c:pt idx="52">
                  <c:v>1973</c:v>
                </c:pt>
                <c:pt idx="53">
                  <c:v>1974</c:v>
                </c:pt>
                <c:pt idx="54">
                  <c:v>1975</c:v>
                </c:pt>
                <c:pt idx="55">
                  <c:v>1976</c:v>
                </c:pt>
                <c:pt idx="56">
                  <c:v>1977</c:v>
                </c:pt>
                <c:pt idx="57">
                  <c:v>1978</c:v>
                </c:pt>
                <c:pt idx="58">
                  <c:v>1979</c:v>
                </c:pt>
                <c:pt idx="59">
                  <c:v>1980</c:v>
                </c:pt>
                <c:pt idx="60">
                  <c:v>1981</c:v>
                </c:pt>
                <c:pt idx="61">
                  <c:v>1982</c:v>
                </c:pt>
                <c:pt idx="62">
                  <c:v>1983</c:v>
                </c:pt>
                <c:pt idx="63">
                  <c:v>1984</c:v>
                </c:pt>
                <c:pt idx="64">
                  <c:v>1985</c:v>
                </c:pt>
                <c:pt idx="65">
                  <c:v>1986</c:v>
                </c:pt>
                <c:pt idx="66">
                  <c:v>1987</c:v>
                </c:pt>
                <c:pt idx="67">
                  <c:v>1988</c:v>
                </c:pt>
                <c:pt idx="68">
                  <c:v>1989</c:v>
                </c:pt>
                <c:pt idx="69">
                  <c:v>1990</c:v>
                </c:pt>
                <c:pt idx="70">
                  <c:v>1991</c:v>
                </c:pt>
                <c:pt idx="71">
                  <c:v>1992</c:v>
                </c:pt>
                <c:pt idx="72">
                  <c:v>1993</c:v>
                </c:pt>
                <c:pt idx="73">
                  <c:v>1994</c:v>
                </c:pt>
                <c:pt idx="74">
                  <c:v>1995</c:v>
                </c:pt>
                <c:pt idx="75">
                  <c:v>1996</c:v>
                </c:pt>
                <c:pt idx="76">
                  <c:v>1997</c:v>
                </c:pt>
                <c:pt idx="77">
                  <c:v>1998</c:v>
                </c:pt>
                <c:pt idx="78">
                  <c:v>1999</c:v>
                </c:pt>
                <c:pt idx="79">
                  <c:v>2000</c:v>
                </c:pt>
                <c:pt idx="80">
                  <c:v>2001</c:v>
                </c:pt>
                <c:pt idx="81">
                  <c:v>2002</c:v>
                </c:pt>
                <c:pt idx="82">
                  <c:v>2003</c:v>
                </c:pt>
                <c:pt idx="83">
                  <c:v>2004</c:v>
                </c:pt>
                <c:pt idx="84">
                  <c:v>2005</c:v>
                </c:pt>
                <c:pt idx="85">
                  <c:v>2006</c:v>
                </c:pt>
                <c:pt idx="86">
                  <c:v>2007</c:v>
                </c:pt>
                <c:pt idx="87">
                  <c:v>2008</c:v>
                </c:pt>
                <c:pt idx="88">
                  <c:v>2009</c:v>
                </c:pt>
                <c:pt idx="89">
                  <c:v>2010</c:v>
                </c:pt>
                <c:pt idx="90">
                  <c:v>2011</c:v>
                </c:pt>
                <c:pt idx="91">
                  <c:v>2012</c:v>
                </c:pt>
              </c:numCache>
            </c:numRef>
          </c:xVal>
          <c:yVal>
            <c:numRef>
              <c:f>abb!$E$3:$E$94</c:f>
              <c:numCache>
                <c:formatCode>General</c:formatCode>
                <c:ptCount val="92"/>
                <c:pt idx="0">
                  <c:v>63</c:v>
                </c:pt>
                <c:pt idx="1">
                  <c:v>59</c:v>
                </c:pt>
                <c:pt idx="2">
                  <c:v>46</c:v>
                </c:pt>
                <c:pt idx="3">
                  <c:v>69</c:v>
                </c:pt>
                <c:pt idx="4">
                  <c:v>61</c:v>
                </c:pt>
                <c:pt idx="5">
                  <c:v>41</c:v>
                </c:pt>
                <c:pt idx="6">
                  <c:v>47</c:v>
                </c:pt>
                <c:pt idx="7">
                  <c:v>39</c:v>
                </c:pt>
                <c:pt idx="8">
                  <c:v>84</c:v>
                </c:pt>
                <c:pt idx="9">
                  <c:v>43</c:v>
                </c:pt>
                <c:pt idx="10">
                  <c:v>55</c:v>
                </c:pt>
                <c:pt idx="11">
                  <c:v>66</c:v>
                </c:pt>
                <c:pt idx="12">
                  <c:v>85</c:v>
                </c:pt>
                <c:pt idx="13">
                  <c:v>42</c:v>
                </c:pt>
                <c:pt idx="14">
                  <c:v>58</c:v>
                </c:pt>
                <c:pt idx="15">
                  <c:v>60</c:v>
                </c:pt>
                <c:pt idx="16">
                  <c:v>46</c:v>
                </c:pt>
                <c:pt idx="17">
                  <c:v>52</c:v>
                </c:pt>
                <c:pt idx="18">
                  <c:v>38</c:v>
                </c:pt>
                <c:pt idx="19">
                  <c:v>60</c:v>
                </c:pt>
                <c:pt idx="24">
                  <c:v>51</c:v>
                </c:pt>
                <c:pt idx="25">
                  <c:v>58</c:v>
                </c:pt>
                <c:pt idx="26">
                  <c:v>73</c:v>
                </c:pt>
                <c:pt idx="27">
                  <c:v>53</c:v>
                </c:pt>
                <c:pt idx="28">
                  <c:v>60</c:v>
                </c:pt>
                <c:pt idx="29">
                  <c:v>49</c:v>
                </c:pt>
                <c:pt idx="30">
                  <c:v>27</c:v>
                </c:pt>
                <c:pt idx="31">
                  <c:v>54</c:v>
                </c:pt>
                <c:pt idx="32">
                  <c:v>49</c:v>
                </c:pt>
                <c:pt idx="33">
                  <c:v>47</c:v>
                </c:pt>
                <c:pt idx="34">
                  <c:v>77</c:v>
                </c:pt>
                <c:pt idx="35">
                  <c:v>69</c:v>
                </c:pt>
                <c:pt idx="36">
                  <c:v>35</c:v>
                </c:pt>
                <c:pt idx="37">
                  <c:v>53</c:v>
                </c:pt>
                <c:pt idx="38">
                  <c:v>44</c:v>
                </c:pt>
                <c:pt idx="39">
                  <c:v>47</c:v>
                </c:pt>
                <c:pt idx="40">
                  <c:v>31</c:v>
                </c:pt>
                <c:pt idx="41">
                  <c:v>64</c:v>
                </c:pt>
                <c:pt idx="42">
                  <c:v>83</c:v>
                </c:pt>
                <c:pt idx="43">
                  <c:v>56</c:v>
                </c:pt>
                <c:pt idx="44">
                  <c:v>53</c:v>
                </c:pt>
                <c:pt idx="45">
                  <c:v>38</c:v>
                </c:pt>
                <c:pt idx="46">
                  <c:v>38</c:v>
                </c:pt>
                <c:pt idx="47">
                  <c:v>61</c:v>
                </c:pt>
                <c:pt idx="48">
                  <c:v>58</c:v>
                </c:pt>
                <c:pt idx="49">
                  <c:v>53</c:v>
                </c:pt>
                <c:pt idx="50">
                  <c:v>46</c:v>
                </c:pt>
                <c:pt idx="51">
                  <c:v>33</c:v>
                </c:pt>
                <c:pt idx="52">
                  <c:v>65</c:v>
                </c:pt>
                <c:pt idx="53">
                  <c:v>17</c:v>
                </c:pt>
                <c:pt idx="54">
                  <c:v>44</c:v>
                </c:pt>
                <c:pt idx="55">
                  <c:v>56</c:v>
                </c:pt>
                <c:pt idx="56">
                  <c:v>40</c:v>
                </c:pt>
                <c:pt idx="57">
                  <c:v>57</c:v>
                </c:pt>
                <c:pt idx="58">
                  <c:v>59</c:v>
                </c:pt>
                <c:pt idx="59">
                  <c:v>50</c:v>
                </c:pt>
                <c:pt idx="60">
                  <c:v>49</c:v>
                </c:pt>
                <c:pt idx="61">
                  <c:v>39</c:v>
                </c:pt>
                <c:pt idx="62">
                  <c:v>46</c:v>
                </c:pt>
                <c:pt idx="63">
                  <c:v>42</c:v>
                </c:pt>
                <c:pt idx="64">
                  <c:v>73</c:v>
                </c:pt>
                <c:pt idx="65">
                  <c:v>53</c:v>
                </c:pt>
                <c:pt idx="66">
                  <c:v>61</c:v>
                </c:pt>
                <c:pt idx="67">
                  <c:v>24</c:v>
                </c:pt>
                <c:pt idx="68">
                  <c:v>36</c:v>
                </c:pt>
                <c:pt idx="69">
                  <c:v>26</c:v>
                </c:pt>
                <c:pt idx="70">
                  <c:v>51</c:v>
                </c:pt>
                <c:pt idx="71">
                  <c:v>34</c:v>
                </c:pt>
                <c:pt idx="72">
                  <c:v>39</c:v>
                </c:pt>
                <c:pt idx="73">
                  <c:v>22</c:v>
                </c:pt>
                <c:pt idx="74">
                  <c:v>32</c:v>
                </c:pt>
                <c:pt idx="75">
                  <c:v>65</c:v>
                </c:pt>
                <c:pt idx="76">
                  <c:v>39</c:v>
                </c:pt>
                <c:pt idx="77">
                  <c:v>36</c:v>
                </c:pt>
                <c:pt idx="78">
                  <c:v>25</c:v>
                </c:pt>
                <c:pt idx="79">
                  <c:v>26</c:v>
                </c:pt>
                <c:pt idx="80">
                  <c:v>44</c:v>
                </c:pt>
                <c:pt idx="81">
                  <c:v>22</c:v>
                </c:pt>
                <c:pt idx="82">
                  <c:v>47</c:v>
                </c:pt>
                <c:pt idx="83">
                  <c:v>44</c:v>
                </c:pt>
                <c:pt idx="84">
                  <c:v>40</c:v>
                </c:pt>
                <c:pt idx="85">
                  <c:v>48</c:v>
                </c:pt>
                <c:pt idx="86">
                  <c:v>21</c:v>
                </c:pt>
                <c:pt idx="87">
                  <c:v>32</c:v>
                </c:pt>
                <c:pt idx="88">
                  <c:v>42</c:v>
                </c:pt>
                <c:pt idx="89">
                  <c:v>70</c:v>
                </c:pt>
                <c:pt idx="90">
                  <c:v>19</c:v>
                </c:pt>
                <c:pt idx="91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29-4568-B2DB-0D8E2D29C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818048"/>
        <c:axId val="196819968"/>
      </c:scatterChart>
      <c:valAx>
        <c:axId val="196818048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 sz="1600"/>
                  <a:t>année</a:t>
                </a:r>
              </a:p>
            </c:rich>
          </c:tx>
          <c:overlay val="0"/>
          <c:spPr>
            <a:noFill/>
            <a:ln w="9525"/>
          </c:spPr>
        </c:title>
        <c:numFmt formatCode="General" sourceLinked="1"/>
        <c:majorTickMark val="out"/>
        <c:minorTickMark val="none"/>
        <c:tickLblPos val="nextTo"/>
        <c:crossAx val="196819968"/>
        <c:crosses val="autoZero"/>
        <c:crossBetween val="midCat"/>
        <c:majorUnit val="10"/>
        <c:minorUnit val="2"/>
      </c:valAx>
      <c:valAx>
        <c:axId val="196819968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800"/>
                </a:pPr>
                <a:r>
                  <a:rPr lang="fr-FR" sz="1800"/>
                  <a:t>Nombre</a:t>
                </a:r>
                <a:r>
                  <a:rPr lang="fr-FR" sz="1800" baseline="0"/>
                  <a:t> de jours de gel</a:t>
                </a:r>
                <a:endParaRPr lang="fr-FR" sz="18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68180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abb!$F$2</c:f>
              <c:strCache>
                <c:ptCount val="1"/>
                <c:pt idx="0">
                  <c:v>jours chauds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8"/>
            <c:spPr>
              <a:noFill/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poly"/>
            <c:order val="4"/>
            <c:dispRSqr val="0"/>
            <c:dispEq val="0"/>
          </c:trendline>
          <c:xVal>
            <c:numRef>
              <c:f>abb!$A$3:$A$94</c:f>
              <c:numCache>
                <c:formatCode>General</c:formatCode>
                <c:ptCount val="92"/>
                <c:pt idx="0">
                  <c:v>1921</c:v>
                </c:pt>
                <c:pt idx="1">
                  <c:v>1922</c:v>
                </c:pt>
                <c:pt idx="2">
                  <c:v>1923</c:v>
                </c:pt>
                <c:pt idx="3">
                  <c:v>1924</c:v>
                </c:pt>
                <c:pt idx="4">
                  <c:v>1925</c:v>
                </c:pt>
                <c:pt idx="5">
                  <c:v>1926</c:v>
                </c:pt>
                <c:pt idx="6">
                  <c:v>1927</c:v>
                </c:pt>
                <c:pt idx="7">
                  <c:v>1928</c:v>
                </c:pt>
                <c:pt idx="8">
                  <c:v>1929</c:v>
                </c:pt>
                <c:pt idx="9">
                  <c:v>1930</c:v>
                </c:pt>
                <c:pt idx="10">
                  <c:v>1931</c:v>
                </c:pt>
                <c:pt idx="11">
                  <c:v>1932</c:v>
                </c:pt>
                <c:pt idx="12">
                  <c:v>1933</c:v>
                </c:pt>
                <c:pt idx="13">
                  <c:v>1934</c:v>
                </c:pt>
                <c:pt idx="14">
                  <c:v>1935</c:v>
                </c:pt>
                <c:pt idx="15">
                  <c:v>1936</c:v>
                </c:pt>
                <c:pt idx="16">
                  <c:v>1937</c:v>
                </c:pt>
                <c:pt idx="17">
                  <c:v>1938</c:v>
                </c:pt>
                <c:pt idx="18">
                  <c:v>1939</c:v>
                </c:pt>
                <c:pt idx="19">
                  <c:v>1940</c:v>
                </c:pt>
                <c:pt idx="20">
                  <c:v>1941</c:v>
                </c:pt>
                <c:pt idx="21">
                  <c:v>1942</c:v>
                </c:pt>
                <c:pt idx="22">
                  <c:v>1943</c:v>
                </c:pt>
                <c:pt idx="23">
                  <c:v>1944</c:v>
                </c:pt>
                <c:pt idx="24">
                  <c:v>1945</c:v>
                </c:pt>
                <c:pt idx="25">
                  <c:v>1946</c:v>
                </c:pt>
                <c:pt idx="26">
                  <c:v>1947</c:v>
                </c:pt>
                <c:pt idx="27">
                  <c:v>1948</c:v>
                </c:pt>
                <c:pt idx="28">
                  <c:v>1949</c:v>
                </c:pt>
                <c:pt idx="29">
                  <c:v>1950</c:v>
                </c:pt>
                <c:pt idx="30">
                  <c:v>1951</c:v>
                </c:pt>
                <c:pt idx="31">
                  <c:v>1952</c:v>
                </c:pt>
                <c:pt idx="32">
                  <c:v>1953</c:v>
                </c:pt>
                <c:pt idx="33">
                  <c:v>1954</c:v>
                </c:pt>
                <c:pt idx="34">
                  <c:v>1955</c:v>
                </c:pt>
                <c:pt idx="35">
                  <c:v>1956</c:v>
                </c:pt>
                <c:pt idx="36">
                  <c:v>1957</c:v>
                </c:pt>
                <c:pt idx="37">
                  <c:v>1958</c:v>
                </c:pt>
                <c:pt idx="38">
                  <c:v>1959</c:v>
                </c:pt>
                <c:pt idx="39">
                  <c:v>1960</c:v>
                </c:pt>
                <c:pt idx="40">
                  <c:v>1961</c:v>
                </c:pt>
                <c:pt idx="41">
                  <c:v>1962</c:v>
                </c:pt>
                <c:pt idx="42">
                  <c:v>1963</c:v>
                </c:pt>
                <c:pt idx="43">
                  <c:v>1964</c:v>
                </c:pt>
                <c:pt idx="44">
                  <c:v>1965</c:v>
                </c:pt>
                <c:pt idx="45">
                  <c:v>1966</c:v>
                </c:pt>
                <c:pt idx="46">
                  <c:v>1967</c:v>
                </c:pt>
                <c:pt idx="47">
                  <c:v>1968</c:v>
                </c:pt>
                <c:pt idx="48">
                  <c:v>1969</c:v>
                </c:pt>
                <c:pt idx="49">
                  <c:v>1970</c:v>
                </c:pt>
                <c:pt idx="50">
                  <c:v>1971</c:v>
                </c:pt>
                <c:pt idx="51">
                  <c:v>1972</c:v>
                </c:pt>
                <c:pt idx="52">
                  <c:v>1973</c:v>
                </c:pt>
                <c:pt idx="53">
                  <c:v>1974</c:v>
                </c:pt>
                <c:pt idx="54">
                  <c:v>1975</c:v>
                </c:pt>
                <c:pt idx="55">
                  <c:v>1976</c:v>
                </c:pt>
                <c:pt idx="56">
                  <c:v>1977</c:v>
                </c:pt>
                <c:pt idx="57">
                  <c:v>1978</c:v>
                </c:pt>
                <c:pt idx="58">
                  <c:v>1979</c:v>
                </c:pt>
                <c:pt idx="59">
                  <c:v>1980</c:v>
                </c:pt>
                <c:pt idx="60">
                  <c:v>1981</c:v>
                </c:pt>
                <c:pt idx="61">
                  <c:v>1982</c:v>
                </c:pt>
                <c:pt idx="62">
                  <c:v>1983</c:v>
                </c:pt>
                <c:pt idx="63">
                  <c:v>1984</c:v>
                </c:pt>
                <c:pt idx="64">
                  <c:v>1985</c:v>
                </c:pt>
                <c:pt idx="65">
                  <c:v>1986</c:v>
                </c:pt>
                <c:pt idx="66">
                  <c:v>1987</c:v>
                </c:pt>
                <c:pt idx="67">
                  <c:v>1988</c:v>
                </c:pt>
                <c:pt idx="68">
                  <c:v>1989</c:v>
                </c:pt>
                <c:pt idx="69">
                  <c:v>1990</c:v>
                </c:pt>
                <c:pt idx="70">
                  <c:v>1991</c:v>
                </c:pt>
                <c:pt idx="71">
                  <c:v>1992</c:v>
                </c:pt>
                <c:pt idx="72">
                  <c:v>1993</c:v>
                </c:pt>
                <c:pt idx="73">
                  <c:v>1994</c:v>
                </c:pt>
                <c:pt idx="74">
                  <c:v>1995</c:v>
                </c:pt>
                <c:pt idx="75">
                  <c:v>1996</c:v>
                </c:pt>
                <c:pt idx="76">
                  <c:v>1997</c:v>
                </c:pt>
                <c:pt idx="77">
                  <c:v>1998</c:v>
                </c:pt>
                <c:pt idx="78">
                  <c:v>1999</c:v>
                </c:pt>
                <c:pt idx="79">
                  <c:v>2000</c:v>
                </c:pt>
                <c:pt idx="80">
                  <c:v>2001</c:v>
                </c:pt>
                <c:pt idx="81">
                  <c:v>2002</c:v>
                </c:pt>
                <c:pt idx="82">
                  <c:v>2003</c:v>
                </c:pt>
                <c:pt idx="83">
                  <c:v>2004</c:v>
                </c:pt>
                <c:pt idx="84">
                  <c:v>2005</c:v>
                </c:pt>
                <c:pt idx="85">
                  <c:v>2006</c:v>
                </c:pt>
                <c:pt idx="86">
                  <c:v>2007</c:v>
                </c:pt>
                <c:pt idx="87">
                  <c:v>2008</c:v>
                </c:pt>
                <c:pt idx="88">
                  <c:v>2009</c:v>
                </c:pt>
                <c:pt idx="89">
                  <c:v>2010</c:v>
                </c:pt>
                <c:pt idx="90">
                  <c:v>2011</c:v>
                </c:pt>
                <c:pt idx="91">
                  <c:v>2012</c:v>
                </c:pt>
              </c:numCache>
            </c:numRef>
          </c:xVal>
          <c:yVal>
            <c:numRef>
              <c:f>abb!$F$3:$F$94</c:f>
              <c:numCache>
                <c:formatCode>General</c:formatCode>
                <c:ptCount val="92"/>
                <c:pt idx="0">
                  <c:v>55</c:v>
                </c:pt>
                <c:pt idx="1">
                  <c:v>15</c:v>
                </c:pt>
                <c:pt idx="2">
                  <c:v>23</c:v>
                </c:pt>
                <c:pt idx="3">
                  <c:v>10</c:v>
                </c:pt>
                <c:pt idx="4">
                  <c:v>21</c:v>
                </c:pt>
                <c:pt idx="5">
                  <c:v>22</c:v>
                </c:pt>
                <c:pt idx="6">
                  <c:v>15</c:v>
                </c:pt>
                <c:pt idx="7">
                  <c:v>29</c:v>
                </c:pt>
                <c:pt idx="8">
                  <c:v>35</c:v>
                </c:pt>
                <c:pt idx="9">
                  <c:v>16</c:v>
                </c:pt>
                <c:pt idx="10">
                  <c:v>7</c:v>
                </c:pt>
                <c:pt idx="11">
                  <c:v>23</c:v>
                </c:pt>
                <c:pt idx="12">
                  <c:v>25</c:v>
                </c:pt>
                <c:pt idx="13">
                  <c:v>28</c:v>
                </c:pt>
                <c:pt idx="14">
                  <c:v>25</c:v>
                </c:pt>
                <c:pt idx="15">
                  <c:v>16</c:v>
                </c:pt>
                <c:pt idx="16">
                  <c:v>20</c:v>
                </c:pt>
                <c:pt idx="17">
                  <c:v>14</c:v>
                </c:pt>
                <c:pt idx="18">
                  <c:v>18</c:v>
                </c:pt>
                <c:pt idx="19">
                  <c:v>10</c:v>
                </c:pt>
                <c:pt idx="24">
                  <c:v>32</c:v>
                </c:pt>
                <c:pt idx="25">
                  <c:v>14</c:v>
                </c:pt>
                <c:pt idx="26">
                  <c:v>71</c:v>
                </c:pt>
                <c:pt idx="27">
                  <c:v>18</c:v>
                </c:pt>
                <c:pt idx="28">
                  <c:v>43</c:v>
                </c:pt>
                <c:pt idx="29">
                  <c:v>24</c:v>
                </c:pt>
                <c:pt idx="30">
                  <c:v>19</c:v>
                </c:pt>
                <c:pt idx="31">
                  <c:v>24</c:v>
                </c:pt>
                <c:pt idx="32">
                  <c:v>19</c:v>
                </c:pt>
                <c:pt idx="33">
                  <c:v>11</c:v>
                </c:pt>
                <c:pt idx="34">
                  <c:v>24</c:v>
                </c:pt>
                <c:pt idx="35">
                  <c:v>11</c:v>
                </c:pt>
                <c:pt idx="36">
                  <c:v>23</c:v>
                </c:pt>
                <c:pt idx="37">
                  <c:v>9</c:v>
                </c:pt>
                <c:pt idx="38">
                  <c:v>50</c:v>
                </c:pt>
                <c:pt idx="39">
                  <c:v>9</c:v>
                </c:pt>
                <c:pt idx="40">
                  <c:v>16</c:v>
                </c:pt>
                <c:pt idx="41">
                  <c:v>4</c:v>
                </c:pt>
                <c:pt idx="42">
                  <c:v>7</c:v>
                </c:pt>
                <c:pt idx="43">
                  <c:v>12</c:v>
                </c:pt>
                <c:pt idx="44">
                  <c:v>4</c:v>
                </c:pt>
                <c:pt idx="45">
                  <c:v>8</c:v>
                </c:pt>
                <c:pt idx="46">
                  <c:v>10</c:v>
                </c:pt>
                <c:pt idx="47">
                  <c:v>8</c:v>
                </c:pt>
                <c:pt idx="48">
                  <c:v>17</c:v>
                </c:pt>
                <c:pt idx="49">
                  <c:v>15</c:v>
                </c:pt>
                <c:pt idx="50">
                  <c:v>13</c:v>
                </c:pt>
                <c:pt idx="51">
                  <c:v>4</c:v>
                </c:pt>
                <c:pt idx="52">
                  <c:v>26</c:v>
                </c:pt>
                <c:pt idx="53">
                  <c:v>7</c:v>
                </c:pt>
                <c:pt idx="54">
                  <c:v>16</c:v>
                </c:pt>
                <c:pt idx="55">
                  <c:v>47</c:v>
                </c:pt>
                <c:pt idx="56">
                  <c:v>7</c:v>
                </c:pt>
                <c:pt idx="57">
                  <c:v>6</c:v>
                </c:pt>
                <c:pt idx="58">
                  <c:v>9</c:v>
                </c:pt>
                <c:pt idx="59">
                  <c:v>11</c:v>
                </c:pt>
                <c:pt idx="60">
                  <c:v>13</c:v>
                </c:pt>
                <c:pt idx="61">
                  <c:v>30</c:v>
                </c:pt>
                <c:pt idx="62">
                  <c:v>35</c:v>
                </c:pt>
                <c:pt idx="63">
                  <c:v>14</c:v>
                </c:pt>
                <c:pt idx="64">
                  <c:v>12</c:v>
                </c:pt>
                <c:pt idx="65">
                  <c:v>17</c:v>
                </c:pt>
                <c:pt idx="66">
                  <c:v>13</c:v>
                </c:pt>
                <c:pt idx="67">
                  <c:v>7</c:v>
                </c:pt>
                <c:pt idx="68">
                  <c:v>28</c:v>
                </c:pt>
                <c:pt idx="69">
                  <c:v>23</c:v>
                </c:pt>
                <c:pt idx="70">
                  <c:v>22</c:v>
                </c:pt>
                <c:pt idx="71">
                  <c:v>15</c:v>
                </c:pt>
                <c:pt idx="72">
                  <c:v>8</c:v>
                </c:pt>
                <c:pt idx="73">
                  <c:v>26</c:v>
                </c:pt>
                <c:pt idx="74">
                  <c:v>36</c:v>
                </c:pt>
                <c:pt idx="75">
                  <c:v>18</c:v>
                </c:pt>
                <c:pt idx="76">
                  <c:v>22</c:v>
                </c:pt>
                <c:pt idx="77">
                  <c:v>15</c:v>
                </c:pt>
                <c:pt idx="78">
                  <c:v>29</c:v>
                </c:pt>
                <c:pt idx="79">
                  <c:v>15</c:v>
                </c:pt>
                <c:pt idx="80">
                  <c:v>23</c:v>
                </c:pt>
                <c:pt idx="81">
                  <c:v>13</c:v>
                </c:pt>
                <c:pt idx="82">
                  <c:v>33</c:v>
                </c:pt>
                <c:pt idx="83">
                  <c:v>22</c:v>
                </c:pt>
                <c:pt idx="84">
                  <c:v>25</c:v>
                </c:pt>
                <c:pt idx="85">
                  <c:v>34</c:v>
                </c:pt>
                <c:pt idx="86">
                  <c:v>5</c:v>
                </c:pt>
                <c:pt idx="87">
                  <c:v>17</c:v>
                </c:pt>
                <c:pt idx="88">
                  <c:v>26</c:v>
                </c:pt>
                <c:pt idx="89">
                  <c:v>19</c:v>
                </c:pt>
                <c:pt idx="90">
                  <c:v>22</c:v>
                </c:pt>
                <c:pt idx="91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21-4DA5-9E33-DA88959FC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48480"/>
        <c:axId val="196549632"/>
      </c:scatterChart>
      <c:valAx>
        <c:axId val="19654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6549632"/>
        <c:crosses val="autoZero"/>
        <c:crossBetween val="midCat"/>
      </c:valAx>
      <c:valAx>
        <c:axId val="196549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65484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abb!$C$2</c:f>
              <c:strCache>
                <c:ptCount val="1"/>
                <c:pt idx="0">
                  <c:v>précipitations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7"/>
            <c:spPr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poly"/>
            <c:order val="4"/>
            <c:dispRSqr val="0"/>
            <c:dispEq val="0"/>
          </c:trendline>
          <c:xVal>
            <c:numRef>
              <c:f>abb!$A$3:$A$94</c:f>
              <c:numCache>
                <c:formatCode>General</c:formatCode>
                <c:ptCount val="92"/>
                <c:pt idx="0">
                  <c:v>1921</c:v>
                </c:pt>
                <c:pt idx="1">
                  <c:v>1922</c:v>
                </c:pt>
                <c:pt idx="2">
                  <c:v>1923</c:v>
                </c:pt>
                <c:pt idx="3">
                  <c:v>1924</c:v>
                </c:pt>
                <c:pt idx="4">
                  <c:v>1925</c:v>
                </c:pt>
                <c:pt idx="5">
                  <c:v>1926</c:v>
                </c:pt>
                <c:pt idx="6">
                  <c:v>1927</c:v>
                </c:pt>
                <c:pt idx="7">
                  <c:v>1928</c:v>
                </c:pt>
                <c:pt idx="8">
                  <c:v>1929</c:v>
                </c:pt>
                <c:pt idx="9">
                  <c:v>1930</c:v>
                </c:pt>
                <c:pt idx="10">
                  <c:v>1931</c:v>
                </c:pt>
                <c:pt idx="11">
                  <c:v>1932</c:v>
                </c:pt>
                <c:pt idx="12">
                  <c:v>1933</c:v>
                </c:pt>
                <c:pt idx="13">
                  <c:v>1934</c:v>
                </c:pt>
                <c:pt idx="14">
                  <c:v>1935</c:v>
                </c:pt>
                <c:pt idx="15">
                  <c:v>1936</c:v>
                </c:pt>
                <c:pt idx="16">
                  <c:v>1937</c:v>
                </c:pt>
                <c:pt idx="17">
                  <c:v>1938</c:v>
                </c:pt>
                <c:pt idx="18">
                  <c:v>1939</c:v>
                </c:pt>
                <c:pt idx="19">
                  <c:v>1940</c:v>
                </c:pt>
                <c:pt idx="20">
                  <c:v>1941</c:v>
                </c:pt>
                <c:pt idx="21">
                  <c:v>1942</c:v>
                </c:pt>
                <c:pt idx="22">
                  <c:v>1943</c:v>
                </c:pt>
                <c:pt idx="23">
                  <c:v>1944</c:v>
                </c:pt>
                <c:pt idx="24">
                  <c:v>1945</c:v>
                </c:pt>
                <c:pt idx="25">
                  <c:v>1946</c:v>
                </c:pt>
                <c:pt idx="26">
                  <c:v>1947</c:v>
                </c:pt>
                <c:pt idx="27">
                  <c:v>1948</c:v>
                </c:pt>
                <c:pt idx="28">
                  <c:v>1949</c:v>
                </c:pt>
                <c:pt idx="29">
                  <c:v>1950</c:v>
                </c:pt>
                <c:pt idx="30">
                  <c:v>1951</c:v>
                </c:pt>
                <c:pt idx="31">
                  <c:v>1952</c:v>
                </c:pt>
                <c:pt idx="32">
                  <c:v>1953</c:v>
                </c:pt>
                <c:pt idx="33">
                  <c:v>1954</c:v>
                </c:pt>
                <c:pt idx="34">
                  <c:v>1955</c:v>
                </c:pt>
                <c:pt idx="35">
                  <c:v>1956</c:v>
                </c:pt>
                <c:pt idx="36">
                  <c:v>1957</c:v>
                </c:pt>
                <c:pt idx="37">
                  <c:v>1958</c:v>
                </c:pt>
                <c:pt idx="38">
                  <c:v>1959</c:v>
                </c:pt>
                <c:pt idx="39">
                  <c:v>1960</c:v>
                </c:pt>
                <c:pt idx="40">
                  <c:v>1961</c:v>
                </c:pt>
                <c:pt idx="41">
                  <c:v>1962</c:v>
                </c:pt>
                <c:pt idx="42">
                  <c:v>1963</c:v>
                </c:pt>
                <c:pt idx="43">
                  <c:v>1964</c:v>
                </c:pt>
                <c:pt idx="44">
                  <c:v>1965</c:v>
                </c:pt>
                <c:pt idx="45">
                  <c:v>1966</c:v>
                </c:pt>
                <c:pt idx="46">
                  <c:v>1967</c:v>
                </c:pt>
                <c:pt idx="47">
                  <c:v>1968</c:v>
                </c:pt>
                <c:pt idx="48">
                  <c:v>1969</c:v>
                </c:pt>
                <c:pt idx="49">
                  <c:v>1970</c:v>
                </c:pt>
                <c:pt idx="50">
                  <c:v>1971</c:v>
                </c:pt>
                <c:pt idx="51">
                  <c:v>1972</c:v>
                </c:pt>
                <c:pt idx="52">
                  <c:v>1973</c:v>
                </c:pt>
                <c:pt idx="53">
                  <c:v>1974</c:v>
                </c:pt>
                <c:pt idx="54">
                  <c:v>1975</c:v>
                </c:pt>
                <c:pt idx="55">
                  <c:v>1976</c:v>
                </c:pt>
                <c:pt idx="56">
                  <c:v>1977</c:v>
                </c:pt>
                <c:pt idx="57">
                  <c:v>1978</c:v>
                </c:pt>
                <c:pt idx="58">
                  <c:v>1979</c:v>
                </c:pt>
                <c:pt idx="59">
                  <c:v>1980</c:v>
                </c:pt>
                <c:pt idx="60">
                  <c:v>1981</c:v>
                </c:pt>
                <c:pt idx="61">
                  <c:v>1982</c:v>
                </c:pt>
                <c:pt idx="62">
                  <c:v>1983</c:v>
                </c:pt>
                <c:pt idx="63">
                  <c:v>1984</c:v>
                </c:pt>
                <c:pt idx="64">
                  <c:v>1985</c:v>
                </c:pt>
                <c:pt idx="65">
                  <c:v>1986</c:v>
                </c:pt>
                <c:pt idx="66">
                  <c:v>1987</c:v>
                </c:pt>
                <c:pt idx="67">
                  <c:v>1988</c:v>
                </c:pt>
                <c:pt idx="68">
                  <c:v>1989</c:v>
                </c:pt>
                <c:pt idx="69">
                  <c:v>1990</c:v>
                </c:pt>
                <c:pt idx="70">
                  <c:v>1991</c:v>
                </c:pt>
                <c:pt idx="71">
                  <c:v>1992</c:v>
                </c:pt>
                <c:pt idx="72">
                  <c:v>1993</c:v>
                </c:pt>
                <c:pt idx="73">
                  <c:v>1994</c:v>
                </c:pt>
                <c:pt idx="74">
                  <c:v>1995</c:v>
                </c:pt>
                <c:pt idx="75">
                  <c:v>1996</c:v>
                </c:pt>
                <c:pt idx="76">
                  <c:v>1997</c:v>
                </c:pt>
                <c:pt idx="77">
                  <c:v>1998</c:v>
                </c:pt>
                <c:pt idx="78">
                  <c:v>1999</c:v>
                </c:pt>
                <c:pt idx="79">
                  <c:v>2000</c:v>
                </c:pt>
                <c:pt idx="80">
                  <c:v>2001</c:v>
                </c:pt>
                <c:pt idx="81">
                  <c:v>2002</c:v>
                </c:pt>
                <c:pt idx="82">
                  <c:v>2003</c:v>
                </c:pt>
                <c:pt idx="83">
                  <c:v>2004</c:v>
                </c:pt>
                <c:pt idx="84">
                  <c:v>2005</c:v>
                </c:pt>
                <c:pt idx="85">
                  <c:v>2006</c:v>
                </c:pt>
                <c:pt idx="86">
                  <c:v>2007</c:v>
                </c:pt>
                <c:pt idx="87">
                  <c:v>2008</c:v>
                </c:pt>
                <c:pt idx="88">
                  <c:v>2009</c:v>
                </c:pt>
                <c:pt idx="89">
                  <c:v>2010</c:v>
                </c:pt>
                <c:pt idx="90">
                  <c:v>2011</c:v>
                </c:pt>
                <c:pt idx="91">
                  <c:v>2012</c:v>
                </c:pt>
              </c:numCache>
            </c:numRef>
          </c:xVal>
          <c:yVal>
            <c:numRef>
              <c:f>abb!$C$3:$C$94</c:f>
              <c:numCache>
                <c:formatCode>General</c:formatCode>
                <c:ptCount val="92"/>
                <c:pt idx="0">
                  <c:v>388.9</c:v>
                </c:pt>
                <c:pt idx="1">
                  <c:v>621.1</c:v>
                </c:pt>
                <c:pt idx="2">
                  <c:v>958.4</c:v>
                </c:pt>
                <c:pt idx="3">
                  <c:v>872.2</c:v>
                </c:pt>
                <c:pt idx="4">
                  <c:v>1100.2</c:v>
                </c:pt>
                <c:pt idx="5">
                  <c:v>831.4</c:v>
                </c:pt>
                <c:pt idx="6">
                  <c:v>1069.0999999999999</c:v>
                </c:pt>
                <c:pt idx="7">
                  <c:v>874.5</c:v>
                </c:pt>
                <c:pt idx="8">
                  <c:v>793.8</c:v>
                </c:pt>
                <c:pt idx="9">
                  <c:v>873.3</c:v>
                </c:pt>
                <c:pt idx="10">
                  <c:v>971.8</c:v>
                </c:pt>
                <c:pt idx="11">
                  <c:v>788.5</c:v>
                </c:pt>
                <c:pt idx="12">
                  <c:v>688.7</c:v>
                </c:pt>
                <c:pt idx="13">
                  <c:v>631.5</c:v>
                </c:pt>
                <c:pt idx="14">
                  <c:v>864.6</c:v>
                </c:pt>
                <c:pt idx="15">
                  <c:v>910.2</c:v>
                </c:pt>
                <c:pt idx="16">
                  <c:v>976.6</c:v>
                </c:pt>
                <c:pt idx="17">
                  <c:v>738.7</c:v>
                </c:pt>
                <c:pt idx="18">
                  <c:v>860.8</c:v>
                </c:pt>
                <c:pt idx="24">
                  <c:v>810.6</c:v>
                </c:pt>
                <c:pt idx="25">
                  <c:v>762.4</c:v>
                </c:pt>
                <c:pt idx="26">
                  <c:v>696.2</c:v>
                </c:pt>
                <c:pt idx="27">
                  <c:v>628</c:v>
                </c:pt>
                <c:pt idx="28">
                  <c:v>592</c:v>
                </c:pt>
                <c:pt idx="29">
                  <c:v>916.9</c:v>
                </c:pt>
                <c:pt idx="30">
                  <c:v>804.2</c:v>
                </c:pt>
                <c:pt idx="31">
                  <c:v>858.7</c:v>
                </c:pt>
                <c:pt idx="32">
                  <c:v>535.70000000000005</c:v>
                </c:pt>
                <c:pt idx="33">
                  <c:v>718</c:v>
                </c:pt>
                <c:pt idx="34">
                  <c:v>624.70000000000005</c:v>
                </c:pt>
                <c:pt idx="35">
                  <c:v>615.29999999999995</c:v>
                </c:pt>
                <c:pt idx="36">
                  <c:v>657.8</c:v>
                </c:pt>
                <c:pt idx="37">
                  <c:v>950.9</c:v>
                </c:pt>
                <c:pt idx="38">
                  <c:v>532.1</c:v>
                </c:pt>
                <c:pt idx="39">
                  <c:v>894.9</c:v>
                </c:pt>
                <c:pt idx="40">
                  <c:v>749.8</c:v>
                </c:pt>
                <c:pt idx="41">
                  <c:v>697.9</c:v>
                </c:pt>
                <c:pt idx="42">
                  <c:v>702.1</c:v>
                </c:pt>
                <c:pt idx="43">
                  <c:v>735.8</c:v>
                </c:pt>
                <c:pt idx="44">
                  <c:v>785.6</c:v>
                </c:pt>
                <c:pt idx="45">
                  <c:v>836.8</c:v>
                </c:pt>
                <c:pt idx="46">
                  <c:v>655.1</c:v>
                </c:pt>
                <c:pt idx="47">
                  <c:v>667</c:v>
                </c:pt>
                <c:pt idx="48">
                  <c:v>682.7</c:v>
                </c:pt>
                <c:pt idx="49">
                  <c:v>675</c:v>
                </c:pt>
                <c:pt idx="50">
                  <c:v>587.4</c:v>
                </c:pt>
                <c:pt idx="51">
                  <c:v>670.7</c:v>
                </c:pt>
                <c:pt idx="52">
                  <c:v>590.29999999999995</c:v>
                </c:pt>
                <c:pt idx="53">
                  <c:v>923</c:v>
                </c:pt>
                <c:pt idx="54">
                  <c:v>725.6</c:v>
                </c:pt>
                <c:pt idx="55">
                  <c:v>521.4</c:v>
                </c:pt>
                <c:pt idx="56">
                  <c:v>859.2</c:v>
                </c:pt>
                <c:pt idx="57">
                  <c:v>773.4</c:v>
                </c:pt>
                <c:pt idx="58">
                  <c:v>950.4</c:v>
                </c:pt>
                <c:pt idx="59">
                  <c:v>890.8</c:v>
                </c:pt>
                <c:pt idx="60">
                  <c:v>799</c:v>
                </c:pt>
                <c:pt idx="61">
                  <c:v>829.5</c:v>
                </c:pt>
                <c:pt idx="62">
                  <c:v>734.2</c:v>
                </c:pt>
                <c:pt idx="63">
                  <c:v>744.4</c:v>
                </c:pt>
                <c:pt idx="64">
                  <c:v>567.70000000000005</c:v>
                </c:pt>
                <c:pt idx="65">
                  <c:v>720.9</c:v>
                </c:pt>
                <c:pt idx="66">
                  <c:v>766.2</c:v>
                </c:pt>
                <c:pt idx="67">
                  <c:v>750.2</c:v>
                </c:pt>
                <c:pt idx="68">
                  <c:v>595.79999999999995</c:v>
                </c:pt>
                <c:pt idx="69">
                  <c:v>752.5</c:v>
                </c:pt>
                <c:pt idx="70">
                  <c:v>610</c:v>
                </c:pt>
                <c:pt idx="71">
                  <c:v>991.8</c:v>
                </c:pt>
                <c:pt idx="72">
                  <c:v>908.2</c:v>
                </c:pt>
                <c:pt idx="73">
                  <c:v>1043.5999999999999</c:v>
                </c:pt>
                <c:pt idx="74">
                  <c:v>696.6</c:v>
                </c:pt>
                <c:pt idx="75">
                  <c:v>545.5</c:v>
                </c:pt>
                <c:pt idx="76">
                  <c:v>678.8</c:v>
                </c:pt>
                <c:pt idx="77">
                  <c:v>826</c:v>
                </c:pt>
                <c:pt idx="78">
                  <c:v>940.8</c:v>
                </c:pt>
                <c:pt idx="79">
                  <c:v>1146.4000000000001</c:v>
                </c:pt>
                <c:pt idx="80">
                  <c:v>1007</c:v>
                </c:pt>
                <c:pt idx="81">
                  <c:v>1049.5</c:v>
                </c:pt>
                <c:pt idx="82">
                  <c:v>615.4</c:v>
                </c:pt>
                <c:pt idx="83">
                  <c:v>713.4</c:v>
                </c:pt>
                <c:pt idx="84">
                  <c:v>734</c:v>
                </c:pt>
                <c:pt idx="85">
                  <c:v>749.2</c:v>
                </c:pt>
                <c:pt idx="86">
                  <c:v>820.6</c:v>
                </c:pt>
                <c:pt idx="87">
                  <c:v>827.4</c:v>
                </c:pt>
                <c:pt idx="88">
                  <c:v>643.20000000000005</c:v>
                </c:pt>
                <c:pt idx="89">
                  <c:v>628.70000000000005</c:v>
                </c:pt>
                <c:pt idx="90">
                  <c:v>690.8</c:v>
                </c:pt>
                <c:pt idx="91">
                  <c:v>917.4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4B-4DA1-80A5-E731F210E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76768"/>
        <c:axId val="196578304"/>
      </c:scatterChart>
      <c:valAx>
        <c:axId val="19657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6578304"/>
        <c:crosses val="autoZero"/>
        <c:crossBetween val="midCat"/>
      </c:valAx>
      <c:valAx>
        <c:axId val="196578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65767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386715</xdr:colOff>
      <xdr:row>0</xdr:row>
      <xdr:rowOff>31432</xdr:rowOff>
    </xdr:from>
    <xdr:to>
      <xdr:col>20</xdr:col>
      <xdr:colOff>386715</xdr:colOff>
      <xdr:row>23</xdr:row>
      <xdr:rowOff>60960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636270</xdr:colOff>
      <xdr:row>28</xdr:row>
      <xdr:rowOff>2856</xdr:rowOff>
    </xdr:from>
    <xdr:to>
      <xdr:col>20</xdr:col>
      <xdr:colOff>636270</xdr:colOff>
      <xdr:row>48</xdr:row>
      <xdr:rowOff>60959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66675</xdr:colOff>
      <xdr:row>56</xdr:row>
      <xdr:rowOff>157162</xdr:rowOff>
    </xdr:from>
    <xdr:to>
      <xdr:col>19</xdr:col>
      <xdr:colOff>66675</xdr:colOff>
      <xdr:row>76</xdr:row>
      <xdr:rowOff>91440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142875</xdr:colOff>
      <xdr:row>84</xdr:row>
      <xdr:rowOff>119062</xdr:rowOff>
    </xdr:from>
    <xdr:to>
      <xdr:col>21</xdr:col>
      <xdr:colOff>142875</xdr:colOff>
      <xdr:row>104</xdr:row>
      <xdr:rowOff>60960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419100</xdr:colOff>
      <xdr:row>113</xdr:row>
      <xdr:rowOff>2856</xdr:rowOff>
    </xdr:from>
    <xdr:to>
      <xdr:col>21</xdr:col>
      <xdr:colOff>419100</xdr:colOff>
      <xdr:row>131</xdr:row>
      <xdr:rowOff>167639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180975</xdr:colOff>
      <xdr:row>140</xdr:row>
      <xdr:rowOff>147637</xdr:rowOff>
    </xdr:from>
    <xdr:to>
      <xdr:col>22</xdr:col>
      <xdr:colOff>180975</xdr:colOff>
      <xdr:row>155</xdr:row>
      <xdr:rowOff>33337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457200</xdr:colOff>
      <xdr:row>166</xdr:row>
      <xdr:rowOff>166687</xdr:rowOff>
    </xdr:from>
    <xdr:to>
      <xdr:col>20</xdr:col>
      <xdr:colOff>457200</xdr:colOff>
      <xdr:row>181</xdr:row>
      <xdr:rowOff>52387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413385</xdr:colOff>
      <xdr:row>194</xdr:row>
      <xdr:rowOff>77152</xdr:rowOff>
    </xdr:from>
    <xdr:to>
      <xdr:col>20</xdr:col>
      <xdr:colOff>413385</xdr:colOff>
      <xdr:row>214</xdr:row>
      <xdr:rowOff>129540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19050</xdr:colOff>
      <xdr:row>222</xdr:row>
      <xdr:rowOff>166686</xdr:rowOff>
    </xdr:from>
    <xdr:to>
      <xdr:col>21</xdr:col>
      <xdr:colOff>19050</xdr:colOff>
      <xdr:row>242</xdr:row>
      <xdr:rowOff>114299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114300</xdr:colOff>
      <xdr:row>251</xdr:row>
      <xdr:rowOff>71436</xdr:rowOff>
    </xdr:from>
    <xdr:to>
      <xdr:col>21</xdr:col>
      <xdr:colOff>114300</xdr:colOff>
      <xdr:row>270</xdr:row>
      <xdr:rowOff>91439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428624</xdr:colOff>
      <xdr:row>280</xdr:row>
      <xdr:rowOff>23811</xdr:rowOff>
    </xdr:from>
    <xdr:to>
      <xdr:col>17</xdr:col>
      <xdr:colOff>266699</xdr:colOff>
      <xdr:row>309</xdr:row>
      <xdr:rowOff>142874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472440</xdr:colOff>
      <xdr:row>0</xdr:row>
      <xdr:rowOff>60960</xdr:rowOff>
    </xdr:from>
    <xdr:to>
      <xdr:col>27</xdr:col>
      <xdr:colOff>297180</xdr:colOff>
      <xdr:row>23</xdr:row>
      <xdr:rowOff>22860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5B356B7-55E4-4120-9628-2C747B923D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194310</xdr:colOff>
      <xdr:row>1</xdr:row>
      <xdr:rowOff>4762</xdr:rowOff>
    </xdr:from>
    <xdr:to>
      <xdr:col>11</xdr:col>
      <xdr:colOff>194310</xdr:colOff>
      <xdr:row>25</xdr:row>
      <xdr:rowOff>73342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213360</xdr:colOff>
      <xdr:row>1</xdr:row>
      <xdr:rowOff>64770</xdr:rowOff>
    </xdr:from>
    <xdr:to>
      <xdr:col>17</xdr:col>
      <xdr:colOff>30480</xdr:colOff>
      <xdr:row>25</xdr:row>
      <xdr:rowOff>99060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FBF3604C-A88A-2DB6-ADE8-CEEBB162D0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165735</xdr:colOff>
      <xdr:row>26</xdr:row>
      <xdr:rowOff>58102</xdr:rowOff>
    </xdr:from>
    <xdr:to>
      <xdr:col>16</xdr:col>
      <xdr:colOff>152400</xdr:colOff>
      <xdr:row>48</xdr:row>
      <xdr:rowOff>167640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131444</xdr:colOff>
      <xdr:row>52</xdr:row>
      <xdr:rowOff>31432</xdr:rowOff>
    </xdr:from>
    <xdr:to>
      <xdr:col>15</xdr:col>
      <xdr:colOff>784859</xdr:colOff>
      <xdr:row>74</xdr:row>
      <xdr:rowOff>83820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89535</xdr:colOff>
      <xdr:row>76</xdr:row>
      <xdr:rowOff>42862</xdr:rowOff>
    </xdr:from>
    <xdr:to>
      <xdr:col>20</xdr:col>
      <xdr:colOff>89535</xdr:colOff>
      <xdr:row>103</xdr:row>
      <xdr:rowOff>45720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133350</xdr:colOff>
      <xdr:row>0</xdr:row>
      <xdr:rowOff>168592</xdr:rowOff>
    </xdr:from>
    <xdr:to>
      <xdr:col>16</xdr:col>
      <xdr:colOff>53340</xdr:colOff>
      <xdr:row>24</xdr:row>
      <xdr:rowOff>83820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1000125</xdr:colOff>
      <xdr:row>106</xdr:row>
      <xdr:rowOff>4762</xdr:rowOff>
    </xdr:from>
    <xdr:to>
      <xdr:col>16</xdr:col>
      <xdr:colOff>266700</xdr:colOff>
      <xdr:row>120</xdr:row>
      <xdr:rowOff>80962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1</xdr:row>
      <xdr:rowOff>64770</xdr:rowOff>
    </xdr:from>
    <xdr:to>
      <xdr:col>16</xdr:col>
      <xdr:colOff>708660</xdr:colOff>
      <xdr:row>14</xdr:row>
      <xdr:rowOff>121920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CEB9DE6-15D0-EE74-1A36-38F351F145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716280</xdr:colOff>
      <xdr:row>15</xdr:row>
      <xdr:rowOff>11430</xdr:rowOff>
    </xdr:from>
    <xdr:to>
      <xdr:col>16</xdr:col>
      <xdr:colOff>601980</xdr:colOff>
      <xdr:row>28</xdr:row>
      <xdr:rowOff>60960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87B33FF7-DFE5-0221-453B-56CD5C15A7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63</xdr:row>
      <xdr:rowOff>90487</xdr:rowOff>
    </xdr:from>
    <xdr:to>
      <xdr:col>7</xdr:col>
      <xdr:colOff>381000</xdr:colOff>
      <xdr:row>77</xdr:row>
      <xdr:rowOff>166687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28575</xdr:colOff>
      <xdr:row>63</xdr:row>
      <xdr:rowOff>90487</xdr:rowOff>
    </xdr:from>
    <xdr:to>
      <xdr:col>16</xdr:col>
      <xdr:colOff>161925</xdr:colOff>
      <xdr:row>77</xdr:row>
      <xdr:rowOff>166687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1</xdr:row>
      <xdr:rowOff>23812</xdr:rowOff>
    </xdr:from>
    <xdr:to>
      <xdr:col>15</xdr:col>
      <xdr:colOff>419100</xdr:colOff>
      <xdr:row>25</xdr:row>
      <xdr:rowOff>76200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257175</xdr:colOff>
      <xdr:row>26</xdr:row>
      <xdr:rowOff>90486</xdr:rowOff>
    </xdr:from>
    <xdr:to>
      <xdr:col>15</xdr:col>
      <xdr:colOff>438150</xdr:colOff>
      <xdr:row>49</xdr:row>
      <xdr:rowOff>133349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</xdr:colOff>
      <xdr:row>1</xdr:row>
      <xdr:rowOff>138112</xdr:rowOff>
    </xdr:from>
    <xdr:to>
      <xdr:col>13</xdr:col>
      <xdr:colOff>752475</xdr:colOff>
      <xdr:row>17</xdr:row>
      <xdr:rowOff>23812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761999</xdr:colOff>
      <xdr:row>20</xdr:row>
      <xdr:rowOff>157162</xdr:rowOff>
    </xdr:from>
    <xdr:to>
      <xdr:col>13</xdr:col>
      <xdr:colOff>752474</xdr:colOff>
      <xdr:row>36</xdr:row>
      <xdr:rowOff>42862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761999</xdr:colOff>
      <xdr:row>40</xdr:row>
      <xdr:rowOff>14287</xdr:rowOff>
    </xdr:from>
    <xdr:to>
      <xdr:col>14</xdr:col>
      <xdr:colOff>28574</xdr:colOff>
      <xdr:row>55</xdr:row>
      <xdr:rowOff>90487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107</xdr:row>
      <xdr:rowOff>42862</xdr:rowOff>
    </xdr:from>
    <xdr:to>
      <xdr:col>15</xdr:col>
      <xdr:colOff>714375</xdr:colOff>
      <xdr:row>134</xdr:row>
      <xdr:rowOff>38100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57149</xdr:colOff>
      <xdr:row>134</xdr:row>
      <xdr:rowOff>166687</xdr:rowOff>
    </xdr:from>
    <xdr:to>
      <xdr:col>15</xdr:col>
      <xdr:colOff>676275</xdr:colOff>
      <xdr:row>161</xdr:row>
      <xdr:rowOff>104775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162</xdr:row>
      <xdr:rowOff>52386</xdr:rowOff>
    </xdr:from>
    <xdr:to>
      <xdr:col>16</xdr:col>
      <xdr:colOff>38100</xdr:colOff>
      <xdr:row>190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191</xdr:row>
      <xdr:rowOff>100012</xdr:rowOff>
    </xdr:from>
    <xdr:to>
      <xdr:col>16</xdr:col>
      <xdr:colOff>28575</xdr:colOff>
      <xdr:row>220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workbookViewId="0">
      <selection activeCell="H10" sqref="H10:K10"/>
    </sheetView>
  </sheetViews>
  <sheetFormatPr baseColWidth="10" defaultRowHeight="14.4" x14ac:dyDescent="0.3"/>
  <cols>
    <col min="1" max="1" width="21.109375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" t="s">
        <v>14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 s="1" t="s">
        <v>15</v>
      </c>
      <c r="B4" s="1">
        <v>6.4</v>
      </c>
      <c r="C4" s="1">
        <v>0.9</v>
      </c>
      <c r="D4" s="1">
        <v>1.1000000000000001</v>
      </c>
      <c r="E4" s="1">
        <v>3</v>
      </c>
      <c r="F4" s="1">
        <v>4.5999999999999996</v>
      </c>
      <c r="G4" s="1">
        <v>7.9</v>
      </c>
      <c r="H4" s="1">
        <v>10.4</v>
      </c>
      <c r="I4" s="1">
        <v>12.4</v>
      </c>
      <c r="J4" s="1">
        <v>12.5</v>
      </c>
      <c r="K4" s="1">
        <v>10.7</v>
      </c>
      <c r="L4" s="1">
        <v>7.6</v>
      </c>
      <c r="M4" s="1">
        <v>4.0999999999999996</v>
      </c>
      <c r="N4" s="1">
        <v>2</v>
      </c>
    </row>
    <row r="5" spans="1:14" x14ac:dyDescent="0.3">
      <c r="A5" s="1" t="s">
        <v>16</v>
      </c>
      <c r="B5" s="1">
        <f>B3-B4</f>
        <v>-6.4</v>
      </c>
      <c r="C5" s="1">
        <f t="shared" ref="C5:N5" si="0">C3-C4</f>
        <v>-0.9</v>
      </c>
      <c r="D5" s="1">
        <f t="shared" si="0"/>
        <v>-1.1000000000000001</v>
      </c>
      <c r="E5" s="1">
        <f t="shared" si="0"/>
        <v>-3</v>
      </c>
      <c r="F5" s="1">
        <f t="shared" si="0"/>
        <v>-4.5999999999999996</v>
      </c>
      <c r="G5" s="1">
        <f t="shared" si="0"/>
        <v>-7.9</v>
      </c>
      <c r="H5" s="1">
        <f t="shared" si="0"/>
        <v>-10.4</v>
      </c>
      <c r="I5" s="1">
        <f t="shared" si="0"/>
        <v>-12.4</v>
      </c>
      <c r="J5" s="1">
        <f t="shared" si="0"/>
        <v>-12.5</v>
      </c>
      <c r="K5" s="1">
        <f t="shared" si="0"/>
        <v>-10.7</v>
      </c>
      <c r="L5" s="1">
        <f t="shared" si="0"/>
        <v>-7.6</v>
      </c>
      <c r="M5" s="1">
        <f t="shared" si="0"/>
        <v>-4.0999999999999996</v>
      </c>
      <c r="N5" s="1">
        <f t="shared" si="0"/>
        <v>-2</v>
      </c>
    </row>
    <row r="6" spans="1:14" x14ac:dyDescent="0.3">
      <c r="A6" s="1" t="s">
        <v>17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3">
      <c r="A7" s="1" t="s">
        <v>18</v>
      </c>
      <c r="B7" s="1">
        <v>-17.399999999999999</v>
      </c>
      <c r="C7" s="1">
        <v>-17.399999999999999</v>
      </c>
      <c r="D7" s="1">
        <v>-14.6</v>
      </c>
      <c r="E7" s="1">
        <v>-9.8000000000000007</v>
      </c>
      <c r="F7" s="1">
        <v>-3.3</v>
      </c>
      <c r="G7" s="1">
        <v>-1.6</v>
      </c>
      <c r="H7" s="1">
        <v>0.1</v>
      </c>
      <c r="I7" s="1">
        <v>4.9000000000000004</v>
      </c>
      <c r="J7" s="1">
        <v>4.9000000000000004</v>
      </c>
      <c r="K7" s="1">
        <v>1.3</v>
      </c>
      <c r="L7" s="1">
        <v>-3.4</v>
      </c>
      <c r="M7" s="1">
        <v>-8.1999999999999993</v>
      </c>
      <c r="N7" s="1">
        <v>-13.2</v>
      </c>
    </row>
    <row r="8" spans="1:14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3">
      <c r="A9" s="1" t="s">
        <v>19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3">
      <c r="A10" s="1" t="s">
        <v>20</v>
      </c>
      <c r="B10" s="1">
        <v>13.8</v>
      </c>
      <c r="C10" s="1">
        <v>5.9</v>
      </c>
      <c r="D10" s="1">
        <v>6.9</v>
      </c>
      <c r="E10" s="1">
        <v>10.1</v>
      </c>
      <c r="F10" s="1">
        <v>13</v>
      </c>
      <c r="G10" s="1">
        <v>16.8</v>
      </c>
      <c r="H10" s="1">
        <v>19.3</v>
      </c>
      <c r="I10" s="1">
        <v>21.4</v>
      </c>
      <c r="J10" s="1">
        <v>21.6</v>
      </c>
      <c r="K10" s="1">
        <v>19.2</v>
      </c>
      <c r="L10" s="1">
        <v>14.9</v>
      </c>
      <c r="M10" s="1">
        <v>9.6</v>
      </c>
      <c r="N10" s="1">
        <v>6.8</v>
      </c>
    </row>
    <row r="11" spans="1:14" x14ac:dyDescent="0.3">
      <c r="A11" s="1" t="s">
        <v>21</v>
      </c>
      <c r="B11" s="1">
        <f>B9-B10</f>
        <v>-13.8</v>
      </c>
      <c r="C11" s="1">
        <f t="shared" ref="C11:N11" si="1">C9-C10</f>
        <v>-5.9</v>
      </c>
      <c r="D11" s="1">
        <f t="shared" si="1"/>
        <v>-6.9</v>
      </c>
      <c r="E11" s="1">
        <f t="shared" si="1"/>
        <v>-10.1</v>
      </c>
      <c r="F11" s="1">
        <f t="shared" si="1"/>
        <v>-13</v>
      </c>
      <c r="G11" s="1">
        <f t="shared" si="1"/>
        <v>-16.8</v>
      </c>
      <c r="H11" s="1">
        <f t="shared" si="1"/>
        <v>-19.3</v>
      </c>
      <c r="I11" s="1">
        <f t="shared" si="1"/>
        <v>-21.4</v>
      </c>
      <c r="J11" s="1">
        <f t="shared" si="1"/>
        <v>-21.6</v>
      </c>
      <c r="K11" s="1">
        <f t="shared" si="1"/>
        <v>-19.2</v>
      </c>
      <c r="L11" s="1">
        <f t="shared" si="1"/>
        <v>-14.9</v>
      </c>
      <c r="M11" s="1">
        <f t="shared" si="1"/>
        <v>-9.6</v>
      </c>
      <c r="N11" s="1">
        <f t="shared" si="1"/>
        <v>-6.8</v>
      </c>
    </row>
    <row r="12" spans="1:14" x14ac:dyDescent="0.3">
      <c r="A12" s="1" t="s">
        <v>22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3">
      <c r="A13" s="1" t="s">
        <v>23</v>
      </c>
      <c r="B13" s="1">
        <v>37.799999999999997</v>
      </c>
      <c r="C13" s="1">
        <v>15</v>
      </c>
      <c r="D13" s="1">
        <v>19.899999999999999</v>
      </c>
      <c r="E13" s="1">
        <v>22.9</v>
      </c>
      <c r="F13" s="1">
        <v>29.3</v>
      </c>
      <c r="G13" s="1">
        <v>32.4</v>
      </c>
      <c r="H13" s="1">
        <v>35</v>
      </c>
      <c r="I13" s="1">
        <v>37.799999999999997</v>
      </c>
      <c r="J13" s="1">
        <v>35.6</v>
      </c>
      <c r="K13" s="1">
        <v>32.799999999999997</v>
      </c>
      <c r="L13" s="1">
        <v>26.9</v>
      </c>
      <c r="M13" s="1">
        <v>18.8</v>
      </c>
      <c r="N13" s="1">
        <v>16.100000000000001</v>
      </c>
    </row>
    <row r="14" spans="1:14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 s="1" t="s">
        <v>24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A16" s="1" t="s">
        <v>25</v>
      </c>
      <c r="B16" s="1">
        <v>10.1</v>
      </c>
      <c r="C16" s="1">
        <v>3.4</v>
      </c>
      <c r="D16" s="1">
        <v>4</v>
      </c>
      <c r="E16" s="1">
        <v>6.5</v>
      </c>
      <c r="F16" s="1">
        <v>8.8000000000000007</v>
      </c>
      <c r="G16" s="1">
        <v>12.4</v>
      </c>
      <c r="H16" s="1">
        <v>14.9</v>
      </c>
      <c r="I16" s="1">
        <v>16.899999999999999</v>
      </c>
      <c r="J16" s="1">
        <v>17</v>
      </c>
      <c r="K16" s="1">
        <v>14.9</v>
      </c>
      <c r="L16" s="1">
        <v>11.3</v>
      </c>
      <c r="M16" s="1">
        <v>6.9</v>
      </c>
      <c r="N16" s="1">
        <v>4.4000000000000004</v>
      </c>
    </row>
    <row r="17" spans="1:14" x14ac:dyDescent="0.3">
      <c r="A17" s="1" t="s">
        <v>21</v>
      </c>
      <c r="B17" s="1">
        <f>B15-B16</f>
        <v>-10.1</v>
      </c>
      <c r="C17" s="1">
        <f t="shared" ref="C17:N17" si="2">C15-C16</f>
        <v>-3.4</v>
      </c>
      <c r="D17" s="1">
        <f t="shared" si="2"/>
        <v>-4</v>
      </c>
      <c r="E17" s="1">
        <f t="shared" si="2"/>
        <v>-6.5</v>
      </c>
      <c r="F17" s="1">
        <f t="shared" si="2"/>
        <v>-8.8000000000000007</v>
      </c>
      <c r="G17" s="1">
        <f t="shared" si="2"/>
        <v>-12.4</v>
      </c>
      <c r="H17" s="1">
        <f t="shared" si="2"/>
        <v>-14.9</v>
      </c>
      <c r="I17" s="1">
        <f t="shared" si="2"/>
        <v>-16.899999999999999</v>
      </c>
      <c r="J17" s="1">
        <f t="shared" si="2"/>
        <v>-17</v>
      </c>
      <c r="K17" s="1">
        <f t="shared" si="2"/>
        <v>-14.9</v>
      </c>
      <c r="L17" s="1">
        <f t="shared" si="2"/>
        <v>-11.3</v>
      </c>
      <c r="M17" s="1">
        <f t="shared" si="2"/>
        <v>-6.9</v>
      </c>
      <c r="N17" s="1">
        <f t="shared" si="2"/>
        <v>-4.4000000000000004</v>
      </c>
    </row>
    <row r="18" spans="1:14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3">
      <c r="A19" s="1" t="s">
        <v>26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3">
      <c r="A20" s="1" t="s">
        <v>27</v>
      </c>
      <c r="B20" s="1">
        <v>747</v>
      </c>
      <c r="C20" s="1">
        <v>59.2</v>
      </c>
      <c r="D20" s="1">
        <v>49.4</v>
      </c>
      <c r="E20" s="1">
        <v>49.1</v>
      </c>
      <c r="F20" s="1">
        <v>50.6</v>
      </c>
      <c r="G20" s="1">
        <v>55.2</v>
      </c>
      <c r="H20" s="1">
        <v>64.5</v>
      </c>
      <c r="I20" s="1">
        <v>55.1</v>
      </c>
      <c r="J20" s="1">
        <v>66.900000000000006</v>
      </c>
      <c r="K20" s="1">
        <v>75</v>
      </c>
      <c r="L20" s="1">
        <v>71.3</v>
      </c>
      <c r="M20" s="1">
        <v>77.2</v>
      </c>
      <c r="N20" s="1">
        <v>73.7</v>
      </c>
    </row>
    <row r="21" spans="1:14" x14ac:dyDescent="0.3">
      <c r="A21" s="1" t="s">
        <v>28</v>
      </c>
      <c r="B21" s="1">
        <f>INT((B19-B20)*10000/B20)/100</f>
        <v>-100</v>
      </c>
      <c r="C21" s="1">
        <f t="shared" ref="C21:N21" si="3">INT((C19-C20)*10000/C20)/100</f>
        <v>-100</v>
      </c>
      <c r="D21" s="1">
        <f t="shared" si="3"/>
        <v>-100</v>
      </c>
      <c r="E21" s="1">
        <f t="shared" si="3"/>
        <v>-100</v>
      </c>
      <c r="F21" s="1">
        <f t="shared" si="3"/>
        <v>-100</v>
      </c>
      <c r="G21" s="1">
        <f t="shared" si="3"/>
        <v>-100</v>
      </c>
      <c r="H21" s="1">
        <f t="shared" si="3"/>
        <v>-100</v>
      </c>
      <c r="I21" s="1">
        <f t="shared" si="3"/>
        <v>-100</v>
      </c>
      <c r="J21" s="1">
        <f t="shared" si="3"/>
        <v>-100</v>
      </c>
      <c r="K21" s="1">
        <f t="shared" si="3"/>
        <v>-100</v>
      </c>
      <c r="L21" s="1">
        <f t="shared" si="3"/>
        <v>-100</v>
      </c>
      <c r="M21" s="1">
        <f t="shared" si="3"/>
        <v>-100</v>
      </c>
      <c r="N21" s="1">
        <f t="shared" si="3"/>
        <v>-100</v>
      </c>
    </row>
    <row r="22" spans="1:1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3">
      <c r="A23" s="1" t="s">
        <v>29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3">
      <c r="A24" s="1" t="s">
        <v>30</v>
      </c>
      <c r="B24" s="1">
        <v>1634</v>
      </c>
      <c r="C24" s="1">
        <v>57</v>
      </c>
      <c r="D24" s="1">
        <v>80</v>
      </c>
      <c r="E24" s="1">
        <v>115</v>
      </c>
      <c r="F24" s="1">
        <v>162</v>
      </c>
      <c r="G24" s="1">
        <v>199</v>
      </c>
      <c r="H24" s="1">
        <v>206</v>
      </c>
      <c r="I24" s="1">
        <v>213</v>
      </c>
      <c r="J24" s="1">
        <v>213</v>
      </c>
      <c r="K24" s="1">
        <v>151</v>
      </c>
      <c r="L24" s="1">
        <v>116</v>
      </c>
      <c r="M24" s="1">
        <v>74</v>
      </c>
      <c r="N24" s="1">
        <v>48</v>
      </c>
    </row>
    <row r="25" spans="1:14" x14ac:dyDescent="0.3">
      <c r="A25" s="1" t="s">
        <v>28</v>
      </c>
      <c r="B25" s="1">
        <f>INT((B23-B24)*10000/B24)/100</f>
        <v>-100</v>
      </c>
      <c r="C25" s="1">
        <f t="shared" ref="C25:N25" si="4">INT((C23-C24)*10000/C24)/100</f>
        <v>-100</v>
      </c>
      <c r="D25" s="1">
        <f t="shared" si="4"/>
        <v>-100</v>
      </c>
      <c r="E25" s="1">
        <f t="shared" si="4"/>
        <v>-100</v>
      </c>
      <c r="F25" s="1">
        <f t="shared" si="4"/>
        <v>-100</v>
      </c>
      <c r="G25" s="1">
        <f t="shared" si="4"/>
        <v>-100</v>
      </c>
      <c r="H25" s="1">
        <f t="shared" si="4"/>
        <v>-100</v>
      </c>
      <c r="I25" s="1">
        <f t="shared" si="4"/>
        <v>-100</v>
      </c>
      <c r="J25" s="1">
        <f t="shared" si="4"/>
        <v>-100</v>
      </c>
      <c r="K25" s="1">
        <f t="shared" si="4"/>
        <v>-100</v>
      </c>
      <c r="L25" s="1">
        <f t="shared" si="4"/>
        <v>-100</v>
      </c>
      <c r="M25" s="1">
        <f t="shared" si="4"/>
        <v>-100</v>
      </c>
      <c r="N25" s="1">
        <f t="shared" si="4"/>
        <v>-100</v>
      </c>
    </row>
    <row r="26" spans="1:14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3">
      <c r="A27" s="1" t="s">
        <v>0</v>
      </c>
      <c r="B27" s="1" t="s">
        <v>1</v>
      </c>
      <c r="C27" s="1" t="s">
        <v>2</v>
      </c>
      <c r="D27" s="1" t="s">
        <v>3</v>
      </c>
      <c r="E27" s="1" t="s">
        <v>4</v>
      </c>
      <c r="F27" s="1" t="s">
        <v>5</v>
      </c>
      <c r="G27" s="1" t="s">
        <v>6</v>
      </c>
      <c r="H27" s="1" t="s">
        <v>7</v>
      </c>
      <c r="I27" s="1" t="s">
        <v>8</v>
      </c>
      <c r="J27" s="1" t="s">
        <v>9</v>
      </c>
      <c r="K27" s="1" t="s">
        <v>10</v>
      </c>
      <c r="L27" s="1" t="s">
        <v>11</v>
      </c>
      <c r="M27" s="1" t="s">
        <v>12</v>
      </c>
      <c r="N27" s="1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"/>
  <sheetViews>
    <sheetView workbookViewId="0">
      <selection activeCell="B19" activeCellId="1" sqref="B23 B19"/>
    </sheetView>
  </sheetViews>
  <sheetFormatPr baseColWidth="10" defaultRowHeight="14.4" x14ac:dyDescent="0.3"/>
  <cols>
    <col min="1" max="1" width="25.44140625" customWidth="1"/>
  </cols>
  <sheetData>
    <row r="1" spans="1:14" x14ac:dyDescent="0.3">
      <c r="A1" s="2" t="s">
        <v>31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3">
      <c r="A3" s="2" t="s">
        <v>14</v>
      </c>
      <c r="B3" s="2">
        <f>INT(100*SUM(C3:N3)/12)/100</f>
        <v>7.93</v>
      </c>
      <c r="C3" s="2">
        <v>4.2</v>
      </c>
      <c r="D3" s="2">
        <v>2.5</v>
      </c>
      <c r="E3" s="2">
        <v>4.5999999999999996</v>
      </c>
      <c r="F3" s="2">
        <v>6.5</v>
      </c>
      <c r="G3" s="2">
        <v>10.1</v>
      </c>
      <c r="H3" s="2">
        <v>10.7</v>
      </c>
      <c r="I3" s="2">
        <v>13.9</v>
      </c>
      <c r="J3" s="2">
        <v>13.8</v>
      </c>
      <c r="K3" s="2">
        <v>13.6</v>
      </c>
      <c r="L3" s="2">
        <v>8.1999999999999993</v>
      </c>
      <c r="M3" s="2">
        <v>4.0999999999999996</v>
      </c>
      <c r="N3" s="2">
        <v>3</v>
      </c>
    </row>
    <row r="4" spans="1:14" x14ac:dyDescent="0.3">
      <c r="A4" s="2" t="s">
        <v>32</v>
      </c>
      <c r="B4" s="2">
        <v>6.4</v>
      </c>
      <c r="C4" s="2">
        <v>0.9</v>
      </c>
      <c r="D4" s="2">
        <v>1.1000000000000001</v>
      </c>
      <c r="E4" s="2">
        <v>2.9</v>
      </c>
      <c r="F4" s="2">
        <v>4.5999999999999996</v>
      </c>
      <c r="G4" s="2">
        <v>7.8</v>
      </c>
      <c r="H4" s="2">
        <v>10.4</v>
      </c>
      <c r="I4" s="2">
        <v>12.4</v>
      </c>
      <c r="J4" s="2">
        <v>12.5</v>
      </c>
      <c r="K4" s="2">
        <v>10.7</v>
      </c>
      <c r="L4" s="2">
        <v>7.6</v>
      </c>
      <c r="M4" s="2">
        <v>1</v>
      </c>
      <c r="N4" s="2">
        <v>2</v>
      </c>
    </row>
    <row r="5" spans="1:14" x14ac:dyDescent="0.3">
      <c r="A5" s="2" t="s">
        <v>16</v>
      </c>
      <c r="B5" s="2">
        <f>B3-B4</f>
        <v>1.5299999999999994</v>
      </c>
      <c r="C5" s="2">
        <f t="shared" ref="C5:N5" si="0">C3-C4</f>
        <v>3.3000000000000003</v>
      </c>
      <c r="D5" s="2">
        <f t="shared" si="0"/>
        <v>1.4</v>
      </c>
      <c r="E5" s="2">
        <f t="shared" si="0"/>
        <v>1.6999999999999997</v>
      </c>
      <c r="F5" s="2">
        <f t="shared" si="0"/>
        <v>1.9000000000000004</v>
      </c>
      <c r="G5" s="2">
        <f t="shared" si="0"/>
        <v>2.2999999999999998</v>
      </c>
      <c r="H5" s="2">
        <f t="shared" si="0"/>
        <v>0.29999999999999893</v>
      </c>
      <c r="I5" s="2">
        <f t="shared" si="0"/>
        <v>1.5</v>
      </c>
      <c r="J5" s="2">
        <f t="shared" si="0"/>
        <v>1.3000000000000007</v>
      </c>
      <c r="K5" s="2">
        <f t="shared" si="0"/>
        <v>2.9000000000000004</v>
      </c>
      <c r="L5" s="2">
        <f t="shared" si="0"/>
        <v>0.59999999999999964</v>
      </c>
      <c r="M5" s="2">
        <f t="shared" si="0"/>
        <v>3.0999999999999996</v>
      </c>
      <c r="N5" s="2">
        <f t="shared" si="0"/>
        <v>1</v>
      </c>
    </row>
    <row r="6" spans="1:14" x14ac:dyDescent="0.3">
      <c r="A6" s="2" t="s">
        <v>17</v>
      </c>
      <c r="B6" s="2">
        <v>-4.7</v>
      </c>
      <c r="C6" s="2">
        <v>-2.7</v>
      </c>
      <c r="D6" s="2">
        <v>-4.7</v>
      </c>
      <c r="E6" s="2">
        <v>0.3</v>
      </c>
      <c r="F6" s="2">
        <v>0.2</v>
      </c>
      <c r="G6" s="2">
        <v>5.2</v>
      </c>
      <c r="H6" s="2">
        <v>7.2</v>
      </c>
      <c r="I6" s="2">
        <v>10.7</v>
      </c>
      <c r="J6" s="2">
        <v>9.6</v>
      </c>
      <c r="K6" s="2">
        <v>9.9</v>
      </c>
      <c r="L6" s="2">
        <v>1.5</v>
      </c>
      <c r="M6" s="2">
        <v>-3.3</v>
      </c>
      <c r="N6" s="2">
        <v>-3.1</v>
      </c>
    </row>
    <row r="7" spans="1:14" x14ac:dyDescent="0.3">
      <c r="A7" s="2" t="s">
        <v>33</v>
      </c>
      <c r="B7" s="2">
        <v>-17.399999999999999</v>
      </c>
      <c r="C7" s="2">
        <v>-17.399999999999999</v>
      </c>
      <c r="D7" s="2">
        <v>-14.6</v>
      </c>
      <c r="E7" s="2">
        <v>-9.8000000000000007</v>
      </c>
      <c r="F7" s="2">
        <v>-3.3</v>
      </c>
      <c r="G7" s="2">
        <v>-1.6</v>
      </c>
      <c r="H7" s="2">
        <v>0.1</v>
      </c>
      <c r="I7" s="2">
        <v>4.9000000000000004</v>
      </c>
      <c r="J7" s="2">
        <v>4.9000000000000004</v>
      </c>
      <c r="K7" s="2">
        <v>1.3</v>
      </c>
      <c r="L7" s="2">
        <v>-3.4</v>
      </c>
      <c r="M7" s="2">
        <v>-8.1999999999999993</v>
      </c>
      <c r="N7" s="2">
        <v>-13.2</v>
      </c>
    </row>
    <row r="8" spans="1:14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3">
      <c r="A9" s="2" t="s">
        <v>19</v>
      </c>
      <c r="B9" s="2">
        <f>INT(100*SUM(C9:N9)/12)/100</f>
        <v>14.84</v>
      </c>
      <c r="C9" s="2">
        <v>8.9</v>
      </c>
      <c r="D9" s="2">
        <v>6.9</v>
      </c>
      <c r="E9" s="2">
        <v>11.4</v>
      </c>
      <c r="F9" s="2">
        <v>13.5</v>
      </c>
      <c r="G9" s="2">
        <v>18.100000000000001</v>
      </c>
      <c r="H9" s="2">
        <v>19.2</v>
      </c>
      <c r="I9" s="2">
        <v>23.8</v>
      </c>
      <c r="J9" s="2">
        <v>22.7</v>
      </c>
      <c r="K9" s="2">
        <v>21.6</v>
      </c>
      <c r="L9" s="2">
        <v>14.8</v>
      </c>
      <c r="M9" s="2">
        <v>9.6</v>
      </c>
      <c r="N9" s="2">
        <v>7.6</v>
      </c>
    </row>
    <row r="10" spans="1:14" x14ac:dyDescent="0.3">
      <c r="A10" s="2" t="s">
        <v>34</v>
      </c>
      <c r="B10" s="2">
        <v>13.8</v>
      </c>
      <c r="C10" s="2">
        <v>5.9</v>
      </c>
      <c r="D10" s="2">
        <v>6.9</v>
      </c>
      <c r="E10" s="2">
        <v>10.1</v>
      </c>
      <c r="F10" s="2">
        <v>13</v>
      </c>
      <c r="G10" s="2">
        <v>16.8</v>
      </c>
      <c r="H10" s="2">
        <v>19.3</v>
      </c>
      <c r="I10" s="2">
        <v>21.4</v>
      </c>
      <c r="J10" s="2">
        <v>21.6</v>
      </c>
      <c r="K10" s="2">
        <v>19.2</v>
      </c>
      <c r="L10" s="2">
        <v>14.9</v>
      </c>
      <c r="M10" s="2">
        <v>9.6</v>
      </c>
      <c r="N10" s="2">
        <v>6.8</v>
      </c>
    </row>
    <row r="11" spans="1:14" x14ac:dyDescent="0.3">
      <c r="A11" s="2" t="s">
        <v>21</v>
      </c>
      <c r="B11" s="2">
        <f>B9-B10</f>
        <v>1.0399999999999991</v>
      </c>
      <c r="C11" s="2">
        <f t="shared" ref="C11:N11" si="1">C9-C10</f>
        <v>3</v>
      </c>
      <c r="D11" s="2">
        <f t="shared" si="1"/>
        <v>0</v>
      </c>
      <c r="E11" s="2">
        <f t="shared" si="1"/>
        <v>1.3000000000000007</v>
      </c>
      <c r="F11" s="2">
        <f t="shared" si="1"/>
        <v>0.5</v>
      </c>
      <c r="G11" s="2">
        <f t="shared" si="1"/>
        <v>1.3000000000000007</v>
      </c>
      <c r="H11" s="2">
        <f t="shared" si="1"/>
        <v>-0.10000000000000142</v>
      </c>
      <c r="I11" s="2">
        <f t="shared" si="1"/>
        <v>2.4000000000000021</v>
      </c>
      <c r="J11" s="2">
        <f t="shared" si="1"/>
        <v>1.0999999999999979</v>
      </c>
      <c r="K11" s="2">
        <f t="shared" si="1"/>
        <v>2.4000000000000021</v>
      </c>
      <c r="L11" s="2">
        <f t="shared" si="1"/>
        <v>-9.9999999999999645E-2</v>
      </c>
      <c r="M11" s="2">
        <f t="shared" si="1"/>
        <v>0</v>
      </c>
      <c r="N11" s="2">
        <f t="shared" si="1"/>
        <v>0.79999999999999982</v>
      </c>
    </row>
    <row r="12" spans="1:14" x14ac:dyDescent="0.3">
      <c r="A12" s="2" t="s">
        <v>22</v>
      </c>
      <c r="B12" s="2">
        <v>32</v>
      </c>
      <c r="C12" s="2">
        <v>14.4</v>
      </c>
      <c r="D12" s="2">
        <v>10.6</v>
      </c>
      <c r="E12" s="2">
        <v>18.5</v>
      </c>
      <c r="F12" s="2">
        <v>19.899999999999999</v>
      </c>
      <c r="G12" s="2">
        <v>27.8</v>
      </c>
      <c r="H12" s="2">
        <v>25.6</v>
      </c>
      <c r="I12" s="2">
        <v>30.7</v>
      </c>
      <c r="J12" s="2">
        <v>32</v>
      </c>
      <c r="K12" s="2">
        <v>30.3</v>
      </c>
      <c r="L12" s="2">
        <v>19.8</v>
      </c>
      <c r="M12" s="2">
        <v>18</v>
      </c>
      <c r="N12" s="2">
        <v>12.6</v>
      </c>
    </row>
    <row r="13" spans="1:14" x14ac:dyDescent="0.3">
      <c r="A13" s="2" t="s">
        <v>35</v>
      </c>
      <c r="B13" s="2">
        <v>37.799999999999997</v>
      </c>
      <c r="C13" s="2">
        <v>15</v>
      </c>
      <c r="D13" s="2">
        <v>19.899999999999999</v>
      </c>
      <c r="E13" s="2">
        <v>22.9</v>
      </c>
      <c r="F13" s="2">
        <v>29.3</v>
      </c>
      <c r="G13" s="2">
        <v>32.4</v>
      </c>
      <c r="H13" s="2">
        <v>35</v>
      </c>
      <c r="I13" s="2">
        <v>37.799999999999997</v>
      </c>
      <c r="J13" s="2">
        <v>35.6</v>
      </c>
      <c r="K13" s="2">
        <v>32.799999999999997</v>
      </c>
      <c r="L13" s="2">
        <v>26.9</v>
      </c>
      <c r="M13" s="2">
        <v>18.8</v>
      </c>
      <c r="N13" s="2">
        <v>16.100000000000001</v>
      </c>
    </row>
    <row r="14" spans="1:14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3">
      <c r="A15" s="2" t="s">
        <v>24</v>
      </c>
      <c r="B15" s="2">
        <f>INT(100*SUM(C15:N15)/12)/100</f>
        <v>11.38</v>
      </c>
      <c r="C15" s="2">
        <f>(C3+C9)/2</f>
        <v>6.5500000000000007</v>
      </c>
      <c r="D15" s="2">
        <f t="shared" ref="D15:N15" si="2">(D3+D9)/2</f>
        <v>4.7</v>
      </c>
      <c r="E15" s="2">
        <f t="shared" si="2"/>
        <v>8</v>
      </c>
      <c r="F15" s="2">
        <f t="shared" si="2"/>
        <v>10</v>
      </c>
      <c r="G15" s="2">
        <f t="shared" si="2"/>
        <v>14.100000000000001</v>
      </c>
      <c r="H15" s="2">
        <f t="shared" si="2"/>
        <v>14.95</v>
      </c>
      <c r="I15" s="2">
        <f t="shared" si="2"/>
        <v>18.850000000000001</v>
      </c>
      <c r="J15" s="2">
        <f t="shared" si="2"/>
        <v>18.25</v>
      </c>
      <c r="K15" s="2">
        <f t="shared" si="2"/>
        <v>17.600000000000001</v>
      </c>
      <c r="L15" s="2">
        <f t="shared" si="2"/>
        <v>11.5</v>
      </c>
      <c r="M15" s="2">
        <f t="shared" si="2"/>
        <v>6.85</v>
      </c>
      <c r="N15" s="2">
        <f t="shared" si="2"/>
        <v>5.3</v>
      </c>
    </row>
    <row r="16" spans="1:14" x14ac:dyDescent="0.3">
      <c r="A16" s="2" t="s">
        <v>36</v>
      </c>
      <c r="B16" s="2">
        <v>10.1</v>
      </c>
      <c r="C16" s="2">
        <v>3.4</v>
      </c>
      <c r="D16" s="2">
        <v>4</v>
      </c>
      <c r="E16" s="2">
        <v>6.5</v>
      </c>
      <c r="F16" s="2">
        <v>8.8000000000000007</v>
      </c>
      <c r="G16" s="2">
        <v>12.4</v>
      </c>
      <c r="H16" s="2">
        <v>14.9</v>
      </c>
      <c r="I16" s="2">
        <v>16.899999999999999</v>
      </c>
      <c r="J16" s="2">
        <v>17</v>
      </c>
      <c r="K16" s="2">
        <v>14.9</v>
      </c>
      <c r="L16" s="2">
        <v>11.3</v>
      </c>
      <c r="M16" s="2">
        <v>6.9</v>
      </c>
      <c r="N16" s="2">
        <v>4.4000000000000004</v>
      </c>
    </row>
    <row r="17" spans="1:14" x14ac:dyDescent="0.3">
      <c r="A17" s="2" t="s">
        <v>21</v>
      </c>
      <c r="B17" s="2">
        <f>B15-B16</f>
        <v>1.2800000000000011</v>
      </c>
      <c r="C17" s="2">
        <f t="shared" ref="C17:N17" si="3">C15-C16</f>
        <v>3.1500000000000008</v>
      </c>
      <c r="D17" s="2">
        <f t="shared" si="3"/>
        <v>0.70000000000000018</v>
      </c>
      <c r="E17" s="2">
        <f t="shared" si="3"/>
        <v>1.5</v>
      </c>
      <c r="F17" s="2">
        <f t="shared" si="3"/>
        <v>1.1999999999999993</v>
      </c>
      <c r="G17" s="2">
        <f t="shared" si="3"/>
        <v>1.7000000000000011</v>
      </c>
      <c r="H17" s="2">
        <f t="shared" si="3"/>
        <v>4.9999999999998934E-2</v>
      </c>
      <c r="I17" s="2">
        <f t="shared" si="3"/>
        <v>1.9500000000000028</v>
      </c>
      <c r="J17" s="2">
        <f t="shared" si="3"/>
        <v>1.25</v>
      </c>
      <c r="K17" s="2">
        <f t="shared" si="3"/>
        <v>2.7000000000000011</v>
      </c>
      <c r="L17" s="2">
        <f t="shared" si="3"/>
        <v>0.19999999999999929</v>
      </c>
      <c r="M17" s="2">
        <f t="shared" si="3"/>
        <v>-5.0000000000000711E-2</v>
      </c>
      <c r="N17" s="2">
        <f t="shared" si="3"/>
        <v>0.89999999999999947</v>
      </c>
    </row>
    <row r="18" spans="1:14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3">
      <c r="A19" s="2" t="s">
        <v>26</v>
      </c>
      <c r="B19" s="2">
        <f>SUM(C19:N19)</f>
        <v>940</v>
      </c>
      <c r="C19" s="2">
        <v>84</v>
      </c>
      <c r="D19" s="2">
        <v>47</v>
      </c>
      <c r="E19" s="2">
        <v>48</v>
      </c>
      <c r="F19" s="2">
        <v>82</v>
      </c>
      <c r="G19" s="2">
        <v>55</v>
      </c>
      <c r="H19" s="2">
        <v>81</v>
      </c>
      <c r="I19" s="2">
        <v>27</v>
      </c>
      <c r="J19" s="2">
        <v>92</v>
      </c>
      <c r="K19" s="2">
        <v>132</v>
      </c>
      <c r="L19" s="2">
        <v>49</v>
      </c>
      <c r="M19" s="2">
        <v>58</v>
      </c>
      <c r="N19" s="2">
        <v>185</v>
      </c>
    </row>
    <row r="20" spans="1:14" x14ac:dyDescent="0.3">
      <c r="A20" s="2" t="s">
        <v>37</v>
      </c>
      <c r="B20" s="2">
        <v>747</v>
      </c>
      <c r="C20" s="2">
        <v>59.2</v>
      </c>
      <c r="D20" s="2">
        <v>49.4</v>
      </c>
      <c r="E20" s="2">
        <v>49.1</v>
      </c>
      <c r="F20" s="2">
        <v>50.6</v>
      </c>
      <c r="G20" s="2">
        <v>55.2</v>
      </c>
      <c r="H20" s="2">
        <v>64.5</v>
      </c>
      <c r="I20" s="2">
        <v>55.1</v>
      </c>
      <c r="J20" s="2">
        <v>66.900000000000006</v>
      </c>
      <c r="K20" s="2">
        <v>75</v>
      </c>
      <c r="L20" s="2">
        <v>71.3</v>
      </c>
      <c r="M20" s="2">
        <v>77.2</v>
      </c>
      <c r="N20" s="2">
        <v>73.7</v>
      </c>
    </row>
    <row r="21" spans="1:14" x14ac:dyDescent="0.3">
      <c r="A21" s="2" t="s">
        <v>28</v>
      </c>
      <c r="B21" s="2">
        <f>INT((B19-B20)*10000/B20)/100</f>
        <v>25.83</v>
      </c>
      <c r="C21" s="2">
        <f t="shared" ref="C21:N21" si="4">INT((C19-C20)*10000/C20)/100</f>
        <v>41.89</v>
      </c>
      <c r="D21" s="2">
        <f t="shared" si="4"/>
        <v>-4.8600000000000003</v>
      </c>
      <c r="E21" s="2">
        <f t="shared" si="4"/>
        <v>-2.25</v>
      </c>
      <c r="F21" s="2">
        <f t="shared" si="4"/>
        <v>62.05</v>
      </c>
      <c r="G21" s="2">
        <f t="shared" si="4"/>
        <v>-0.37</v>
      </c>
      <c r="H21" s="2">
        <f t="shared" si="4"/>
        <v>25.58</v>
      </c>
      <c r="I21" s="2">
        <f t="shared" si="4"/>
        <v>-51</v>
      </c>
      <c r="J21" s="2">
        <f t="shared" si="4"/>
        <v>37.51</v>
      </c>
      <c r="K21" s="2">
        <f t="shared" si="4"/>
        <v>76</v>
      </c>
      <c r="L21" s="2">
        <f t="shared" si="4"/>
        <v>-31.28</v>
      </c>
      <c r="M21" s="2">
        <f t="shared" si="4"/>
        <v>-24.88</v>
      </c>
      <c r="N21" s="2">
        <f t="shared" si="4"/>
        <v>151.01</v>
      </c>
    </row>
    <row r="22" spans="1:14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3">
      <c r="A23" s="2" t="s">
        <v>29</v>
      </c>
      <c r="B23" s="2">
        <f>SUM(C23:N23)</f>
        <v>1762</v>
      </c>
      <c r="C23" s="2">
        <v>86</v>
      </c>
      <c r="D23" s="2">
        <v>76</v>
      </c>
      <c r="E23" s="2">
        <v>126</v>
      </c>
      <c r="F23" s="2">
        <v>152</v>
      </c>
      <c r="G23" s="2">
        <v>204</v>
      </c>
      <c r="H23" s="2">
        <v>227</v>
      </c>
      <c r="I23" s="2">
        <v>258</v>
      </c>
      <c r="J23" s="2">
        <v>200</v>
      </c>
      <c r="K23" s="2">
        <v>141</v>
      </c>
      <c r="L23" s="2">
        <v>150</v>
      </c>
      <c r="M23" s="2">
        <v>90</v>
      </c>
      <c r="N23" s="2">
        <v>52</v>
      </c>
    </row>
    <row r="24" spans="1:14" x14ac:dyDescent="0.3">
      <c r="A24" s="2" t="s">
        <v>38</v>
      </c>
      <c r="B24" s="2">
        <v>1634</v>
      </c>
      <c r="C24" s="2">
        <v>59</v>
      </c>
      <c r="D24" s="2">
        <v>79</v>
      </c>
      <c r="E24" s="2">
        <v>117</v>
      </c>
      <c r="F24" s="2">
        <v>159</v>
      </c>
      <c r="G24" s="2">
        <v>200</v>
      </c>
      <c r="H24" s="2">
        <v>206</v>
      </c>
      <c r="I24" s="2">
        <v>215</v>
      </c>
      <c r="J24" s="2">
        <v>213</v>
      </c>
      <c r="K24" s="2">
        <v>151</v>
      </c>
      <c r="L24" s="2">
        <v>117</v>
      </c>
      <c r="M24" s="2">
        <v>75</v>
      </c>
      <c r="N24" s="2">
        <v>48</v>
      </c>
    </row>
    <row r="25" spans="1:14" x14ac:dyDescent="0.3">
      <c r="A25" s="2" t="s">
        <v>28</v>
      </c>
      <c r="B25" s="2">
        <f>INT((B23-B24)*10000/B24)/100</f>
        <v>7.83</v>
      </c>
      <c r="C25" s="2">
        <f t="shared" ref="C25:N25" si="5">INT((C23-C24)*10000/C24)/100</f>
        <v>45.76</v>
      </c>
      <c r="D25" s="2">
        <f t="shared" si="5"/>
        <v>-3.8</v>
      </c>
      <c r="E25" s="2">
        <f t="shared" si="5"/>
        <v>7.69</v>
      </c>
      <c r="F25" s="2">
        <f t="shared" si="5"/>
        <v>-4.41</v>
      </c>
      <c r="G25" s="2">
        <f t="shared" si="5"/>
        <v>2</v>
      </c>
      <c r="H25" s="2">
        <f t="shared" si="5"/>
        <v>10.19</v>
      </c>
      <c r="I25" s="2">
        <f t="shared" si="5"/>
        <v>20</v>
      </c>
      <c r="J25" s="2">
        <f t="shared" si="5"/>
        <v>-6.11</v>
      </c>
      <c r="K25" s="2">
        <f t="shared" si="5"/>
        <v>-6.63</v>
      </c>
      <c r="L25" s="2">
        <f t="shared" si="5"/>
        <v>28.2</v>
      </c>
      <c r="M25" s="2">
        <f t="shared" si="5"/>
        <v>20</v>
      </c>
      <c r="N25" s="2">
        <f t="shared" si="5"/>
        <v>8.33</v>
      </c>
    </row>
    <row r="26" spans="1:14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3">
      <c r="A27" s="2" t="s">
        <v>31</v>
      </c>
      <c r="B27" s="2" t="s">
        <v>1</v>
      </c>
      <c r="C27" s="2" t="s">
        <v>2</v>
      </c>
      <c r="D27" s="2" t="s">
        <v>3</v>
      </c>
      <c r="E27" s="2" t="s">
        <v>4</v>
      </c>
      <c r="F27" s="2" t="s">
        <v>5</v>
      </c>
      <c r="G27" s="2" t="s">
        <v>6</v>
      </c>
      <c r="H27" s="2" t="s">
        <v>7</v>
      </c>
      <c r="I27" s="2" t="s">
        <v>8</v>
      </c>
      <c r="J27" s="2" t="s">
        <v>9</v>
      </c>
      <c r="K27" s="2" t="s">
        <v>10</v>
      </c>
      <c r="L27" s="2" t="s">
        <v>11</v>
      </c>
      <c r="M27" s="2" t="s">
        <v>12</v>
      </c>
      <c r="N27" s="2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7"/>
  <sheetViews>
    <sheetView workbookViewId="0">
      <selection activeCell="B23" activeCellId="1" sqref="B19 B23"/>
    </sheetView>
  </sheetViews>
  <sheetFormatPr baseColWidth="10" defaultRowHeight="14.4" x14ac:dyDescent="0.3"/>
  <cols>
    <col min="1" max="1" width="22.5546875" customWidth="1"/>
  </cols>
  <sheetData>
    <row r="1" spans="1:14" x14ac:dyDescent="0.3">
      <c r="A1" s="2" t="s">
        <v>39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3">
      <c r="A3" s="2" t="s">
        <v>14</v>
      </c>
      <c r="B3" s="2">
        <f>INT(100*SUM(C3:N3)/12)/100</f>
        <v>7.34</v>
      </c>
      <c r="C3" s="2">
        <v>0.51</v>
      </c>
      <c r="D3" s="2">
        <v>3.15</v>
      </c>
      <c r="E3" s="2">
        <v>3.33</v>
      </c>
      <c r="F3" s="2">
        <v>5.16</v>
      </c>
      <c r="G3" s="2">
        <v>10.67</v>
      </c>
      <c r="H3" s="2">
        <v>10.76</v>
      </c>
      <c r="I3" s="2">
        <v>11.32</v>
      </c>
      <c r="J3" s="2">
        <v>12.24</v>
      </c>
      <c r="K3" s="2">
        <v>11.9</v>
      </c>
      <c r="L3" s="2">
        <v>8.9499999999999993</v>
      </c>
      <c r="M3" s="2">
        <v>5.98</v>
      </c>
      <c r="N3" s="2">
        <v>4.1900000000000004</v>
      </c>
    </row>
    <row r="4" spans="1:14" x14ac:dyDescent="0.3">
      <c r="A4" s="2" t="s">
        <v>40</v>
      </c>
      <c r="B4" s="2">
        <v>6.4</v>
      </c>
      <c r="C4" s="2">
        <v>0.9</v>
      </c>
      <c r="D4" s="2">
        <v>1.1000000000000001</v>
      </c>
      <c r="E4" s="2">
        <v>3</v>
      </c>
      <c r="F4" s="2">
        <v>4.5999999999999996</v>
      </c>
      <c r="G4" s="2">
        <v>7.9</v>
      </c>
      <c r="H4" s="2">
        <v>10.4</v>
      </c>
      <c r="I4" s="2">
        <v>12.4</v>
      </c>
      <c r="J4" s="2">
        <v>12.5</v>
      </c>
      <c r="K4" s="2">
        <v>10.7</v>
      </c>
      <c r="L4" s="2">
        <v>7.6</v>
      </c>
      <c r="M4" s="2">
        <v>4.0999999999999996</v>
      </c>
      <c r="N4" s="2">
        <v>2</v>
      </c>
    </row>
    <row r="5" spans="1:14" x14ac:dyDescent="0.3">
      <c r="A5" s="2" t="s">
        <v>16</v>
      </c>
      <c r="B5" s="2">
        <f>B3-B4</f>
        <v>0.9399999999999995</v>
      </c>
      <c r="C5" s="2">
        <f t="shared" ref="C5:N5" si="0">C3-C4</f>
        <v>-0.39</v>
      </c>
      <c r="D5" s="2">
        <f t="shared" si="0"/>
        <v>2.0499999999999998</v>
      </c>
      <c r="E5" s="2">
        <f t="shared" si="0"/>
        <v>0.33000000000000007</v>
      </c>
      <c r="F5" s="2">
        <f t="shared" si="0"/>
        <v>0.5600000000000005</v>
      </c>
      <c r="G5" s="2">
        <f t="shared" si="0"/>
        <v>2.7699999999999996</v>
      </c>
      <c r="H5" s="2">
        <f t="shared" si="0"/>
        <v>0.35999999999999943</v>
      </c>
      <c r="I5" s="2">
        <f t="shared" si="0"/>
        <v>-1.08</v>
      </c>
      <c r="J5" s="2">
        <f t="shared" si="0"/>
        <v>-0.25999999999999979</v>
      </c>
      <c r="K5" s="2">
        <f t="shared" si="0"/>
        <v>1.2000000000000011</v>
      </c>
      <c r="L5" s="2">
        <f t="shared" si="0"/>
        <v>1.3499999999999996</v>
      </c>
      <c r="M5" s="2">
        <f t="shared" si="0"/>
        <v>1.8800000000000008</v>
      </c>
      <c r="N5" s="2">
        <f t="shared" si="0"/>
        <v>2.1900000000000004</v>
      </c>
    </row>
    <row r="6" spans="1:14" x14ac:dyDescent="0.3">
      <c r="A6" s="2" t="s">
        <v>17</v>
      </c>
      <c r="B6" s="2">
        <v>-10</v>
      </c>
      <c r="C6" s="2">
        <v>-10</v>
      </c>
      <c r="D6" s="2">
        <v>-3</v>
      </c>
      <c r="E6" s="2">
        <v>-4</v>
      </c>
      <c r="F6" s="2">
        <v>-2.5</v>
      </c>
      <c r="G6" s="2">
        <v>5</v>
      </c>
      <c r="H6" s="2">
        <v>4.5</v>
      </c>
      <c r="I6" s="2">
        <v>6.5</v>
      </c>
      <c r="J6" s="2">
        <v>7</v>
      </c>
      <c r="K6" s="2">
        <v>4.5</v>
      </c>
      <c r="L6" s="2">
        <v>4</v>
      </c>
      <c r="M6" s="2">
        <v>0</v>
      </c>
      <c r="N6" s="2">
        <v>-7</v>
      </c>
    </row>
    <row r="7" spans="1:14" x14ac:dyDescent="0.3">
      <c r="A7" s="2" t="s">
        <v>41</v>
      </c>
      <c r="B7" s="2">
        <v>-17.399999999999999</v>
      </c>
      <c r="C7" s="2">
        <v>-17.399999999999999</v>
      </c>
      <c r="D7" s="2">
        <v>-14.6</v>
      </c>
      <c r="E7" s="2">
        <v>-9.8000000000000007</v>
      </c>
      <c r="F7" s="2">
        <v>-3.3</v>
      </c>
      <c r="G7" s="2">
        <v>-1.6</v>
      </c>
      <c r="H7" s="2">
        <v>0.1</v>
      </c>
      <c r="I7" s="2">
        <v>4.9000000000000004</v>
      </c>
      <c r="J7" s="2">
        <v>4.9000000000000004</v>
      </c>
      <c r="K7" s="2">
        <v>1.3</v>
      </c>
      <c r="L7" s="2">
        <v>-3.4</v>
      </c>
      <c r="M7" s="2">
        <v>-8.1999999999999993</v>
      </c>
      <c r="N7" s="2">
        <v>-13.2</v>
      </c>
    </row>
    <row r="8" spans="1:14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3">
      <c r="A9" s="2" t="s">
        <v>19</v>
      </c>
      <c r="B9" s="2">
        <f>INT(100*SUM(C9:N9)/12)/100</f>
        <v>15.48</v>
      </c>
      <c r="C9" s="2">
        <v>5.93</v>
      </c>
      <c r="D9" s="2">
        <v>8.41</v>
      </c>
      <c r="E9" s="2">
        <v>11.53</v>
      </c>
      <c r="F9" s="2">
        <v>14.41</v>
      </c>
      <c r="G9" s="2">
        <v>20.399999999999999</v>
      </c>
      <c r="H9" s="2">
        <v>23.4</v>
      </c>
      <c r="I9" s="2">
        <v>21.43</v>
      </c>
      <c r="J9" s="2">
        <v>26.32</v>
      </c>
      <c r="K9" s="2">
        <v>21.95</v>
      </c>
      <c r="L9" s="2">
        <v>14.83</v>
      </c>
      <c r="M9" s="2">
        <v>9.67</v>
      </c>
      <c r="N9" s="2">
        <v>7.56</v>
      </c>
    </row>
    <row r="10" spans="1:14" x14ac:dyDescent="0.3">
      <c r="A10" s="2" t="s">
        <v>42</v>
      </c>
      <c r="B10" s="2">
        <v>13.8</v>
      </c>
      <c r="C10" s="2">
        <v>5.9</v>
      </c>
      <c r="D10" s="2">
        <v>6.9</v>
      </c>
      <c r="E10" s="2">
        <v>10.1</v>
      </c>
      <c r="F10" s="2">
        <v>13</v>
      </c>
      <c r="G10" s="2">
        <v>16.8</v>
      </c>
      <c r="H10" s="2">
        <v>19.3</v>
      </c>
      <c r="I10" s="2">
        <v>21.4</v>
      </c>
      <c r="J10" s="2">
        <v>21.6</v>
      </c>
      <c r="K10" s="2">
        <v>19.2</v>
      </c>
      <c r="L10" s="2">
        <v>14.9</v>
      </c>
      <c r="M10" s="2">
        <v>9.6</v>
      </c>
      <c r="N10" s="2">
        <v>6.8</v>
      </c>
    </row>
    <row r="11" spans="1:14" x14ac:dyDescent="0.3">
      <c r="A11" s="2" t="s">
        <v>21</v>
      </c>
      <c r="B11" s="2">
        <f>B9-B10</f>
        <v>1.6799999999999997</v>
      </c>
      <c r="C11" s="2">
        <f t="shared" ref="C11:N11" si="1">C9-C10</f>
        <v>2.9999999999999361E-2</v>
      </c>
      <c r="D11" s="2">
        <f t="shared" si="1"/>
        <v>1.5099999999999998</v>
      </c>
      <c r="E11" s="2">
        <f t="shared" si="1"/>
        <v>1.4299999999999997</v>
      </c>
      <c r="F11" s="2">
        <f t="shared" si="1"/>
        <v>1.4100000000000001</v>
      </c>
      <c r="G11" s="2">
        <f t="shared" si="1"/>
        <v>3.5999999999999979</v>
      </c>
      <c r="H11" s="2">
        <f t="shared" si="1"/>
        <v>4.0999999999999979</v>
      </c>
      <c r="I11" s="2">
        <f t="shared" si="1"/>
        <v>3.0000000000001137E-2</v>
      </c>
      <c r="J11" s="2">
        <f t="shared" si="1"/>
        <v>4.7199999999999989</v>
      </c>
      <c r="K11" s="2">
        <f t="shared" si="1"/>
        <v>2.75</v>
      </c>
      <c r="L11" s="2">
        <f t="shared" si="1"/>
        <v>-7.0000000000000284E-2</v>
      </c>
      <c r="M11" s="2">
        <f t="shared" si="1"/>
        <v>7.0000000000000284E-2</v>
      </c>
      <c r="N11" s="2">
        <f t="shared" si="1"/>
        <v>0.75999999999999979</v>
      </c>
    </row>
    <row r="12" spans="1:14" x14ac:dyDescent="0.3">
      <c r="A12" s="2" t="s">
        <v>22</v>
      </c>
      <c r="B12" s="2">
        <v>33.5</v>
      </c>
      <c r="C12" s="2">
        <v>11</v>
      </c>
      <c r="D12" s="2">
        <v>16</v>
      </c>
      <c r="E12" s="2">
        <v>18.5</v>
      </c>
      <c r="F12" s="2">
        <v>21</v>
      </c>
      <c r="G12" s="2">
        <v>29</v>
      </c>
      <c r="H12" s="2">
        <v>33.5</v>
      </c>
      <c r="I12" s="2">
        <v>29</v>
      </c>
      <c r="J12" s="2">
        <v>32</v>
      </c>
      <c r="K12" s="2">
        <v>29</v>
      </c>
      <c r="L12" s="2">
        <v>20</v>
      </c>
      <c r="M12" s="2">
        <v>14</v>
      </c>
      <c r="N12" s="2">
        <v>15</v>
      </c>
    </row>
    <row r="13" spans="1:14" x14ac:dyDescent="0.3">
      <c r="A13" s="2" t="s">
        <v>43</v>
      </c>
      <c r="B13" s="2">
        <v>37.799999999999997</v>
      </c>
      <c r="C13" s="2">
        <v>15</v>
      </c>
      <c r="D13" s="2">
        <v>19.899999999999999</v>
      </c>
      <c r="E13" s="2">
        <v>22.9</v>
      </c>
      <c r="F13" s="2">
        <v>29.3</v>
      </c>
      <c r="G13" s="2">
        <v>32.4</v>
      </c>
      <c r="H13" s="2">
        <v>35</v>
      </c>
      <c r="I13" s="2">
        <v>37.799999999999997</v>
      </c>
      <c r="J13" s="2">
        <v>35.6</v>
      </c>
      <c r="K13" s="2">
        <v>32.799999999999997</v>
      </c>
      <c r="L13" s="2">
        <v>26.9</v>
      </c>
      <c r="M13" s="2">
        <v>18.8</v>
      </c>
      <c r="N13" s="2">
        <v>16.100000000000001</v>
      </c>
    </row>
    <row r="14" spans="1:14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3">
      <c r="A15" s="2" t="s">
        <v>24</v>
      </c>
      <c r="B15" s="2">
        <f>INT(100*SUM(C15:N15)/12)/100</f>
        <v>11.41</v>
      </c>
      <c r="C15" s="2">
        <f>(C3+C9)/2</f>
        <v>3.2199999999999998</v>
      </c>
      <c r="D15" s="2">
        <f t="shared" ref="D15:N15" si="2">(D3+D9)/2</f>
        <v>5.78</v>
      </c>
      <c r="E15" s="2">
        <f t="shared" si="2"/>
        <v>7.43</v>
      </c>
      <c r="F15" s="2">
        <f t="shared" si="2"/>
        <v>9.7850000000000001</v>
      </c>
      <c r="G15" s="2">
        <f t="shared" si="2"/>
        <v>15.535</v>
      </c>
      <c r="H15" s="2">
        <f t="shared" si="2"/>
        <v>17.079999999999998</v>
      </c>
      <c r="I15" s="2">
        <f t="shared" si="2"/>
        <v>16.375</v>
      </c>
      <c r="J15" s="2">
        <f t="shared" si="2"/>
        <v>19.28</v>
      </c>
      <c r="K15" s="2">
        <f t="shared" si="2"/>
        <v>16.925000000000001</v>
      </c>
      <c r="L15" s="2">
        <f t="shared" si="2"/>
        <v>11.89</v>
      </c>
      <c r="M15" s="2">
        <f t="shared" si="2"/>
        <v>7.8250000000000002</v>
      </c>
      <c r="N15" s="2">
        <f t="shared" si="2"/>
        <v>5.875</v>
      </c>
    </row>
    <row r="16" spans="1:14" x14ac:dyDescent="0.3">
      <c r="A16" s="2" t="s">
        <v>44</v>
      </c>
      <c r="B16" s="2">
        <v>10.1</v>
      </c>
      <c r="C16" s="2">
        <v>3.4</v>
      </c>
      <c r="D16" s="2">
        <v>4</v>
      </c>
      <c r="E16" s="2">
        <v>6.5</v>
      </c>
      <c r="F16" s="2">
        <v>8.8000000000000007</v>
      </c>
      <c r="G16" s="2">
        <v>12.4</v>
      </c>
      <c r="H16" s="2">
        <v>14.9</v>
      </c>
      <c r="I16" s="2">
        <v>16.899999999999999</v>
      </c>
      <c r="J16" s="2">
        <v>17</v>
      </c>
      <c r="K16" s="2">
        <v>14.9</v>
      </c>
      <c r="L16" s="2">
        <v>11.3</v>
      </c>
      <c r="M16" s="2">
        <v>6.9</v>
      </c>
      <c r="N16" s="2">
        <v>4.4000000000000004</v>
      </c>
    </row>
    <row r="17" spans="1:14" x14ac:dyDescent="0.3">
      <c r="A17" s="2" t="s">
        <v>21</v>
      </c>
      <c r="B17" s="2">
        <f>B15-B16</f>
        <v>1.3100000000000005</v>
      </c>
      <c r="C17" s="2">
        <f t="shared" ref="C17:N17" si="3">C15-C16</f>
        <v>-0.18000000000000016</v>
      </c>
      <c r="D17" s="2">
        <f t="shared" si="3"/>
        <v>1.7800000000000002</v>
      </c>
      <c r="E17" s="2">
        <f t="shared" si="3"/>
        <v>0.92999999999999972</v>
      </c>
      <c r="F17" s="2">
        <f t="shared" si="3"/>
        <v>0.98499999999999943</v>
      </c>
      <c r="G17" s="2">
        <f t="shared" si="3"/>
        <v>3.1349999999999998</v>
      </c>
      <c r="H17" s="2">
        <f t="shared" si="3"/>
        <v>2.1799999999999979</v>
      </c>
      <c r="I17" s="2">
        <f t="shared" si="3"/>
        <v>-0.52499999999999858</v>
      </c>
      <c r="J17" s="2">
        <f t="shared" si="3"/>
        <v>2.2800000000000011</v>
      </c>
      <c r="K17" s="2">
        <f t="shared" si="3"/>
        <v>2.0250000000000004</v>
      </c>
      <c r="L17" s="2">
        <f t="shared" si="3"/>
        <v>0.58999999999999986</v>
      </c>
      <c r="M17" s="2">
        <f t="shared" si="3"/>
        <v>0.92499999999999982</v>
      </c>
      <c r="N17" s="2">
        <f t="shared" si="3"/>
        <v>1.4749999999999996</v>
      </c>
    </row>
    <row r="18" spans="1:14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3">
      <c r="A19" s="2" t="s">
        <v>26</v>
      </c>
      <c r="B19" s="2">
        <f>SUM(C19:N19)</f>
        <v>1138</v>
      </c>
      <c r="C19" s="2">
        <v>33</v>
      </c>
      <c r="D19" s="2">
        <v>75</v>
      </c>
      <c r="E19" s="2">
        <v>44</v>
      </c>
      <c r="F19" s="2">
        <v>148</v>
      </c>
      <c r="G19" s="2">
        <v>100</v>
      </c>
      <c r="H19" s="2">
        <v>39</v>
      </c>
      <c r="I19" s="2">
        <v>89</v>
      </c>
      <c r="J19" s="2">
        <v>61</v>
      </c>
      <c r="K19" s="2">
        <v>73.2</v>
      </c>
      <c r="L19" s="2">
        <v>213.4</v>
      </c>
      <c r="M19" s="2">
        <v>163</v>
      </c>
      <c r="N19" s="2">
        <v>99.4</v>
      </c>
    </row>
    <row r="20" spans="1:14" x14ac:dyDescent="0.3">
      <c r="A20" s="2" t="s">
        <v>45</v>
      </c>
      <c r="B20" s="2">
        <v>747</v>
      </c>
      <c r="C20" s="2">
        <v>59.2</v>
      </c>
      <c r="D20" s="2">
        <v>49.4</v>
      </c>
      <c r="E20" s="2">
        <v>49.1</v>
      </c>
      <c r="F20" s="2">
        <v>50.6</v>
      </c>
      <c r="G20" s="2">
        <v>55.2</v>
      </c>
      <c r="H20" s="2">
        <v>64.5</v>
      </c>
      <c r="I20" s="2">
        <v>55.1</v>
      </c>
      <c r="J20" s="2">
        <v>66.900000000000006</v>
      </c>
      <c r="K20" s="2">
        <v>75</v>
      </c>
      <c r="L20" s="2">
        <v>71.3</v>
      </c>
      <c r="M20" s="2">
        <v>77.2</v>
      </c>
      <c r="N20" s="2">
        <v>73.7</v>
      </c>
    </row>
    <row r="21" spans="1:14" x14ac:dyDescent="0.3">
      <c r="A21" s="2" t="s">
        <v>28</v>
      </c>
      <c r="B21" s="2">
        <f>INT((B19-B20)*10000/B20)/100</f>
        <v>52.34</v>
      </c>
      <c r="C21" s="2">
        <f t="shared" ref="C21:N21" si="4">INT((C19-C20)*10000/C20)/100</f>
        <v>-44.26</v>
      </c>
      <c r="D21" s="2">
        <f t="shared" si="4"/>
        <v>51.82</v>
      </c>
      <c r="E21" s="2">
        <f t="shared" si="4"/>
        <v>-10.39</v>
      </c>
      <c r="F21" s="2">
        <f t="shared" si="4"/>
        <v>192.49</v>
      </c>
      <c r="G21" s="2">
        <f t="shared" si="4"/>
        <v>81.150000000000006</v>
      </c>
      <c r="H21" s="2">
        <f t="shared" si="4"/>
        <v>-39.54</v>
      </c>
      <c r="I21" s="2">
        <f t="shared" si="4"/>
        <v>61.52</v>
      </c>
      <c r="J21" s="2">
        <f t="shared" si="4"/>
        <v>-8.82</v>
      </c>
      <c r="K21" s="2">
        <f t="shared" si="4"/>
        <v>-2.4</v>
      </c>
      <c r="L21" s="2">
        <f t="shared" si="4"/>
        <v>199.29</v>
      </c>
      <c r="M21" s="2">
        <f t="shared" si="4"/>
        <v>111.13</v>
      </c>
      <c r="N21" s="2">
        <f t="shared" si="4"/>
        <v>34.869999999999997</v>
      </c>
    </row>
    <row r="22" spans="1:14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3">
      <c r="A23" s="2" t="s">
        <v>29</v>
      </c>
      <c r="B23" s="2">
        <v>1460</v>
      </c>
      <c r="C23" s="2">
        <v>81</v>
      </c>
      <c r="D23" s="2">
        <v>84</v>
      </c>
      <c r="E23" s="2">
        <v>109</v>
      </c>
      <c r="F23" s="2">
        <v>132</v>
      </c>
      <c r="G23" s="2">
        <v>163</v>
      </c>
      <c r="H23" s="2">
        <v>203</v>
      </c>
      <c r="I23" s="2">
        <v>145</v>
      </c>
      <c r="J23" s="2">
        <v>220</v>
      </c>
      <c r="K23" s="2">
        <v>139</v>
      </c>
      <c r="L23" s="2">
        <v>72</v>
      </c>
      <c r="M23" s="2">
        <v>50</v>
      </c>
      <c r="N23" s="2">
        <v>63</v>
      </c>
    </row>
    <row r="24" spans="1:14" x14ac:dyDescent="0.3">
      <c r="A24" s="2" t="s">
        <v>46</v>
      </c>
      <c r="B24" s="2">
        <v>1634</v>
      </c>
      <c r="C24" s="2">
        <v>57</v>
      </c>
      <c r="D24" s="2">
        <v>80</v>
      </c>
      <c r="E24" s="2">
        <v>115</v>
      </c>
      <c r="F24" s="2">
        <v>162</v>
      </c>
      <c r="G24" s="2">
        <v>199</v>
      </c>
      <c r="H24" s="2">
        <v>206</v>
      </c>
      <c r="I24" s="2">
        <v>213</v>
      </c>
      <c r="J24" s="2">
        <v>213</v>
      </c>
      <c r="K24" s="2">
        <v>151</v>
      </c>
      <c r="L24" s="2">
        <v>116</v>
      </c>
      <c r="M24" s="2">
        <v>74</v>
      </c>
      <c r="N24" s="2">
        <v>48</v>
      </c>
    </row>
    <row r="25" spans="1:14" x14ac:dyDescent="0.3">
      <c r="A25" s="2" t="s">
        <v>28</v>
      </c>
      <c r="B25" s="2">
        <f>INT((B23-B24)*10000/B24)/100</f>
        <v>-10.65</v>
      </c>
      <c r="C25" s="2">
        <f t="shared" ref="C25:N25" si="5">INT((C23-C24)*10000/C24)/100</f>
        <v>42.1</v>
      </c>
      <c r="D25" s="2">
        <f t="shared" si="5"/>
        <v>5</v>
      </c>
      <c r="E25" s="2">
        <f t="shared" si="5"/>
        <v>-5.22</v>
      </c>
      <c r="F25" s="2">
        <f t="shared" si="5"/>
        <v>-18.52</v>
      </c>
      <c r="G25" s="2">
        <f t="shared" si="5"/>
        <v>-18.100000000000001</v>
      </c>
      <c r="H25" s="2">
        <f t="shared" si="5"/>
        <v>-1.46</v>
      </c>
      <c r="I25" s="2">
        <f t="shared" si="5"/>
        <v>-31.93</v>
      </c>
      <c r="J25" s="2">
        <f t="shared" si="5"/>
        <v>3.28</v>
      </c>
      <c r="K25" s="2">
        <f t="shared" si="5"/>
        <v>-7.95</v>
      </c>
      <c r="L25" s="2">
        <f t="shared" si="5"/>
        <v>-37.94</v>
      </c>
      <c r="M25" s="2">
        <f t="shared" si="5"/>
        <v>-32.44</v>
      </c>
      <c r="N25" s="2">
        <f t="shared" si="5"/>
        <v>31.25</v>
      </c>
    </row>
    <row r="26" spans="1:14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3">
      <c r="A27" s="2" t="s">
        <v>39</v>
      </c>
      <c r="B27" s="2" t="s">
        <v>1</v>
      </c>
      <c r="C27" s="2" t="s">
        <v>2</v>
      </c>
      <c r="D27" s="2" t="s">
        <v>3</v>
      </c>
      <c r="E27" s="2" t="s">
        <v>4</v>
      </c>
      <c r="F27" s="2" t="s">
        <v>5</v>
      </c>
      <c r="G27" s="2" t="s">
        <v>6</v>
      </c>
      <c r="H27" s="2" t="s">
        <v>7</v>
      </c>
      <c r="I27" s="2" t="s">
        <v>8</v>
      </c>
      <c r="J27" s="2" t="s">
        <v>9</v>
      </c>
      <c r="K27" s="2" t="s">
        <v>10</v>
      </c>
      <c r="L27" s="2" t="s">
        <v>11</v>
      </c>
      <c r="M27" s="2" t="s">
        <v>12</v>
      </c>
      <c r="N27" s="2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0"/>
  <sheetViews>
    <sheetView topLeftCell="A28" workbookViewId="0">
      <selection activeCell="B45" activeCellId="2" sqref="B37 B41 B45"/>
    </sheetView>
  </sheetViews>
  <sheetFormatPr baseColWidth="10" defaultRowHeight="14.4" x14ac:dyDescent="0.3"/>
  <cols>
    <col min="1" max="1" width="39.88671875" customWidth="1"/>
    <col min="15" max="15" width="38.44140625" customWidth="1"/>
  </cols>
  <sheetData>
    <row r="1" spans="1:15" x14ac:dyDescent="0.3">
      <c r="A1" s="3" t="s">
        <v>47</v>
      </c>
      <c r="B1" s="4" t="s">
        <v>1</v>
      </c>
      <c r="C1" s="5" t="s">
        <v>2</v>
      </c>
      <c r="D1" s="6" t="s">
        <v>3</v>
      </c>
      <c r="E1" s="7" t="s">
        <v>4</v>
      </c>
      <c r="F1" s="8" t="s">
        <v>5</v>
      </c>
      <c r="G1" s="9" t="s">
        <v>6</v>
      </c>
      <c r="H1" s="10" t="s">
        <v>7</v>
      </c>
      <c r="I1" s="11" t="s">
        <v>8</v>
      </c>
      <c r="J1" s="12" t="s">
        <v>9</v>
      </c>
      <c r="K1" s="10" t="s">
        <v>10</v>
      </c>
      <c r="L1" s="13" t="s">
        <v>11</v>
      </c>
      <c r="M1" s="14" t="s">
        <v>12</v>
      </c>
      <c r="N1" s="7" t="s">
        <v>13</v>
      </c>
      <c r="O1" s="3" t="s">
        <v>47</v>
      </c>
    </row>
    <row r="2" spans="1:15" x14ac:dyDescent="0.3">
      <c r="A2" s="15"/>
      <c r="B2" s="16"/>
      <c r="C2" s="17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3">
      <c r="A3" s="3" t="s">
        <v>14</v>
      </c>
      <c r="B3" s="4">
        <f>INT(SUM(C3:N3)*100/12)/100</f>
        <v>7.15</v>
      </c>
      <c r="C3" s="5">
        <v>1.66</v>
      </c>
      <c r="D3" s="6">
        <v>2.25</v>
      </c>
      <c r="E3" s="7">
        <v>4.58</v>
      </c>
      <c r="F3" s="8">
        <v>4.7699999999999996</v>
      </c>
      <c r="G3" s="9">
        <v>8.6199999999999992</v>
      </c>
      <c r="H3" s="10">
        <v>9.85</v>
      </c>
      <c r="I3" s="11">
        <v>14.1</v>
      </c>
      <c r="J3" s="12">
        <v>14.1</v>
      </c>
      <c r="K3" s="10">
        <v>9.77</v>
      </c>
      <c r="L3" s="13">
        <v>12</v>
      </c>
      <c r="M3" s="14">
        <v>3.58</v>
      </c>
      <c r="N3" s="7">
        <v>0.63</v>
      </c>
      <c r="O3" s="3" t="s">
        <v>14</v>
      </c>
    </row>
    <row r="4" spans="1:15" x14ac:dyDescent="0.3">
      <c r="A4" s="2" t="s">
        <v>40</v>
      </c>
      <c r="B4" s="18">
        <v>6.4</v>
      </c>
      <c r="C4" s="17">
        <v>0.9</v>
      </c>
      <c r="D4" s="19">
        <v>1.1000000000000001</v>
      </c>
      <c r="E4" s="20">
        <v>3</v>
      </c>
      <c r="F4" s="21">
        <v>4.5999999999999996</v>
      </c>
      <c r="G4" s="22">
        <v>7.9</v>
      </c>
      <c r="H4" s="23">
        <v>10.4</v>
      </c>
      <c r="I4" s="24">
        <v>12.4</v>
      </c>
      <c r="J4" s="25">
        <v>12.5</v>
      </c>
      <c r="K4" s="23">
        <v>10.7</v>
      </c>
      <c r="L4" s="26">
        <v>7.6</v>
      </c>
      <c r="M4" s="27">
        <v>4.0999999999999996</v>
      </c>
      <c r="N4" s="20">
        <v>2</v>
      </c>
      <c r="O4" s="2" t="s">
        <v>40</v>
      </c>
    </row>
    <row r="5" spans="1:15" x14ac:dyDescent="0.3">
      <c r="A5" s="2" t="s">
        <v>48</v>
      </c>
      <c r="B5" s="18">
        <f>B3-B4</f>
        <v>0.75</v>
      </c>
      <c r="C5" s="17">
        <f t="shared" ref="C5:N5" si="0">C3-C4</f>
        <v>0.7599999999999999</v>
      </c>
      <c r="D5" s="19">
        <f t="shared" si="0"/>
        <v>1.1499999999999999</v>
      </c>
      <c r="E5" s="20">
        <f t="shared" si="0"/>
        <v>1.58</v>
      </c>
      <c r="F5" s="21">
        <f t="shared" si="0"/>
        <v>0.16999999999999993</v>
      </c>
      <c r="G5" s="22">
        <f t="shared" si="0"/>
        <v>0.71999999999999886</v>
      </c>
      <c r="H5" s="23">
        <f t="shared" si="0"/>
        <v>-0.55000000000000071</v>
      </c>
      <c r="I5" s="24">
        <f t="shared" si="0"/>
        <v>1.6999999999999993</v>
      </c>
      <c r="J5" s="25">
        <f t="shared" si="0"/>
        <v>1.5999999999999996</v>
      </c>
      <c r="K5" s="23">
        <f t="shared" si="0"/>
        <v>-0.92999999999999972</v>
      </c>
      <c r="L5" s="26">
        <f t="shared" si="0"/>
        <v>4.4000000000000004</v>
      </c>
      <c r="M5" s="27">
        <f t="shared" si="0"/>
        <v>-0.51999999999999957</v>
      </c>
      <c r="N5" s="20">
        <f t="shared" si="0"/>
        <v>-1.37</v>
      </c>
      <c r="O5" s="2" t="s">
        <v>48</v>
      </c>
    </row>
    <row r="6" spans="1:15" x14ac:dyDescent="0.3">
      <c r="A6" s="2" t="s">
        <v>17</v>
      </c>
      <c r="B6" s="18">
        <v>-6</v>
      </c>
      <c r="C6" s="17">
        <v>-5.5</v>
      </c>
      <c r="D6" s="19">
        <v>-6</v>
      </c>
      <c r="E6" s="20">
        <v>-2</v>
      </c>
      <c r="F6" s="21">
        <v>-3</v>
      </c>
      <c r="G6" s="22">
        <v>5</v>
      </c>
      <c r="H6" s="23">
        <v>4</v>
      </c>
      <c r="I6" s="24">
        <v>9</v>
      </c>
      <c r="J6" s="25">
        <v>7</v>
      </c>
      <c r="K6" s="23">
        <v>3</v>
      </c>
      <c r="L6" s="26">
        <v>8</v>
      </c>
      <c r="M6" s="27">
        <v>-3</v>
      </c>
      <c r="N6" s="20">
        <v>-6</v>
      </c>
      <c r="O6" s="2" t="s">
        <v>17</v>
      </c>
    </row>
    <row r="7" spans="1:15" x14ac:dyDescent="0.3">
      <c r="A7" s="2" t="s">
        <v>41</v>
      </c>
      <c r="B7" s="18">
        <v>-17.399999999999999</v>
      </c>
      <c r="C7" s="17">
        <v>-17.399999999999999</v>
      </c>
      <c r="D7" s="19">
        <v>-14.6</v>
      </c>
      <c r="E7" s="20">
        <v>-9.8000000000000007</v>
      </c>
      <c r="F7" s="21">
        <v>-3.3</v>
      </c>
      <c r="G7" s="22">
        <v>-1.6</v>
      </c>
      <c r="H7" s="23">
        <v>0.1</v>
      </c>
      <c r="I7" s="24">
        <v>4.9000000000000004</v>
      </c>
      <c r="J7" s="25">
        <v>4.9000000000000004</v>
      </c>
      <c r="K7" s="23">
        <v>1.3</v>
      </c>
      <c r="L7" s="26">
        <v>-3.4</v>
      </c>
      <c r="M7" s="27">
        <v>-8.1999999999999993</v>
      </c>
      <c r="N7" s="20">
        <v>-13.2</v>
      </c>
      <c r="O7" s="2" t="s">
        <v>41</v>
      </c>
    </row>
    <row r="8" spans="1:15" x14ac:dyDescent="0.3">
      <c r="A8" s="28"/>
      <c r="B8" s="28"/>
      <c r="C8" s="29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5" x14ac:dyDescent="0.3">
      <c r="A9" s="3" t="s">
        <v>19</v>
      </c>
      <c r="B9" s="4">
        <f>INT(SUM(C9:N9)*100/12)/100</f>
        <v>14.98</v>
      </c>
      <c r="C9" s="5">
        <v>6.15</v>
      </c>
      <c r="D9" s="6">
        <v>7.93</v>
      </c>
      <c r="E9" s="7">
        <v>10.3</v>
      </c>
      <c r="F9" s="8">
        <v>12.9</v>
      </c>
      <c r="G9" s="9">
        <v>19.239999999999998</v>
      </c>
      <c r="H9" s="10">
        <v>21.5</v>
      </c>
      <c r="I9" s="11">
        <v>23.7</v>
      </c>
      <c r="J9" s="12">
        <v>25.2</v>
      </c>
      <c r="K9" s="10">
        <v>18.100000000000001</v>
      </c>
      <c r="L9" s="13">
        <v>18.8</v>
      </c>
      <c r="M9" s="14">
        <v>10.4</v>
      </c>
      <c r="N9" s="7">
        <v>5.63</v>
      </c>
      <c r="O9" s="3" t="s">
        <v>19</v>
      </c>
    </row>
    <row r="10" spans="1:15" x14ac:dyDescent="0.3">
      <c r="A10" s="2" t="s">
        <v>42</v>
      </c>
      <c r="B10" s="18">
        <v>13.8</v>
      </c>
      <c r="C10" s="17">
        <v>5.9</v>
      </c>
      <c r="D10" s="19">
        <v>6.9</v>
      </c>
      <c r="E10" s="20">
        <v>10.1</v>
      </c>
      <c r="F10" s="21">
        <v>13</v>
      </c>
      <c r="G10" s="22">
        <v>16.8</v>
      </c>
      <c r="H10" s="23">
        <v>19.3</v>
      </c>
      <c r="I10" s="24">
        <v>21.4</v>
      </c>
      <c r="J10" s="25">
        <v>21.6</v>
      </c>
      <c r="K10" s="23">
        <v>19.2</v>
      </c>
      <c r="L10" s="26">
        <v>14.9</v>
      </c>
      <c r="M10" s="27">
        <v>9.6</v>
      </c>
      <c r="N10" s="20">
        <v>6.8</v>
      </c>
      <c r="O10" s="2" t="s">
        <v>42</v>
      </c>
    </row>
    <row r="11" spans="1:15" x14ac:dyDescent="0.3">
      <c r="A11" s="2" t="s">
        <v>48</v>
      </c>
      <c r="B11" s="18">
        <f>B9-B10</f>
        <v>1.1799999999999997</v>
      </c>
      <c r="C11" s="17">
        <f t="shared" ref="C11:N11" si="1">C9-C10</f>
        <v>0.25</v>
      </c>
      <c r="D11" s="19">
        <f t="shared" si="1"/>
        <v>1.0299999999999994</v>
      </c>
      <c r="E11" s="20">
        <f t="shared" si="1"/>
        <v>0.20000000000000107</v>
      </c>
      <c r="F11" s="21">
        <f t="shared" si="1"/>
        <v>-9.9999999999999645E-2</v>
      </c>
      <c r="G11" s="22">
        <f t="shared" si="1"/>
        <v>2.4399999999999977</v>
      </c>
      <c r="H11" s="23">
        <f t="shared" si="1"/>
        <v>2.1999999999999993</v>
      </c>
      <c r="I11" s="24">
        <f t="shared" si="1"/>
        <v>2.3000000000000007</v>
      </c>
      <c r="J11" s="25">
        <f t="shared" si="1"/>
        <v>3.5999999999999979</v>
      </c>
      <c r="K11" s="23">
        <f t="shared" si="1"/>
        <v>-1.0999999999999979</v>
      </c>
      <c r="L11" s="26">
        <f t="shared" si="1"/>
        <v>3.9000000000000004</v>
      </c>
      <c r="M11" s="27">
        <f t="shared" si="1"/>
        <v>0.80000000000000071</v>
      </c>
      <c r="N11" s="20">
        <f t="shared" si="1"/>
        <v>-1.17</v>
      </c>
      <c r="O11" s="2" t="s">
        <v>48</v>
      </c>
    </row>
    <row r="12" spans="1:15" x14ac:dyDescent="0.3">
      <c r="A12" s="2" t="s">
        <v>22</v>
      </c>
      <c r="B12" s="18">
        <v>35.5</v>
      </c>
      <c r="C12" s="17">
        <v>12</v>
      </c>
      <c r="D12" s="19">
        <v>13.5</v>
      </c>
      <c r="E12" s="20">
        <v>16.5</v>
      </c>
      <c r="F12" s="21">
        <v>22.5</v>
      </c>
      <c r="G12" s="22">
        <v>28</v>
      </c>
      <c r="H12" s="23">
        <v>34</v>
      </c>
      <c r="I12" s="24">
        <v>31</v>
      </c>
      <c r="J12" s="25">
        <v>35.5</v>
      </c>
      <c r="K12" s="23">
        <v>22.5</v>
      </c>
      <c r="L12" s="26">
        <v>26.5</v>
      </c>
      <c r="M12" s="27">
        <v>17</v>
      </c>
      <c r="N12" s="20">
        <v>13</v>
      </c>
      <c r="O12" s="2" t="s">
        <v>22</v>
      </c>
    </row>
    <row r="13" spans="1:15" x14ac:dyDescent="0.3">
      <c r="A13" s="2" t="s">
        <v>43</v>
      </c>
      <c r="B13" s="18">
        <v>37.799999999999997</v>
      </c>
      <c r="C13" s="17">
        <v>15</v>
      </c>
      <c r="D13" s="19">
        <v>19.899999999999999</v>
      </c>
      <c r="E13" s="20">
        <v>22.9</v>
      </c>
      <c r="F13" s="21">
        <v>29.3</v>
      </c>
      <c r="G13" s="22">
        <v>32.4</v>
      </c>
      <c r="H13" s="23">
        <v>35</v>
      </c>
      <c r="I13" s="24">
        <v>37.799999999999997</v>
      </c>
      <c r="J13" s="25">
        <v>35.6</v>
      </c>
      <c r="K13" s="23">
        <v>32.799999999999997</v>
      </c>
      <c r="L13" s="26">
        <v>26.9</v>
      </c>
      <c r="M13" s="27">
        <v>18.8</v>
      </c>
      <c r="N13" s="20">
        <v>16.100000000000001</v>
      </c>
      <c r="O13" s="2" t="s">
        <v>43</v>
      </c>
    </row>
    <row r="14" spans="1:15" x14ac:dyDescent="0.3">
      <c r="A14" s="15"/>
      <c r="B14" s="16"/>
      <c r="C14" s="17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 x14ac:dyDescent="0.3">
      <c r="A15" s="3" t="s">
        <v>24</v>
      </c>
      <c r="B15" s="4">
        <f>INT(SUM(C15:N15)*100/12)/100</f>
        <v>11.07</v>
      </c>
      <c r="C15" s="5">
        <f>(C3+C9)/2</f>
        <v>3.9050000000000002</v>
      </c>
      <c r="D15" s="6">
        <f t="shared" ref="D15:N15" si="2">(D3+D9)/2</f>
        <v>5.09</v>
      </c>
      <c r="E15" s="7">
        <f t="shared" si="2"/>
        <v>7.44</v>
      </c>
      <c r="F15" s="8">
        <f t="shared" si="2"/>
        <v>8.8350000000000009</v>
      </c>
      <c r="G15" s="9">
        <f t="shared" si="2"/>
        <v>13.93</v>
      </c>
      <c r="H15" s="10">
        <f t="shared" si="2"/>
        <v>15.675000000000001</v>
      </c>
      <c r="I15" s="11">
        <f t="shared" si="2"/>
        <v>18.899999999999999</v>
      </c>
      <c r="J15" s="12">
        <f t="shared" si="2"/>
        <v>19.649999999999999</v>
      </c>
      <c r="K15" s="10">
        <f t="shared" si="2"/>
        <v>13.935</v>
      </c>
      <c r="L15" s="13">
        <f t="shared" si="2"/>
        <v>15.4</v>
      </c>
      <c r="M15" s="14">
        <f t="shared" si="2"/>
        <v>6.99</v>
      </c>
      <c r="N15" s="7">
        <f t="shared" si="2"/>
        <v>3.13</v>
      </c>
      <c r="O15" s="3" t="s">
        <v>24</v>
      </c>
    </row>
    <row r="16" spans="1:15" x14ac:dyDescent="0.3">
      <c r="A16" s="2" t="s">
        <v>44</v>
      </c>
      <c r="B16" s="18">
        <v>10.1</v>
      </c>
      <c r="C16" s="17">
        <v>3.4</v>
      </c>
      <c r="D16" s="19">
        <v>4</v>
      </c>
      <c r="E16" s="20">
        <v>6.5</v>
      </c>
      <c r="F16" s="21">
        <v>8.8000000000000007</v>
      </c>
      <c r="G16" s="22">
        <v>12.4</v>
      </c>
      <c r="H16" s="23">
        <v>14.9</v>
      </c>
      <c r="I16" s="24">
        <v>16.899999999999999</v>
      </c>
      <c r="J16" s="25">
        <v>17</v>
      </c>
      <c r="K16" s="23">
        <v>14.9</v>
      </c>
      <c r="L16" s="26">
        <v>11.3</v>
      </c>
      <c r="M16" s="27">
        <v>6.9</v>
      </c>
      <c r="N16" s="20">
        <v>4.4000000000000004</v>
      </c>
      <c r="O16" s="2" t="s">
        <v>44</v>
      </c>
    </row>
    <row r="17" spans="1:15" x14ac:dyDescent="0.3">
      <c r="A17" s="2" t="s">
        <v>48</v>
      </c>
      <c r="B17" s="18">
        <f>B15-B16</f>
        <v>0.97000000000000064</v>
      </c>
      <c r="C17" s="17">
        <f t="shared" ref="C17:N17" si="3">C15-C16</f>
        <v>0.50500000000000034</v>
      </c>
      <c r="D17" s="19">
        <f t="shared" si="3"/>
        <v>1.0899999999999999</v>
      </c>
      <c r="E17" s="20">
        <f t="shared" si="3"/>
        <v>0.94000000000000039</v>
      </c>
      <c r="F17" s="21">
        <f t="shared" si="3"/>
        <v>3.5000000000000142E-2</v>
      </c>
      <c r="G17" s="22">
        <f t="shared" si="3"/>
        <v>1.5299999999999994</v>
      </c>
      <c r="H17" s="23">
        <f t="shared" si="3"/>
        <v>0.77500000000000036</v>
      </c>
      <c r="I17" s="24">
        <f t="shared" si="3"/>
        <v>2</v>
      </c>
      <c r="J17" s="25">
        <f t="shared" si="3"/>
        <v>2.6499999999999986</v>
      </c>
      <c r="K17" s="23">
        <f t="shared" si="3"/>
        <v>-0.96499999999999986</v>
      </c>
      <c r="L17" s="26">
        <f t="shared" si="3"/>
        <v>4.0999999999999996</v>
      </c>
      <c r="M17" s="27">
        <f t="shared" si="3"/>
        <v>8.9999999999999858E-2</v>
      </c>
      <c r="N17" s="20">
        <f t="shared" si="3"/>
        <v>-1.2700000000000005</v>
      </c>
      <c r="O17" s="2" t="s">
        <v>48</v>
      </c>
    </row>
    <row r="18" spans="1:15" x14ac:dyDescent="0.3">
      <c r="A18" s="15"/>
      <c r="B18" s="16"/>
      <c r="C18" s="17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x14ac:dyDescent="0.3">
      <c r="A19" s="3" t="s">
        <v>49</v>
      </c>
      <c r="B19" s="4">
        <f>SUM(C19:N19)</f>
        <v>52</v>
      </c>
      <c r="C19" s="5">
        <v>11</v>
      </c>
      <c r="D19" s="6">
        <v>9</v>
      </c>
      <c r="E19" s="7">
        <v>2</v>
      </c>
      <c r="F19" s="8">
        <v>5</v>
      </c>
      <c r="G19" s="9">
        <v>0</v>
      </c>
      <c r="H19" s="10">
        <v>0</v>
      </c>
      <c r="I19" s="11">
        <v>0</v>
      </c>
      <c r="J19" s="12">
        <v>0</v>
      </c>
      <c r="K19" s="10">
        <v>0</v>
      </c>
      <c r="L19" s="13">
        <v>0</v>
      </c>
      <c r="M19" s="14">
        <v>6</v>
      </c>
      <c r="N19" s="7">
        <v>19</v>
      </c>
      <c r="O19" s="3" t="s">
        <v>49</v>
      </c>
    </row>
    <row r="20" spans="1:15" x14ac:dyDescent="0.3">
      <c r="A20" s="2" t="s">
        <v>50</v>
      </c>
      <c r="B20" s="18">
        <f>SUM(C20:N20)</f>
        <v>49</v>
      </c>
      <c r="C20" s="17">
        <v>12</v>
      </c>
      <c r="D20" s="19">
        <v>11</v>
      </c>
      <c r="E20" s="20">
        <v>7</v>
      </c>
      <c r="F20" s="21">
        <v>3</v>
      </c>
      <c r="G20" s="22">
        <v>0</v>
      </c>
      <c r="H20" s="23">
        <v>0</v>
      </c>
      <c r="I20" s="24">
        <v>0</v>
      </c>
      <c r="J20" s="25">
        <v>0</v>
      </c>
      <c r="K20" s="23">
        <v>0</v>
      </c>
      <c r="L20" s="26">
        <v>1</v>
      </c>
      <c r="M20" s="27">
        <v>5</v>
      </c>
      <c r="N20" s="20">
        <v>10</v>
      </c>
      <c r="O20" s="2" t="s">
        <v>50</v>
      </c>
    </row>
    <row r="21" spans="1:15" x14ac:dyDescent="0.3">
      <c r="A21" s="15"/>
      <c r="B21" s="16"/>
      <c r="C21" s="17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15" x14ac:dyDescent="0.3">
      <c r="A22" s="3" t="s">
        <v>51</v>
      </c>
      <c r="B22" s="4">
        <f>SUM(C22:N22)</f>
        <v>3</v>
      </c>
      <c r="C22" s="5">
        <v>1</v>
      </c>
      <c r="D22" s="6">
        <v>1</v>
      </c>
      <c r="E22" s="7">
        <v>0</v>
      </c>
      <c r="F22" s="8">
        <v>0</v>
      </c>
      <c r="G22" s="9">
        <v>0</v>
      </c>
      <c r="H22" s="10">
        <v>0</v>
      </c>
      <c r="I22" s="11">
        <v>0</v>
      </c>
      <c r="J22" s="12">
        <v>0</v>
      </c>
      <c r="K22" s="10">
        <v>0</v>
      </c>
      <c r="L22" s="13">
        <v>0</v>
      </c>
      <c r="M22" s="14">
        <v>0</v>
      </c>
      <c r="N22" s="7">
        <v>1</v>
      </c>
      <c r="O22" s="3" t="s">
        <v>51</v>
      </c>
    </row>
    <row r="23" spans="1:15" x14ac:dyDescent="0.3">
      <c r="A23" s="2" t="s">
        <v>52</v>
      </c>
      <c r="B23" s="18">
        <f>SUM(C23:N23)</f>
        <v>7</v>
      </c>
      <c r="C23" s="17">
        <v>3</v>
      </c>
      <c r="D23" s="19">
        <v>2</v>
      </c>
      <c r="E23" s="20">
        <v>0</v>
      </c>
      <c r="F23" s="21">
        <v>0</v>
      </c>
      <c r="G23" s="22">
        <v>0</v>
      </c>
      <c r="H23" s="23">
        <v>0</v>
      </c>
      <c r="I23" s="24">
        <v>0</v>
      </c>
      <c r="J23" s="25">
        <v>0</v>
      </c>
      <c r="K23" s="23">
        <v>0</v>
      </c>
      <c r="L23" s="26">
        <v>0</v>
      </c>
      <c r="M23" s="27">
        <v>0</v>
      </c>
      <c r="N23" s="20">
        <v>2</v>
      </c>
      <c r="O23" s="2" t="s">
        <v>52</v>
      </c>
    </row>
    <row r="24" spans="1:15" x14ac:dyDescent="0.3">
      <c r="A24" s="15"/>
      <c r="B24" s="16"/>
      <c r="C24" s="17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5" x14ac:dyDescent="0.3">
      <c r="A25" s="3" t="s">
        <v>53</v>
      </c>
      <c r="B25" s="4">
        <f>SUM(C25:N25)</f>
        <v>0</v>
      </c>
      <c r="C25" s="5">
        <v>0</v>
      </c>
      <c r="D25" s="6">
        <v>0</v>
      </c>
      <c r="E25" s="7">
        <v>0</v>
      </c>
      <c r="F25" s="8">
        <v>0</v>
      </c>
      <c r="G25" s="9">
        <v>0</v>
      </c>
      <c r="H25" s="10">
        <v>0</v>
      </c>
      <c r="I25" s="11">
        <v>0</v>
      </c>
      <c r="J25" s="12">
        <v>0</v>
      </c>
      <c r="K25" s="10">
        <v>0</v>
      </c>
      <c r="L25" s="13">
        <v>0</v>
      </c>
      <c r="M25" s="14">
        <v>0</v>
      </c>
      <c r="N25" s="7">
        <v>0</v>
      </c>
      <c r="O25" s="3" t="s">
        <v>53</v>
      </c>
    </row>
    <row r="26" spans="1:15" x14ac:dyDescent="0.3">
      <c r="A26" s="2" t="s">
        <v>54</v>
      </c>
      <c r="B26" s="18">
        <f>SUM(C26:N26)</f>
        <v>1</v>
      </c>
      <c r="C26" s="17">
        <v>1</v>
      </c>
      <c r="D26" s="19">
        <v>0</v>
      </c>
      <c r="E26" s="20">
        <v>0</v>
      </c>
      <c r="F26" s="21">
        <v>0</v>
      </c>
      <c r="G26" s="22">
        <v>0</v>
      </c>
      <c r="H26" s="23">
        <v>0</v>
      </c>
      <c r="I26" s="24">
        <v>0</v>
      </c>
      <c r="J26" s="25">
        <v>0</v>
      </c>
      <c r="K26" s="23">
        <v>0</v>
      </c>
      <c r="L26" s="26">
        <v>0</v>
      </c>
      <c r="M26" s="27">
        <v>0</v>
      </c>
      <c r="N26" s="20">
        <v>0</v>
      </c>
      <c r="O26" s="2" t="s">
        <v>54</v>
      </c>
    </row>
    <row r="27" spans="1:15" x14ac:dyDescent="0.3">
      <c r="A27" s="15"/>
      <c r="B27" s="16"/>
      <c r="C27" s="17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x14ac:dyDescent="0.3">
      <c r="A28" s="3" t="s">
        <v>55</v>
      </c>
      <c r="B28" s="4">
        <f>SUM(C28:N28)</f>
        <v>1</v>
      </c>
      <c r="C28" s="5">
        <v>0</v>
      </c>
      <c r="D28" s="6">
        <v>0</v>
      </c>
      <c r="E28" s="7">
        <v>0</v>
      </c>
      <c r="F28" s="8">
        <v>0</v>
      </c>
      <c r="G28" s="9">
        <v>0</v>
      </c>
      <c r="H28" s="10">
        <v>0</v>
      </c>
      <c r="I28" s="11">
        <v>0</v>
      </c>
      <c r="J28" s="12">
        <v>0</v>
      </c>
      <c r="K28" s="10">
        <v>0</v>
      </c>
      <c r="L28" s="13">
        <v>0</v>
      </c>
      <c r="M28" s="14">
        <v>0</v>
      </c>
      <c r="N28" s="7">
        <v>1</v>
      </c>
      <c r="O28" s="3" t="s">
        <v>55</v>
      </c>
    </row>
    <row r="29" spans="1:15" x14ac:dyDescent="0.3">
      <c r="A29" s="2" t="s">
        <v>56</v>
      </c>
      <c r="B29" s="18">
        <f>SUM(C29:N29)</f>
        <v>7</v>
      </c>
      <c r="C29" s="17">
        <v>3</v>
      </c>
      <c r="D29" s="19">
        <v>2</v>
      </c>
      <c r="E29" s="20">
        <v>0</v>
      </c>
      <c r="F29" s="21">
        <v>0</v>
      </c>
      <c r="G29" s="22">
        <v>0</v>
      </c>
      <c r="H29" s="23">
        <v>0</v>
      </c>
      <c r="I29" s="24">
        <v>0</v>
      </c>
      <c r="J29" s="25">
        <v>0</v>
      </c>
      <c r="K29" s="23">
        <v>0</v>
      </c>
      <c r="L29" s="26">
        <v>0</v>
      </c>
      <c r="M29" s="27">
        <v>0</v>
      </c>
      <c r="N29" s="20">
        <v>2</v>
      </c>
      <c r="O29" s="2" t="s">
        <v>56</v>
      </c>
    </row>
    <row r="30" spans="1:15" x14ac:dyDescent="0.3">
      <c r="A30" s="15"/>
      <c r="B30" s="16"/>
      <c r="C30" s="17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x14ac:dyDescent="0.3">
      <c r="A31" s="3" t="s">
        <v>57</v>
      </c>
      <c r="B31" s="4">
        <f>SUM(C31:N31)</f>
        <v>39</v>
      </c>
      <c r="C31" s="5">
        <v>0</v>
      </c>
      <c r="D31" s="6">
        <v>0</v>
      </c>
      <c r="E31" s="7">
        <v>0</v>
      </c>
      <c r="F31" s="8">
        <v>0</v>
      </c>
      <c r="G31" s="9">
        <v>7</v>
      </c>
      <c r="H31" s="10">
        <v>6</v>
      </c>
      <c r="I31" s="11">
        <v>12</v>
      </c>
      <c r="J31" s="12">
        <v>13</v>
      </c>
      <c r="K31" s="10">
        <v>0</v>
      </c>
      <c r="L31" s="13">
        <v>1</v>
      </c>
      <c r="M31" s="14">
        <v>0</v>
      </c>
      <c r="N31" s="7">
        <v>0</v>
      </c>
      <c r="O31" s="3" t="s">
        <v>57</v>
      </c>
    </row>
    <row r="32" spans="1:15" x14ac:dyDescent="0.3">
      <c r="A32" s="2" t="s">
        <v>58</v>
      </c>
      <c r="B32" s="18">
        <f>SUM(C32:N32)</f>
        <v>18</v>
      </c>
      <c r="C32" s="17">
        <v>0</v>
      </c>
      <c r="D32" s="19">
        <v>0</v>
      </c>
      <c r="E32" s="20">
        <v>0</v>
      </c>
      <c r="F32" s="21">
        <v>0</v>
      </c>
      <c r="G32" s="22">
        <v>1</v>
      </c>
      <c r="H32" s="23">
        <v>3</v>
      </c>
      <c r="I32" s="24">
        <v>6</v>
      </c>
      <c r="J32" s="25">
        <v>6</v>
      </c>
      <c r="K32" s="23">
        <v>2</v>
      </c>
      <c r="L32" s="26">
        <v>0</v>
      </c>
      <c r="M32" s="27">
        <v>0</v>
      </c>
      <c r="N32" s="20">
        <v>0</v>
      </c>
      <c r="O32" s="2" t="s">
        <v>58</v>
      </c>
    </row>
    <row r="33" spans="1:15" x14ac:dyDescent="0.3">
      <c r="A33" s="15"/>
      <c r="B33" s="16"/>
      <c r="C33" s="17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3">
      <c r="A34" s="3" t="s">
        <v>59</v>
      </c>
      <c r="B34" s="4">
        <f>SUM(C34:N34)</f>
        <v>12</v>
      </c>
      <c r="C34" s="30">
        <v>0</v>
      </c>
      <c r="D34" s="31">
        <v>0</v>
      </c>
      <c r="E34" s="32">
        <v>0</v>
      </c>
      <c r="F34" s="33">
        <v>0</v>
      </c>
      <c r="G34" s="34">
        <v>0</v>
      </c>
      <c r="H34" s="10">
        <v>2</v>
      </c>
      <c r="I34" s="11">
        <v>4</v>
      </c>
      <c r="J34" s="12">
        <v>6</v>
      </c>
      <c r="K34" s="10">
        <v>0</v>
      </c>
      <c r="L34" s="13">
        <v>0</v>
      </c>
      <c r="M34" s="14">
        <v>0</v>
      </c>
      <c r="N34" s="7">
        <v>0</v>
      </c>
      <c r="O34" s="3" t="s">
        <v>59</v>
      </c>
    </row>
    <row r="35" spans="1:15" x14ac:dyDescent="0.3">
      <c r="A35" s="2" t="s">
        <v>58</v>
      </c>
      <c r="B35" s="18">
        <f>SUM(C35:N35)</f>
        <v>3</v>
      </c>
      <c r="C35" s="17">
        <v>0</v>
      </c>
      <c r="D35" s="19">
        <v>0</v>
      </c>
      <c r="E35" s="20">
        <v>0</v>
      </c>
      <c r="F35" s="21">
        <v>0</v>
      </c>
      <c r="G35" s="22">
        <v>0</v>
      </c>
      <c r="H35" s="23">
        <v>1</v>
      </c>
      <c r="I35" s="24">
        <v>1</v>
      </c>
      <c r="J35" s="25">
        <v>1</v>
      </c>
      <c r="K35" s="23">
        <v>0</v>
      </c>
      <c r="L35" s="26">
        <v>0</v>
      </c>
      <c r="M35" s="27">
        <v>0</v>
      </c>
      <c r="N35" s="20">
        <v>0</v>
      </c>
      <c r="O35" s="2" t="s">
        <v>58</v>
      </c>
    </row>
    <row r="36" spans="1:15" x14ac:dyDescent="0.3">
      <c r="A36" s="15"/>
      <c r="B36" s="16"/>
      <c r="C36" s="17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5" x14ac:dyDescent="0.3">
      <c r="A37" s="3" t="s">
        <v>26</v>
      </c>
      <c r="B37" s="4">
        <f>SUM(C37:N37)</f>
        <v>1180.25</v>
      </c>
      <c r="C37" s="5">
        <v>97</v>
      </c>
      <c r="D37" s="6">
        <v>38</v>
      </c>
      <c r="E37" s="7">
        <v>185</v>
      </c>
      <c r="F37" s="8">
        <v>182.5</v>
      </c>
      <c r="G37" s="9">
        <v>45.75</v>
      </c>
      <c r="H37" s="10">
        <v>23.5</v>
      </c>
      <c r="I37" s="11">
        <v>95.5</v>
      </c>
      <c r="J37" s="12">
        <v>95.5</v>
      </c>
      <c r="K37" s="10">
        <v>144.5</v>
      </c>
      <c r="L37" s="13">
        <v>78</v>
      </c>
      <c r="M37" s="14">
        <v>137</v>
      </c>
      <c r="N37" s="7">
        <v>58</v>
      </c>
      <c r="O37" s="3" t="s">
        <v>26</v>
      </c>
    </row>
    <row r="38" spans="1:15" x14ac:dyDescent="0.3">
      <c r="A38" s="2" t="s">
        <v>45</v>
      </c>
      <c r="B38" s="18">
        <v>747</v>
      </c>
      <c r="C38" s="17">
        <v>59.2</v>
      </c>
      <c r="D38" s="19">
        <v>49.4</v>
      </c>
      <c r="E38" s="20">
        <v>49.1</v>
      </c>
      <c r="F38" s="21">
        <v>50.6</v>
      </c>
      <c r="G38" s="22">
        <v>55.2</v>
      </c>
      <c r="H38" s="23">
        <v>64.5</v>
      </c>
      <c r="I38" s="24">
        <v>55.1</v>
      </c>
      <c r="J38" s="25">
        <v>66.900000000000006</v>
      </c>
      <c r="K38" s="23">
        <v>75</v>
      </c>
      <c r="L38" s="26">
        <v>71.3</v>
      </c>
      <c r="M38" s="27">
        <v>77.2</v>
      </c>
      <c r="N38" s="20">
        <v>73.7</v>
      </c>
      <c r="O38" s="2" t="s">
        <v>45</v>
      </c>
    </row>
    <row r="39" spans="1:15" x14ac:dyDescent="0.3">
      <c r="A39" s="2" t="s">
        <v>28</v>
      </c>
      <c r="B39" s="18">
        <f>INT((B37-B38)*10000/B38)/100</f>
        <v>57.99</v>
      </c>
      <c r="C39" s="17">
        <f t="shared" ref="C39:N39" si="4">INT((C37-C38)*10000/C38)/100</f>
        <v>63.85</v>
      </c>
      <c r="D39" s="19">
        <f t="shared" si="4"/>
        <v>-23.08</v>
      </c>
      <c r="E39" s="20">
        <f t="shared" si="4"/>
        <v>276.77999999999997</v>
      </c>
      <c r="F39" s="21">
        <f t="shared" si="4"/>
        <v>260.67</v>
      </c>
      <c r="G39" s="22">
        <f t="shared" si="4"/>
        <v>-17.12</v>
      </c>
      <c r="H39" s="23">
        <f t="shared" si="4"/>
        <v>-63.57</v>
      </c>
      <c r="I39" s="24">
        <f t="shared" si="4"/>
        <v>73.319999999999993</v>
      </c>
      <c r="J39" s="25">
        <f t="shared" si="4"/>
        <v>42.75</v>
      </c>
      <c r="K39" s="23">
        <f t="shared" si="4"/>
        <v>92.66</v>
      </c>
      <c r="L39" s="26">
        <f t="shared" si="4"/>
        <v>9.39</v>
      </c>
      <c r="M39" s="27">
        <f t="shared" si="4"/>
        <v>77.459999999999994</v>
      </c>
      <c r="N39" s="20">
        <f t="shared" si="4"/>
        <v>-21.31</v>
      </c>
      <c r="O39" s="2" t="s">
        <v>28</v>
      </c>
    </row>
    <row r="40" spans="1:15" x14ac:dyDescent="0.3">
      <c r="A40" s="15"/>
      <c r="B40" s="16"/>
      <c r="C40" s="17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x14ac:dyDescent="0.3">
      <c r="A41" s="3" t="s">
        <v>29</v>
      </c>
      <c r="B41" s="4">
        <f>SUM(C41:N41)</f>
        <v>1674</v>
      </c>
      <c r="C41" s="5">
        <v>83</v>
      </c>
      <c r="D41" s="6">
        <v>69</v>
      </c>
      <c r="E41" s="7">
        <v>54</v>
      </c>
      <c r="F41" s="8">
        <v>121</v>
      </c>
      <c r="G41" s="9">
        <v>242</v>
      </c>
      <c r="H41" s="10">
        <v>241</v>
      </c>
      <c r="I41" s="11">
        <v>231</v>
      </c>
      <c r="J41" s="12">
        <v>234</v>
      </c>
      <c r="K41" s="10">
        <v>121</v>
      </c>
      <c r="L41" s="13">
        <v>116</v>
      </c>
      <c r="M41" s="14">
        <v>83</v>
      </c>
      <c r="N41" s="7">
        <v>79</v>
      </c>
      <c r="O41" s="3" t="s">
        <v>29</v>
      </c>
    </row>
    <row r="42" spans="1:15" x14ac:dyDescent="0.3">
      <c r="A42" s="2" t="s">
        <v>46</v>
      </c>
      <c r="B42" s="18">
        <v>1634</v>
      </c>
      <c r="C42" s="17">
        <v>57</v>
      </c>
      <c r="D42" s="19">
        <v>80</v>
      </c>
      <c r="E42" s="20">
        <v>115</v>
      </c>
      <c r="F42" s="21">
        <v>162</v>
      </c>
      <c r="G42" s="22">
        <v>199</v>
      </c>
      <c r="H42" s="23">
        <v>206</v>
      </c>
      <c r="I42" s="24">
        <v>213</v>
      </c>
      <c r="J42" s="25">
        <v>213</v>
      </c>
      <c r="K42" s="23">
        <v>151</v>
      </c>
      <c r="L42" s="26">
        <v>116</v>
      </c>
      <c r="M42" s="27">
        <v>74</v>
      </c>
      <c r="N42" s="20">
        <v>48</v>
      </c>
      <c r="O42" s="2" t="s">
        <v>46</v>
      </c>
    </row>
    <row r="43" spans="1:15" x14ac:dyDescent="0.3">
      <c r="A43" s="2" t="s">
        <v>28</v>
      </c>
      <c r="B43" s="18">
        <f>INT((B41-B42)*10000/B42)/100</f>
        <v>2.44</v>
      </c>
      <c r="C43" s="17">
        <f t="shared" ref="C43:N43" si="5">INT((C41-C42)*10000/C42)/100</f>
        <v>45.61</v>
      </c>
      <c r="D43" s="19">
        <f t="shared" si="5"/>
        <v>-13.75</v>
      </c>
      <c r="E43" s="20">
        <f t="shared" si="5"/>
        <v>-53.05</v>
      </c>
      <c r="F43" s="21">
        <f t="shared" si="5"/>
        <v>-25.31</v>
      </c>
      <c r="G43" s="22">
        <f t="shared" si="5"/>
        <v>21.6</v>
      </c>
      <c r="H43" s="23">
        <f t="shared" si="5"/>
        <v>16.989999999999998</v>
      </c>
      <c r="I43" s="24">
        <f t="shared" si="5"/>
        <v>8.4499999999999993</v>
      </c>
      <c r="J43" s="25">
        <f t="shared" si="5"/>
        <v>9.85</v>
      </c>
      <c r="K43" s="23">
        <f t="shared" si="5"/>
        <v>-19.87</v>
      </c>
      <c r="L43" s="26">
        <f t="shared" si="5"/>
        <v>0</v>
      </c>
      <c r="M43" s="27">
        <f t="shared" si="5"/>
        <v>12.16</v>
      </c>
      <c r="N43" s="20">
        <f t="shared" si="5"/>
        <v>64.58</v>
      </c>
      <c r="O43" s="2" t="s">
        <v>28</v>
      </c>
    </row>
    <row r="44" spans="1:15" x14ac:dyDescent="0.3">
      <c r="A44" s="15"/>
      <c r="B44" s="16"/>
      <c r="C44" s="17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x14ac:dyDescent="0.3">
      <c r="A45" s="3" t="s">
        <v>60</v>
      </c>
      <c r="B45" s="4">
        <f>SUM(C45:N45)</f>
        <v>159</v>
      </c>
      <c r="C45" s="5">
        <v>11</v>
      </c>
      <c r="D45" s="6">
        <v>8</v>
      </c>
      <c r="E45" s="7">
        <v>20</v>
      </c>
      <c r="F45" s="8">
        <v>21</v>
      </c>
      <c r="G45" s="9">
        <v>4</v>
      </c>
      <c r="H45" s="10">
        <v>7</v>
      </c>
      <c r="I45" s="11">
        <v>11</v>
      </c>
      <c r="J45" s="12">
        <v>14</v>
      </c>
      <c r="K45" s="10">
        <v>18</v>
      </c>
      <c r="L45" s="13">
        <v>15</v>
      </c>
      <c r="M45" s="14">
        <v>16</v>
      </c>
      <c r="N45" s="7">
        <v>14</v>
      </c>
      <c r="O45" s="3" t="s">
        <v>61</v>
      </c>
    </row>
    <row r="46" spans="1:15" x14ac:dyDescent="0.3">
      <c r="A46" s="2" t="s">
        <v>62</v>
      </c>
      <c r="B46" s="18">
        <f>SUM(C46:N46)</f>
        <v>126</v>
      </c>
      <c r="C46" s="17">
        <v>11</v>
      </c>
      <c r="D46" s="19">
        <v>10</v>
      </c>
      <c r="E46" s="20">
        <v>10</v>
      </c>
      <c r="F46" s="21">
        <v>11</v>
      </c>
      <c r="G46" s="22">
        <v>10</v>
      </c>
      <c r="H46" s="23">
        <v>10</v>
      </c>
      <c r="I46" s="24">
        <v>9</v>
      </c>
      <c r="J46" s="25">
        <v>10</v>
      </c>
      <c r="K46" s="23">
        <v>11</v>
      </c>
      <c r="L46" s="26">
        <v>10</v>
      </c>
      <c r="M46" s="27">
        <v>12</v>
      </c>
      <c r="N46" s="20">
        <v>12</v>
      </c>
      <c r="O46" s="2" t="s">
        <v>62</v>
      </c>
    </row>
    <row r="47" spans="1:15" x14ac:dyDescent="0.3">
      <c r="A47" s="15"/>
      <c r="B47" s="16"/>
      <c r="C47" s="1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x14ac:dyDescent="0.3">
      <c r="A48" s="3" t="s">
        <v>63</v>
      </c>
      <c r="B48" s="4">
        <v>63.5</v>
      </c>
      <c r="C48" s="5" t="s">
        <v>64</v>
      </c>
      <c r="D48" s="6" t="s">
        <v>64</v>
      </c>
      <c r="E48" s="7" t="s">
        <v>64</v>
      </c>
      <c r="F48" s="8">
        <v>63.5</v>
      </c>
      <c r="G48" s="9">
        <v>10</v>
      </c>
      <c r="H48" s="10">
        <v>11.5</v>
      </c>
      <c r="I48" s="11">
        <v>48</v>
      </c>
      <c r="J48" s="12">
        <v>17.5</v>
      </c>
      <c r="K48" s="10">
        <v>19</v>
      </c>
      <c r="L48" s="13">
        <v>20</v>
      </c>
      <c r="M48" s="14">
        <v>31.5</v>
      </c>
      <c r="N48" s="7">
        <v>13</v>
      </c>
      <c r="O48" s="3" t="s">
        <v>63</v>
      </c>
    </row>
    <row r="49" spans="1:15" x14ac:dyDescent="0.3">
      <c r="A49" s="2" t="s">
        <v>65</v>
      </c>
      <c r="B49" s="18">
        <v>68.099999999999994</v>
      </c>
      <c r="C49" s="17">
        <v>32.200000000000003</v>
      </c>
      <c r="D49" s="19">
        <v>27.4</v>
      </c>
      <c r="E49" s="20">
        <v>31.4</v>
      </c>
      <c r="F49" s="21">
        <v>37.5</v>
      </c>
      <c r="G49" s="22">
        <v>38</v>
      </c>
      <c r="H49" s="23">
        <v>68.099999999999994</v>
      </c>
      <c r="I49" s="24">
        <v>44.9</v>
      </c>
      <c r="J49" s="25">
        <v>48.4</v>
      </c>
      <c r="K49" s="23">
        <v>101.4</v>
      </c>
      <c r="L49" s="26">
        <v>38.200000000000003</v>
      </c>
      <c r="M49" s="27">
        <v>37.4</v>
      </c>
      <c r="N49" s="20">
        <v>37.6</v>
      </c>
      <c r="O49" s="2" t="s">
        <v>65</v>
      </c>
    </row>
    <row r="50" spans="1:15" x14ac:dyDescent="0.3">
      <c r="A50" s="15"/>
      <c r="B50" s="16"/>
      <c r="C50" s="17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x14ac:dyDescent="0.3">
      <c r="A51" s="3" t="s">
        <v>66</v>
      </c>
      <c r="B51" s="4">
        <f>SUM(C51:N51)</f>
        <v>15</v>
      </c>
      <c r="C51" s="5">
        <v>3</v>
      </c>
      <c r="D51" s="6">
        <v>6</v>
      </c>
      <c r="E51" s="7">
        <v>4</v>
      </c>
      <c r="F51" s="8">
        <v>0</v>
      </c>
      <c r="G51" s="9">
        <v>0</v>
      </c>
      <c r="H51" s="10">
        <v>0</v>
      </c>
      <c r="I51" s="11">
        <v>0</v>
      </c>
      <c r="J51" s="12">
        <v>0</v>
      </c>
      <c r="K51" s="10">
        <v>0</v>
      </c>
      <c r="L51" s="13">
        <v>0</v>
      </c>
      <c r="M51" s="14">
        <v>0</v>
      </c>
      <c r="N51" s="7">
        <v>2</v>
      </c>
      <c r="O51" s="3" t="s">
        <v>66</v>
      </c>
    </row>
    <row r="52" spans="1:15" x14ac:dyDescent="0.3">
      <c r="A52" s="2" t="s">
        <v>67</v>
      </c>
      <c r="B52" s="18">
        <f>SUM(C52:N52)</f>
        <v>14</v>
      </c>
      <c r="C52" s="17">
        <v>4</v>
      </c>
      <c r="D52" s="19">
        <v>4</v>
      </c>
      <c r="E52" s="20">
        <v>2</v>
      </c>
      <c r="F52" s="21">
        <v>1</v>
      </c>
      <c r="G52" s="22">
        <v>0</v>
      </c>
      <c r="H52" s="23">
        <v>0</v>
      </c>
      <c r="I52" s="24">
        <v>0</v>
      </c>
      <c r="J52" s="25">
        <v>0</v>
      </c>
      <c r="K52" s="23">
        <v>0</v>
      </c>
      <c r="L52" s="26">
        <v>0</v>
      </c>
      <c r="M52" s="27">
        <v>1</v>
      </c>
      <c r="N52" s="20">
        <v>2</v>
      </c>
      <c r="O52" s="2" t="s">
        <v>67</v>
      </c>
    </row>
    <row r="53" spans="1:15" x14ac:dyDescent="0.3">
      <c r="A53" s="15"/>
      <c r="B53" s="16"/>
      <c r="C53" s="17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15" x14ac:dyDescent="0.3">
      <c r="A54" s="3" t="s">
        <v>68</v>
      </c>
      <c r="B54" s="4">
        <f>SUM(C54:N54)</f>
        <v>25</v>
      </c>
      <c r="C54" s="5">
        <v>6</v>
      </c>
      <c r="D54" s="6">
        <v>3</v>
      </c>
      <c r="E54" s="7">
        <v>5</v>
      </c>
      <c r="F54" s="8">
        <v>1</v>
      </c>
      <c r="G54" s="9">
        <v>4</v>
      </c>
      <c r="H54" s="10">
        <v>1</v>
      </c>
      <c r="I54" s="11">
        <v>0</v>
      </c>
      <c r="J54" s="12">
        <v>2</v>
      </c>
      <c r="K54" s="10">
        <v>2</v>
      </c>
      <c r="L54" s="13">
        <v>0</v>
      </c>
      <c r="M54" s="14">
        <v>0</v>
      </c>
      <c r="N54" s="7">
        <v>1</v>
      </c>
      <c r="O54" s="3" t="s">
        <v>68</v>
      </c>
    </row>
    <row r="55" spans="1:15" x14ac:dyDescent="0.3">
      <c r="A55" s="2" t="s">
        <v>69</v>
      </c>
      <c r="B55" s="18">
        <f>SUM(C55:N55)</f>
        <v>58</v>
      </c>
      <c r="C55" s="17">
        <v>5</v>
      </c>
      <c r="D55" s="19">
        <v>6</v>
      </c>
      <c r="E55" s="20">
        <v>5</v>
      </c>
      <c r="F55" s="21">
        <v>4</v>
      </c>
      <c r="G55" s="22">
        <v>3</v>
      </c>
      <c r="H55" s="23">
        <v>4</v>
      </c>
      <c r="I55" s="24">
        <v>4</v>
      </c>
      <c r="J55" s="25">
        <v>4</v>
      </c>
      <c r="K55" s="23">
        <v>5</v>
      </c>
      <c r="L55" s="26">
        <v>6</v>
      </c>
      <c r="M55" s="27">
        <v>6</v>
      </c>
      <c r="N55" s="20">
        <v>6</v>
      </c>
      <c r="O55" s="2" t="s">
        <v>69</v>
      </c>
    </row>
    <row r="56" spans="1:15" x14ac:dyDescent="0.3">
      <c r="A56" s="15"/>
      <c r="B56" s="16"/>
      <c r="C56" s="17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</row>
    <row r="57" spans="1:15" x14ac:dyDescent="0.3">
      <c r="A57" s="3" t="s">
        <v>70</v>
      </c>
      <c r="B57" s="4"/>
      <c r="C57" s="5">
        <v>97</v>
      </c>
      <c r="D57" s="6">
        <v>79</v>
      </c>
      <c r="E57" s="7">
        <v>86</v>
      </c>
      <c r="F57" s="8">
        <v>76</v>
      </c>
      <c r="G57" s="9">
        <v>76</v>
      </c>
      <c r="H57" s="10">
        <v>61</v>
      </c>
      <c r="I57" s="11">
        <v>79</v>
      </c>
      <c r="J57" s="12">
        <v>68</v>
      </c>
      <c r="K57" s="10">
        <v>68</v>
      </c>
      <c r="L57" s="13"/>
      <c r="M57" s="14">
        <v>83</v>
      </c>
      <c r="N57" s="7">
        <v>82.8</v>
      </c>
      <c r="O57" s="3" t="s">
        <v>70</v>
      </c>
    </row>
    <row r="58" spans="1:15" x14ac:dyDescent="0.3">
      <c r="A58" s="35" t="s">
        <v>71</v>
      </c>
      <c r="B58" s="18">
        <v>180</v>
      </c>
      <c r="C58" s="17">
        <v>151</v>
      </c>
      <c r="D58" s="19">
        <v>151</v>
      </c>
      <c r="E58" s="20">
        <v>126</v>
      </c>
      <c r="F58" s="21">
        <v>180</v>
      </c>
      <c r="G58" s="22">
        <v>133</v>
      </c>
      <c r="H58" s="23">
        <v>108</v>
      </c>
      <c r="I58" s="24">
        <v>97</v>
      </c>
      <c r="J58" s="25">
        <v>108</v>
      </c>
      <c r="K58" s="23">
        <v>108</v>
      </c>
      <c r="L58" s="26">
        <v>180</v>
      </c>
      <c r="M58" s="27">
        <v>122</v>
      </c>
      <c r="N58" s="20">
        <v>137</v>
      </c>
      <c r="O58" s="35" t="s">
        <v>71</v>
      </c>
    </row>
    <row r="59" spans="1:15" x14ac:dyDescent="0.3">
      <c r="A59" s="15"/>
      <c r="B59" s="16"/>
      <c r="C59" s="17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1:15" x14ac:dyDescent="0.3">
      <c r="A60" s="3" t="s">
        <v>47</v>
      </c>
      <c r="B60" s="4" t="s">
        <v>1</v>
      </c>
      <c r="C60" s="5" t="s">
        <v>2</v>
      </c>
      <c r="D60" s="6" t="s">
        <v>3</v>
      </c>
      <c r="E60" s="7" t="s">
        <v>4</v>
      </c>
      <c r="F60" s="8" t="s">
        <v>5</v>
      </c>
      <c r="G60" s="9" t="s">
        <v>6</v>
      </c>
      <c r="H60" s="10" t="s">
        <v>7</v>
      </c>
      <c r="I60" s="11" t="s">
        <v>8</v>
      </c>
      <c r="J60" s="12" t="s">
        <v>9</v>
      </c>
      <c r="K60" s="10" t="s">
        <v>10</v>
      </c>
      <c r="L60" s="13" t="s">
        <v>11</v>
      </c>
      <c r="M60" s="14" t="s">
        <v>12</v>
      </c>
      <c r="N60" s="7" t="s">
        <v>13</v>
      </c>
      <c r="O60" s="3" t="s">
        <v>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5"/>
  <sheetViews>
    <sheetView topLeftCell="A31" workbookViewId="0">
      <selection activeCell="B63" activeCellId="2" sqref="B51 B57 B63"/>
    </sheetView>
  </sheetViews>
  <sheetFormatPr baseColWidth="10" defaultRowHeight="14.4" x14ac:dyDescent="0.3"/>
  <cols>
    <col min="1" max="1" width="34.33203125" customWidth="1"/>
    <col min="15" max="15" width="41.33203125" customWidth="1"/>
  </cols>
  <sheetData>
    <row r="1" spans="1:15" x14ac:dyDescent="0.3">
      <c r="A1" s="3" t="s">
        <v>72</v>
      </c>
      <c r="B1" s="4" t="s">
        <v>1</v>
      </c>
      <c r="C1" s="5" t="s">
        <v>2</v>
      </c>
      <c r="D1" s="6" t="s">
        <v>3</v>
      </c>
      <c r="E1" s="7" t="s">
        <v>4</v>
      </c>
      <c r="F1" s="8" t="s">
        <v>5</v>
      </c>
      <c r="G1" s="9" t="s">
        <v>6</v>
      </c>
      <c r="H1" s="10" t="s">
        <v>7</v>
      </c>
      <c r="I1" s="11" t="s">
        <v>8</v>
      </c>
      <c r="J1" s="12" t="s">
        <v>9</v>
      </c>
      <c r="K1" s="10" t="s">
        <v>10</v>
      </c>
      <c r="L1" s="13" t="s">
        <v>11</v>
      </c>
      <c r="M1" s="14" t="s">
        <v>12</v>
      </c>
      <c r="N1" s="7" t="s">
        <v>13</v>
      </c>
      <c r="O1" s="3" t="s">
        <v>47</v>
      </c>
    </row>
    <row r="2" spans="1:15" x14ac:dyDescent="0.3">
      <c r="A2" s="15"/>
      <c r="B2" s="1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3">
      <c r="A3" s="3" t="s">
        <v>14</v>
      </c>
      <c r="B3" s="4">
        <f>INT(SUM(C3:N3)*100/12)/100</f>
        <v>7.28</v>
      </c>
      <c r="C3" s="5">
        <v>3.19</v>
      </c>
      <c r="D3" s="6">
        <v>5.07</v>
      </c>
      <c r="E3" s="7">
        <v>3.87</v>
      </c>
      <c r="F3" s="8">
        <v>4.47</v>
      </c>
      <c r="G3" s="9">
        <v>8.64</v>
      </c>
      <c r="H3" s="10">
        <v>10.9</v>
      </c>
      <c r="I3" s="11">
        <v>12</v>
      </c>
      <c r="J3" s="12">
        <v>13</v>
      </c>
      <c r="K3" s="10">
        <v>8.58</v>
      </c>
      <c r="L3" s="13">
        <v>7.27</v>
      </c>
      <c r="M3" s="14">
        <v>5.98</v>
      </c>
      <c r="N3" s="7">
        <v>4.5</v>
      </c>
      <c r="O3" s="3" t="s">
        <v>14</v>
      </c>
    </row>
    <row r="4" spans="1:15" x14ac:dyDescent="0.3">
      <c r="A4" s="2" t="s">
        <v>40</v>
      </c>
      <c r="B4" s="18">
        <v>6.4</v>
      </c>
      <c r="C4" s="17">
        <v>1</v>
      </c>
      <c r="D4" s="19">
        <v>1.1000000000000001</v>
      </c>
      <c r="E4" s="20">
        <v>3</v>
      </c>
      <c r="F4" s="21">
        <v>4.5999999999999996</v>
      </c>
      <c r="G4" s="22">
        <v>7.9</v>
      </c>
      <c r="H4" s="23">
        <v>10.4</v>
      </c>
      <c r="I4" s="24">
        <v>12.4</v>
      </c>
      <c r="J4" s="25">
        <v>12.5</v>
      </c>
      <c r="K4" s="23">
        <v>10.7</v>
      </c>
      <c r="L4" s="26">
        <v>7.7</v>
      </c>
      <c r="M4" s="27">
        <v>4.0999999999999996</v>
      </c>
      <c r="N4" s="20">
        <v>2</v>
      </c>
      <c r="O4" s="2" t="s">
        <v>40</v>
      </c>
    </row>
    <row r="5" spans="1:15" x14ac:dyDescent="0.3">
      <c r="A5" s="2" t="s">
        <v>48</v>
      </c>
      <c r="B5" s="18">
        <f>B3-B4</f>
        <v>0.87999999999999989</v>
      </c>
      <c r="C5" s="17">
        <f t="shared" ref="C5:N5" si="0">C3-C4</f>
        <v>2.19</v>
      </c>
      <c r="D5" s="19">
        <f t="shared" si="0"/>
        <v>3.97</v>
      </c>
      <c r="E5" s="20">
        <f t="shared" si="0"/>
        <v>0.87000000000000011</v>
      </c>
      <c r="F5" s="21">
        <f t="shared" si="0"/>
        <v>-0.12999999999999989</v>
      </c>
      <c r="G5" s="22">
        <f t="shared" si="0"/>
        <v>0.74000000000000021</v>
      </c>
      <c r="H5" s="23">
        <f t="shared" si="0"/>
        <v>0.5</v>
      </c>
      <c r="I5" s="24">
        <f t="shared" si="0"/>
        <v>-0.40000000000000036</v>
      </c>
      <c r="J5" s="25">
        <f t="shared" si="0"/>
        <v>0.5</v>
      </c>
      <c r="K5" s="23">
        <f t="shared" si="0"/>
        <v>-2.1199999999999992</v>
      </c>
      <c r="L5" s="26">
        <f t="shared" si="0"/>
        <v>-0.4300000000000006</v>
      </c>
      <c r="M5" s="27">
        <f t="shared" si="0"/>
        <v>1.8800000000000008</v>
      </c>
      <c r="N5" s="20">
        <f t="shared" si="0"/>
        <v>2.5</v>
      </c>
      <c r="O5" s="2" t="s">
        <v>48</v>
      </c>
    </row>
    <row r="6" spans="1:15" x14ac:dyDescent="0.3">
      <c r="A6" s="2" t="s">
        <v>73</v>
      </c>
      <c r="B6" s="18">
        <v>-5</v>
      </c>
      <c r="C6" s="17">
        <v>-5</v>
      </c>
      <c r="D6" s="19">
        <v>-3.5</v>
      </c>
      <c r="E6" s="20">
        <v>-2.5</v>
      </c>
      <c r="F6" s="21">
        <v>-1</v>
      </c>
      <c r="G6" s="22">
        <v>1</v>
      </c>
      <c r="H6" s="23">
        <v>5</v>
      </c>
      <c r="I6" s="24">
        <v>7</v>
      </c>
      <c r="J6" s="25">
        <v>8.5</v>
      </c>
      <c r="K6" s="23">
        <v>2.5</v>
      </c>
      <c r="L6" s="26">
        <v>-1</v>
      </c>
      <c r="M6" s="27">
        <v>1.5</v>
      </c>
      <c r="N6" s="20">
        <v>-3.7</v>
      </c>
      <c r="O6" s="2" t="s">
        <v>73</v>
      </c>
    </row>
    <row r="7" spans="1:15" x14ac:dyDescent="0.3">
      <c r="A7" s="2" t="s">
        <v>74</v>
      </c>
      <c r="B7" s="18">
        <v>-17.399999999999999</v>
      </c>
      <c r="C7" s="17">
        <v>-17.399999999999999</v>
      </c>
      <c r="D7" s="19">
        <v>-14.6</v>
      </c>
      <c r="E7" s="20">
        <v>-9.8000000000000007</v>
      </c>
      <c r="F7" s="21">
        <v>-3.3</v>
      </c>
      <c r="G7" s="22">
        <v>-1.6</v>
      </c>
      <c r="H7" s="23">
        <v>0.1</v>
      </c>
      <c r="I7" s="24">
        <v>4.9000000000000004</v>
      </c>
      <c r="J7" s="25">
        <v>4.9000000000000004</v>
      </c>
      <c r="K7" s="23">
        <v>1.3</v>
      </c>
      <c r="L7" s="26">
        <v>-3.4</v>
      </c>
      <c r="M7" s="27">
        <v>-8.1999999999999993</v>
      </c>
      <c r="N7" s="20">
        <v>-13.2</v>
      </c>
      <c r="O7" s="2" t="s">
        <v>74</v>
      </c>
    </row>
    <row r="8" spans="1:15" x14ac:dyDescent="0.3">
      <c r="A8" s="2" t="s">
        <v>75</v>
      </c>
      <c r="B8" s="18"/>
      <c r="C8" s="17">
        <v>1.8</v>
      </c>
      <c r="D8" s="19">
        <v>2.1</v>
      </c>
      <c r="E8" s="20">
        <v>0.6</v>
      </c>
      <c r="F8" s="21">
        <v>3.8</v>
      </c>
      <c r="G8" s="22">
        <v>5.9</v>
      </c>
      <c r="H8" s="23">
        <v>8</v>
      </c>
      <c r="I8" s="24">
        <v>10.7</v>
      </c>
      <c r="J8" s="25">
        <v>10.9</v>
      </c>
      <c r="K8" s="23">
        <v>9.9</v>
      </c>
      <c r="L8" s="26">
        <v>8.6</v>
      </c>
      <c r="M8" s="27">
        <v>4.5</v>
      </c>
      <c r="N8" s="20">
        <v>1.5</v>
      </c>
      <c r="O8" s="2" t="s">
        <v>75</v>
      </c>
    </row>
    <row r="9" spans="1:15" x14ac:dyDescent="0.3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5" x14ac:dyDescent="0.3">
      <c r="A10" s="3" t="s">
        <v>19</v>
      </c>
      <c r="B10" s="4">
        <f>INT(SUM(C10:N10)*100/12)/100</f>
        <v>15.13</v>
      </c>
      <c r="C10" s="5">
        <v>8.08</v>
      </c>
      <c r="D10" s="6">
        <v>10.6</v>
      </c>
      <c r="E10" s="7">
        <v>12</v>
      </c>
      <c r="F10" s="8">
        <v>15.3</v>
      </c>
      <c r="G10" s="9">
        <v>17</v>
      </c>
      <c r="H10" s="10">
        <v>20</v>
      </c>
      <c r="I10" s="11">
        <v>21.9</v>
      </c>
      <c r="J10" s="12">
        <v>23.3</v>
      </c>
      <c r="K10" s="10">
        <v>19.5</v>
      </c>
      <c r="L10" s="13">
        <v>14.8</v>
      </c>
      <c r="M10" s="14">
        <v>11.2</v>
      </c>
      <c r="N10" s="7">
        <v>7.93</v>
      </c>
      <c r="O10" s="3" t="s">
        <v>19</v>
      </c>
    </row>
    <row r="11" spans="1:15" x14ac:dyDescent="0.3">
      <c r="A11" s="2" t="s">
        <v>42</v>
      </c>
      <c r="B11" s="18">
        <v>13.8</v>
      </c>
      <c r="C11" s="17">
        <v>5.9</v>
      </c>
      <c r="D11" s="19">
        <v>6.9</v>
      </c>
      <c r="E11" s="20">
        <v>10.1</v>
      </c>
      <c r="F11" s="21">
        <v>13</v>
      </c>
      <c r="G11" s="22">
        <v>16.8</v>
      </c>
      <c r="H11" s="23">
        <v>19.3</v>
      </c>
      <c r="I11" s="24">
        <v>21.4</v>
      </c>
      <c r="J11" s="25">
        <v>21.7</v>
      </c>
      <c r="K11" s="23">
        <v>19.100000000000001</v>
      </c>
      <c r="L11" s="26">
        <v>15</v>
      </c>
      <c r="M11" s="27">
        <v>9.6</v>
      </c>
      <c r="N11" s="20">
        <v>6.8</v>
      </c>
      <c r="O11" s="2" t="s">
        <v>42</v>
      </c>
    </row>
    <row r="12" spans="1:15" x14ac:dyDescent="0.3">
      <c r="A12" s="2" t="s">
        <v>48</v>
      </c>
      <c r="B12" s="18">
        <f>B10-B11</f>
        <v>1.33</v>
      </c>
      <c r="C12" s="17">
        <f t="shared" ref="C12:N12" si="1">C10-C11</f>
        <v>2.1799999999999997</v>
      </c>
      <c r="D12" s="19">
        <f t="shared" si="1"/>
        <v>3.6999999999999993</v>
      </c>
      <c r="E12" s="20">
        <f t="shared" si="1"/>
        <v>1.9000000000000004</v>
      </c>
      <c r="F12" s="21">
        <f t="shared" si="1"/>
        <v>2.3000000000000007</v>
      </c>
      <c r="G12" s="22">
        <f t="shared" si="1"/>
        <v>0.19999999999999929</v>
      </c>
      <c r="H12" s="23">
        <f t="shared" si="1"/>
        <v>0.69999999999999929</v>
      </c>
      <c r="I12" s="24">
        <f t="shared" si="1"/>
        <v>0.5</v>
      </c>
      <c r="J12" s="25">
        <f t="shared" si="1"/>
        <v>1.6000000000000014</v>
      </c>
      <c r="K12" s="23">
        <f t="shared" si="1"/>
        <v>0.39999999999999858</v>
      </c>
      <c r="L12" s="26">
        <f t="shared" si="1"/>
        <v>-0.19999999999999929</v>
      </c>
      <c r="M12" s="27">
        <f t="shared" si="1"/>
        <v>1.5999999999999996</v>
      </c>
      <c r="N12" s="20">
        <f t="shared" si="1"/>
        <v>1.1299999999999999</v>
      </c>
      <c r="O12" s="2" t="s">
        <v>48</v>
      </c>
    </row>
    <row r="13" spans="1:15" x14ac:dyDescent="0.3">
      <c r="A13" s="2" t="s">
        <v>76</v>
      </c>
      <c r="B13" s="18">
        <v>16</v>
      </c>
      <c r="C13" s="17">
        <v>14.5</v>
      </c>
      <c r="D13" s="19">
        <v>16</v>
      </c>
      <c r="E13" s="20">
        <v>17.5</v>
      </c>
      <c r="F13" s="21">
        <v>20.5</v>
      </c>
      <c r="G13" s="22">
        <v>26</v>
      </c>
      <c r="H13" s="23">
        <v>29.5</v>
      </c>
      <c r="I13" s="24">
        <v>32</v>
      </c>
      <c r="J13" s="25">
        <v>32</v>
      </c>
      <c r="K13" s="23">
        <v>22.5</v>
      </c>
      <c r="L13" s="26">
        <v>19</v>
      </c>
      <c r="M13" s="27">
        <v>16</v>
      </c>
      <c r="N13" s="20">
        <v>14.1</v>
      </c>
      <c r="O13" s="2" t="s">
        <v>76</v>
      </c>
    </row>
    <row r="14" spans="1:15" x14ac:dyDescent="0.3">
      <c r="A14" s="2" t="s">
        <v>74</v>
      </c>
      <c r="B14" s="18"/>
      <c r="C14" s="17">
        <v>4.5999999999999996</v>
      </c>
      <c r="D14" s="19">
        <v>4.4000000000000004</v>
      </c>
      <c r="E14" s="20">
        <v>11.1</v>
      </c>
      <c r="F14" s="21">
        <v>14.9</v>
      </c>
      <c r="G14" s="22">
        <v>17.899999999999999</v>
      </c>
      <c r="H14" s="23">
        <v>20</v>
      </c>
      <c r="I14" s="24">
        <v>21.8</v>
      </c>
      <c r="J14" s="25">
        <v>25</v>
      </c>
      <c r="K14" s="23">
        <v>20.2</v>
      </c>
      <c r="L14" s="26">
        <v>12.8</v>
      </c>
      <c r="M14" s="27">
        <v>12.8</v>
      </c>
      <c r="N14" s="20">
        <v>9</v>
      </c>
      <c r="O14" s="2" t="s">
        <v>74</v>
      </c>
    </row>
    <row r="15" spans="1:15" x14ac:dyDescent="0.3">
      <c r="A15" s="2" t="s">
        <v>75</v>
      </c>
      <c r="B15" s="18">
        <v>37.799999999999997</v>
      </c>
      <c r="C15" s="17">
        <v>15</v>
      </c>
      <c r="D15" s="19">
        <v>19.899999999999999</v>
      </c>
      <c r="E15" s="20">
        <v>22.9</v>
      </c>
      <c r="F15" s="21">
        <v>29.3</v>
      </c>
      <c r="G15" s="22">
        <v>32.4</v>
      </c>
      <c r="H15" s="23">
        <v>35</v>
      </c>
      <c r="I15" s="24">
        <v>37.799999999999997</v>
      </c>
      <c r="J15" s="25">
        <v>35.6</v>
      </c>
      <c r="K15" s="23">
        <v>32.799999999999997</v>
      </c>
      <c r="L15" s="26">
        <v>26.9</v>
      </c>
      <c r="M15" s="27">
        <v>18.8</v>
      </c>
      <c r="N15" s="20">
        <v>16.100000000000001</v>
      </c>
      <c r="O15" s="2" t="s">
        <v>75</v>
      </c>
    </row>
    <row r="16" spans="1:15" x14ac:dyDescent="0.3">
      <c r="A16" s="15"/>
      <c r="B16" s="1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5" x14ac:dyDescent="0.3">
      <c r="A17" s="3" t="s">
        <v>24</v>
      </c>
      <c r="B17" s="4">
        <f>INT(SUM(C17:N17)*100/12)/100</f>
        <v>11.21</v>
      </c>
      <c r="C17" s="5">
        <f t="shared" ref="C17:N17" si="2">(C3+C10)/2</f>
        <v>5.6349999999999998</v>
      </c>
      <c r="D17" s="6">
        <f t="shared" si="2"/>
        <v>7.835</v>
      </c>
      <c r="E17" s="7">
        <f t="shared" si="2"/>
        <v>7.9350000000000005</v>
      </c>
      <c r="F17" s="8">
        <f t="shared" si="2"/>
        <v>9.8849999999999998</v>
      </c>
      <c r="G17" s="9">
        <f t="shared" si="2"/>
        <v>12.82</v>
      </c>
      <c r="H17" s="10">
        <f t="shared" si="2"/>
        <v>15.45</v>
      </c>
      <c r="I17" s="11">
        <f t="shared" si="2"/>
        <v>16.95</v>
      </c>
      <c r="J17" s="12">
        <f t="shared" si="2"/>
        <v>18.149999999999999</v>
      </c>
      <c r="K17" s="10">
        <f t="shared" si="2"/>
        <v>14.04</v>
      </c>
      <c r="L17" s="13">
        <f t="shared" si="2"/>
        <v>11.035</v>
      </c>
      <c r="M17" s="14">
        <f t="shared" si="2"/>
        <v>8.59</v>
      </c>
      <c r="N17" s="7">
        <f t="shared" si="2"/>
        <v>6.2149999999999999</v>
      </c>
      <c r="O17" s="3" t="s">
        <v>24</v>
      </c>
    </row>
    <row r="18" spans="1:15" x14ac:dyDescent="0.3">
      <c r="A18" s="2" t="s">
        <v>44</v>
      </c>
      <c r="B18" s="18">
        <v>10.1</v>
      </c>
      <c r="C18" s="17">
        <v>3.4</v>
      </c>
      <c r="D18" s="19">
        <v>4</v>
      </c>
      <c r="E18" s="20">
        <v>6.5</v>
      </c>
      <c r="F18" s="21">
        <v>8.8000000000000007</v>
      </c>
      <c r="G18" s="22">
        <v>12.4</v>
      </c>
      <c r="H18" s="23">
        <v>14.9</v>
      </c>
      <c r="I18" s="24">
        <v>16.899999999999999</v>
      </c>
      <c r="J18" s="25">
        <v>17</v>
      </c>
      <c r="K18" s="23">
        <v>14.9</v>
      </c>
      <c r="L18" s="26">
        <v>11.3</v>
      </c>
      <c r="M18" s="27">
        <v>6.9</v>
      </c>
      <c r="N18" s="20">
        <v>4.4000000000000004</v>
      </c>
      <c r="O18" s="2" t="s">
        <v>44</v>
      </c>
    </row>
    <row r="19" spans="1:15" x14ac:dyDescent="0.3">
      <c r="A19" s="2" t="s">
        <v>48</v>
      </c>
      <c r="B19" s="18">
        <f>B17-B18</f>
        <v>1.1100000000000012</v>
      </c>
      <c r="C19" s="17">
        <f t="shared" ref="C19:N19" si="3">C17-C18</f>
        <v>2.2349999999999999</v>
      </c>
      <c r="D19" s="19">
        <f t="shared" si="3"/>
        <v>3.835</v>
      </c>
      <c r="E19" s="20">
        <f t="shared" si="3"/>
        <v>1.4350000000000005</v>
      </c>
      <c r="F19" s="21">
        <f t="shared" si="3"/>
        <v>1.0849999999999991</v>
      </c>
      <c r="G19" s="22">
        <f t="shared" si="3"/>
        <v>0.41999999999999993</v>
      </c>
      <c r="H19" s="23">
        <f t="shared" si="3"/>
        <v>0.54999999999999893</v>
      </c>
      <c r="I19" s="24">
        <f t="shared" si="3"/>
        <v>5.0000000000000711E-2</v>
      </c>
      <c r="J19" s="25">
        <f t="shared" si="3"/>
        <v>1.1499999999999986</v>
      </c>
      <c r="K19" s="23">
        <f t="shared" si="3"/>
        <v>-0.86000000000000121</v>
      </c>
      <c r="L19" s="26">
        <f t="shared" si="3"/>
        <v>-0.26500000000000057</v>
      </c>
      <c r="M19" s="27">
        <f t="shared" si="3"/>
        <v>1.6899999999999995</v>
      </c>
      <c r="N19" s="20">
        <f t="shared" si="3"/>
        <v>1.8149999999999995</v>
      </c>
      <c r="O19" s="2" t="s">
        <v>48</v>
      </c>
    </row>
    <row r="20" spans="1:15" x14ac:dyDescent="0.3">
      <c r="A20" s="2" t="s">
        <v>77</v>
      </c>
      <c r="B20" s="18"/>
      <c r="C20" s="17">
        <v>7.3</v>
      </c>
      <c r="D20" s="19">
        <v>8.6</v>
      </c>
      <c r="E20" s="20">
        <v>9.9</v>
      </c>
      <c r="F20" s="21">
        <v>11.8</v>
      </c>
      <c r="G20" s="22">
        <v>15.1</v>
      </c>
      <c r="H20" s="23">
        <v>17.8</v>
      </c>
      <c r="I20" s="24">
        <v>20.100000000000001</v>
      </c>
      <c r="J20" s="25">
        <v>21.1</v>
      </c>
      <c r="K20" s="23">
        <v>18.600000000000001</v>
      </c>
      <c r="L20" s="26">
        <v>15</v>
      </c>
      <c r="M20" s="27">
        <v>11.2</v>
      </c>
      <c r="N20" s="20">
        <v>8</v>
      </c>
      <c r="O20" s="2" t="s">
        <v>77</v>
      </c>
    </row>
    <row r="21" spans="1:15" x14ac:dyDescent="0.3">
      <c r="A21" s="2" t="s">
        <v>78</v>
      </c>
      <c r="B21" s="18"/>
      <c r="C21" s="17">
        <v>-3.1</v>
      </c>
      <c r="D21" s="19">
        <v>-3.6</v>
      </c>
      <c r="E21" s="20">
        <v>3.4</v>
      </c>
      <c r="F21" s="21">
        <v>6.3</v>
      </c>
      <c r="G21" s="22">
        <v>9.6999999999999993</v>
      </c>
      <c r="H21" s="23">
        <v>12.5</v>
      </c>
      <c r="I21" s="24">
        <v>14.9</v>
      </c>
      <c r="J21" s="25">
        <v>14.9</v>
      </c>
      <c r="K21" s="23">
        <v>11.9</v>
      </c>
      <c r="L21" s="26">
        <v>7.6</v>
      </c>
      <c r="M21" s="27">
        <v>3.7</v>
      </c>
      <c r="N21" s="20">
        <v>0</v>
      </c>
      <c r="O21" s="2" t="s">
        <v>78</v>
      </c>
    </row>
    <row r="22" spans="1:15" x14ac:dyDescent="0.3">
      <c r="A22" s="15"/>
      <c r="B22" s="1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 x14ac:dyDescent="0.3">
      <c r="A23" s="3" t="s">
        <v>49</v>
      </c>
      <c r="B23" s="4">
        <f>SUM(C23:N23)</f>
        <v>34</v>
      </c>
      <c r="C23" s="5">
        <v>11</v>
      </c>
      <c r="D23" s="6">
        <v>6</v>
      </c>
      <c r="E23" s="7">
        <v>7</v>
      </c>
      <c r="F23" s="8">
        <v>2</v>
      </c>
      <c r="G23" s="9">
        <v>0</v>
      </c>
      <c r="H23" s="10">
        <v>0</v>
      </c>
      <c r="I23" s="11">
        <v>0</v>
      </c>
      <c r="J23" s="12">
        <v>0</v>
      </c>
      <c r="K23" s="10">
        <v>0</v>
      </c>
      <c r="L23" s="13">
        <v>1</v>
      </c>
      <c r="M23" s="14">
        <v>0</v>
      </c>
      <c r="N23" s="7">
        <v>7</v>
      </c>
      <c r="O23" s="3" t="s">
        <v>49</v>
      </c>
    </row>
    <row r="24" spans="1:15" x14ac:dyDescent="0.3">
      <c r="A24" s="2" t="s">
        <v>50</v>
      </c>
      <c r="B24" s="18">
        <f>SUM(C24:N24)</f>
        <v>49</v>
      </c>
      <c r="C24" s="17">
        <v>12</v>
      </c>
      <c r="D24" s="19">
        <v>11</v>
      </c>
      <c r="E24" s="20">
        <v>7</v>
      </c>
      <c r="F24" s="21">
        <v>3</v>
      </c>
      <c r="G24" s="22">
        <v>0</v>
      </c>
      <c r="H24" s="23">
        <v>0</v>
      </c>
      <c r="I24" s="24">
        <v>0</v>
      </c>
      <c r="J24" s="25">
        <v>0</v>
      </c>
      <c r="K24" s="23">
        <v>0</v>
      </c>
      <c r="L24" s="26">
        <v>1</v>
      </c>
      <c r="M24" s="27">
        <v>5</v>
      </c>
      <c r="N24" s="20">
        <v>10</v>
      </c>
      <c r="O24" s="2" t="s">
        <v>50</v>
      </c>
    </row>
    <row r="25" spans="1:15" x14ac:dyDescent="0.3">
      <c r="A25" s="2" t="s">
        <v>77</v>
      </c>
      <c r="B25" s="18"/>
      <c r="C25" s="17">
        <v>28</v>
      </c>
      <c r="D25" s="19">
        <v>27</v>
      </c>
      <c r="E25" s="20">
        <v>23</v>
      </c>
      <c r="F25" s="21">
        <v>9</v>
      </c>
      <c r="G25" s="22">
        <v>2</v>
      </c>
      <c r="H25" s="23">
        <v>0</v>
      </c>
      <c r="I25" s="24">
        <v>0</v>
      </c>
      <c r="J25" s="25">
        <v>0</v>
      </c>
      <c r="K25" s="23">
        <v>0</v>
      </c>
      <c r="L25" s="26">
        <v>5</v>
      </c>
      <c r="M25" s="27">
        <v>15</v>
      </c>
      <c r="N25" s="20">
        <v>23</v>
      </c>
      <c r="O25" s="2" t="s">
        <v>77</v>
      </c>
    </row>
    <row r="26" spans="1:15" x14ac:dyDescent="0.3">
      <c r="A26" s="2" t="s">
        <v>78</v>
      </c>
      <c r="B26" s="18"/>
      <c r="C26" s="17">
        <v>0</v>
      </c>
      <c r="D26" s="19">
        <v>0</v>
      </c>
      <c r="E26" s="20">
        <v>0</v>
      </c>
      <c r="F26" s="21">
        <v>0</v>
      </c>
      <c r="G26" s="22">
        <v>0</v>
      </c>
      <c r="H26" s="23">
        <v>0</v>
      </c>
      <c r="I26" s="24">
        <v>0</v>
      </c>
      <c r="J26" s="25">
        <v>0</v>
      </c>
      <c r="K26" s="23">
        <v>0</v>
      </c>
      <c r="L26" s="26">
        <v>0</v>
      </c>
      <c r="M26" s="27">
        <v>0</v>
      </c>
      <c r="N26" s="20">
        <v>0</v>
      </c>
      <c r="O26" s="2" t="s">
        <v>78</v>
      </c>
    </row>
    <row r="27" spans="1:15" x14ac:dyDescent="0.3">
      <c r="A27" s="15"/>
      <c r="B27" s="16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x14ac:dyDescent="0.3">
      <c r="A28" s="3" t="s">
        <v>51</v>
      </c>
      <c r="B28" s="4">
        <f>SUM(C28:N28)</f>
        <v>2</v>
      </c>
      <c r="C28" s="5">
        <v>2</v>
      </c>
      <c r="D28" s="6">
        <v>0</v>
      </c>
      <c r="E28" s="7">
        <v>0</v>
      </c>
      <c r="F28" s="8">
        <v>0</v>
      </c>
      <c r="G28" s="9">
        <v>0</v>
      </c>
      <c r="H28" s="10">
        <v>0</v>
      </c>
      <c r="I28" s="11">
        <v>0</v>
      </c>
      <c r="J28" s="12">
        <v>0</v>
      </c>
      <c r="K28" s="10">
        <v>0</v>
      </c>
      <c r="L28" s="13">
        <v>0</v>
      </c>
      <c r="M28" s="14">
        <v>0</v>
      </c>
      <c r="N28" s="7">
        <v>0</v>
      </c>
      <c r="O28" s="3" t="s">
        <v>51</v>
      </c>
    </row>
    <row r="29" spans="1:15" x14ac:dyDescent="0.3">
      <c r="A29" s="2" t="s">
        <v>52</v>
      </c>
      <c r="B29" s="18">
        <f>SUM(C29:N29)</f>
        <v>7</v>
      </c>
      <c r="C29" s="17">
        <v>3</v>
      </c>
      <c r="D29" s="19">
        <v>2</v>
      </c>
      <c r="E29" s="20">
        <v>0</v>
      </c>
      <c r="F29" s="21">
        <v>0</v>
      </c>
      <c r="G29" s="22">
        <v>0</v>
      </c>
      <c r="H29" s="23">
        <v>0</v>
      </c>
      <c r="I29" s="24">
        <v>0</v>
      </c>
      <c r="J29" s="25">
        <v>0</v>
      </c>
      <c r="K29" s="23">
        <v>0</v>
      </c>
      <c r="L29" s="26">
        <v>0</v>
      </c>
      <c r="M29" s="27">
        <v>0</v>
      </c>
      <c r="N29" s="20">
        <v>2</v>
      </c>
      <c r="O29" s="2" t="s">
        <v>52</v>
      </c>
    </row>
    <row r="30" spans="1:15" x14ac:dyDescent="0.3">
      <c r="A30" s="2" t="s">
        <v>79</v>
      </c>
      <c r="B30" s="18"/>
      <c r="C30" s="17">
        <v>17</v>
      </c>
      <c r="D30" s="19">
        <v>19</v>
      </c>
      <c r="E30" s="20">
        <v>5</v>
      </c>
      <c r="F30" s="21">
        <v>0</v>
      </c>
      <c r="G30" s="22">
        <v>0</v>
      </c>
      <c r="H30" s="23">
        <v>0</v>
      </c>
      <c r="I30" s="24">
        <v>0</v>
      </c>
      <c r="J30" s="25">
        <v>0</v>
      </c>
      <c r="K30" s="23">
        <v>0</v>
      </c>
      <c r="L30" s="26">
        <v>0</v>
      </c>
      <c r="M30" s="27">
        <v>3</v>
      </c>
      <c r="N30" s="20">
        <v>9</v>
      </c>
      <c r="O30" s="2" t="s">
        <v>79</v>
      </c>
    </row>
    <row r="31" spans="1:15" x14ac:dyDescent="0.3">
      <c r="A31" s="2" t="s">
        <v>78</v>
      </c>
      <c r="B31" s="18"/>
      <c r="C31" s="17">
        <v>0</v>
      </c>
      <c r="D31" s="19">
        <v>0</v>
      </c>
      <c r="E31" s="20">
        <v>0</v>
      </c>
      <c r="F31" s="21">
        <v>0</v>
      </c>
      <c r="G31" s="22">
        <v>0</v>
      </c>
      <c r="H31" s="23">
        <v>0</v>
      </c>
      <c r="I31" s="24">
        <v>0</v>
      </c>
      <c r="J31" s="25">
        <v>0</v>
      </c>
      <c r="K31" s="23">
        <v>0</v>
      </c>
      <c r="L31" s="26">
        <v>0</v>
      </c>
      <c r="M31" s="27">
        <v>0</v>
      </c>
      <c r="N31" s="20">
        <v>0</v>
      </c>
      <c r="O31" s="2" t="s">
        <v>78</v>
      </c>
    </row>
    <row r="32" spans="1:15" x14ac:dyDescent="0.3">
      <c r="A32" s="15"/>
      <c r="B32" s="16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3">
      <c r="A33" s="3" t="s">
        <v>53</v>
      </c>
      <c r="B33" s="4">
        <f>SUM(C33:N33)</f>
        <v>0</v>
      </c>
      <c r="C33" s="5">
        <v>0</v>
      </c>
      <c r="D33" s="6">
        <v>0</v>
      </c>
      <c r="E33" s="7">
        <v>0</v>
      </c>
      <c r="F33" s="8">
        <v>0</v>
      </c>
      <c r="G33" s="9">
        <v>0</v>
      </c>
      <c r="H33" s="10">
        <v>0</v>
      </c>
      <c r="I33" s="11">
        <v>0</v>
      </c>
      <c r="J33" s="12">
        <v>0</v>
      </c>
      <c r="K33" s="10">
        <v>0</v>
      </c>
      <c r="L33" s="13">
        <v>0</v>
      </c>
      <c r="M33" s="14">
        <v>0</v>
      </c>
      <c r="N33" s="7">
        <v>0</v>
      </c>
      <c r="O33" s="3" t="s">
        <v>53</v>
      </c>
    </row>
    <row r="34" spans="1:15" x14ac:dyDescent="0.3">
      <c r="A34" s="2" t="s">
        <v>54</v>
      </c>
      <c r="B34" s="18">
        <f>SUM(C34:N34)</f>
        <v>1</v>
      </c>
      <c r="C34" s="17">
        <v>1</v>
      </c>
      <c r="D34" s="19">
        <v>0</v>
      </c>
      <c r="E34" s="20">
        <v>0</v>
      </c>
      <c r="F34" s="21">
        <v>0</v>
      </c>
      <c r="G34" s="22">
        <v>0</v>
      </c>
      <c r="H34" s="23">
        <v>0</v>
      </c>
      <c r="I34" s="24">
        <v>0</v>
      </c>
      <c r="J34" s="25">
        <v>0</v>
      </c>
      <c r="K34" s="23">
        <v>0</v>
      </c>
      <c r="L34" s="26">
        <v>0</v>
      </c>
      <c r="M34" s="27">
        <v>0</v>
      </c>
      <c r="N34" s="20">
        <v>0</v>
      </c>
      <c r="O34" s="2" t="s">
        <v>54</v>
      </c>
    </row>
    <row r="35" spans="1:15" x14ac:dyDescent="0.3">
      <c r="A35" s="15"/>
      <c r="B35" s="16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3">
      <c r="A36" s="3" t="s">
        <v>55</v>
      </c>
      <c r="B36" s="4">
        <f>SUM(C36:N36)</f>
        <v>1</v>
      </c>
      <c r="C36" s="5">
        <v>1</v>
      </c>
      <c r="D36" s="6">
        <v>0</v>
      </c>
      <c r="E36" s="7">
        <v>0</v>
      </c>
      <c r="F36" s="8">
        <v>0</v>
      </c>
      <c r="G36" s="9">
        <v>0</v>
      </c>
      <c r="H36" s="10">
        <v>0</v>
      </c>
      <c r="I36" s="11">
        <v>0</v>
      </c>
      <c r="J36" s="12">
        <v>0</v>
      </c>
      <c r="K36" s="10">
        <v>0</v>
      </c>
      <c r="L36" s="13">
        <v>0</v>
      </c>
      <c r="M36" s="14">
        <v>0</v>
      </c>
      <c r="N36" s="7">
        <v>0</v>
      </c>
      <c r="O36" s="3" t="s">
        <v>55</v>
      </c>
    </row>
    <row r="37" spans="1:15" x14ac:dyDescent="0.3">
      <c r="A37" s="2" t="s">
        <v>56</v>
      </c>
      <c r="B37" s="18">
        <f>SUM(C37:N37)</f>
        <v>7</v>
      </c>
      <c r="C37" s="17">
        <v>3</v>
      </c>
      <c r="D37" s="19">
        <v>2</v>
      </c>
      <c r="E37" s="20">
        <v>0</v>
      </c>
      <c r="F37" s="21">
        <v>0</v>
      </c>
      <c r="G37" s="22">
        <v>0</v>
      </c>
      <c r="H37" s="23">
        <v>0</v>
      </c>
      <c r="I37" s="24">
        <v>0</v>
      </c>
      <c r="J37" s="25">
        <v>0</v>
      </c>
      <c r="K37" s="23">
        <v>0</v>
      </c>
      <c r="L37" s="36">
        <v>0</v>
      </c>
      <c r="M37" s="27">
        <v>0</v>
      </c>
      <c r="N37" s="20">
        <v>2</v>
      </c>
      <c r="O37" s="2" t="s">
        <v>56</v>
      </c>
    </row>
    <row r="38" spans="1:15" x14ac:dyDescent="0.3">
      <c r="A38" s="2" t="s">
        <v>77</v>
      </c>
      <c r="B38" s="18"/>
      <c r="C38" s="17">
        <v>16</v>
      </c>
      <c r="D38" s="19">
        <v>14</v>
      </c>
      <c r="E38" s="20">
        <v>4</v>
      </c>
      <c r="F38" s="21">
        <v>0</v>
      </c>
      <c r="G38" s="22">
        <v>0</v>
      </c>
      <c r="H38" s="23">
        <v>0</v>
      </c>
      <c r="I38" s="24">
        <v>0</v>
      </c>
      <c r="J38" s="25">
        <v>0</v>
      </c>
      <c r="K38" s="23">
        <v>0</v>
      </c>
      <c r="L38" s="26">
        <v>0</v>
      </c>
      <c r="M38" s="27">
        <v>3</v>
      </c>
      <c r="N38" s="20">
        <v>10</v>
      </c>
      <c r="O38" s="2" t="s">
        <v>77</v>
      </c>
    </row>
    <row r="39" spans="1:15" x14ac:dyDescent="0.3">
      <c r="A39" s="2" t="s">
        <v>78</v>
      </c>
      <c r="B39" s="18"/>
      <c r="C39" s="17">
        <v>0</v>
      </c>
      <c r="D39" s="19">
        <v>0</v>
      </c>
      <c r="E39" s="20">
        <v>0</v>
      </c>
      <c r="F39" s="21">
        <v>0</v>
      </c>
      <c r="G39" s="22">
        <v>0</v>
      </c>
      <c r="H39" s="23">
        <v>0</v>
      </c>
      <c r="I39" s="24">
        <v>0</v>
      </c>
      <c r="J39" s="25">
        <v>0</v>
      </c>
      <c r="K39" s="23">
        <v>0</v>
      </c>
      <c r="L39" s="26">
        <v>0</v>
      </c>
      <c r="M39" s="27">
        <v>0</v>
      </c>
      <c r="N39" s="20">
        <v>0</v>
      </c>
      <c r="O39" s="2" t="s">
        <v>78</v>
      </c>
    </row>
    <row r="40" spans="1:15" x14ac:dyDescent="0.3">
      <c r="A40" s="15"/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x14ac:dyDescent="0.3">
      <c r="A41" s="3" t="s">
        <v>57</v>
      </c>
      <c r="B41" s="4">
        <f>SUM(C41:N41)</f>
        <v>21</v>
      </c>
      <c r="C41" s="5">
        <v>0</v>
      </c>
      <c r="D41" s="6">
        <v>0</v>
      </c>
      <c r="E41" s="7">
        <v>0</v>
      </c>
      <c r="F41" s="8">
        <v>0</v>
      </c>
      <c r="G41" s="9">
        <v>2</v>
      </c>
      <c r="H41" s="10">
        <v>3</v>
      </c>
      <c r="I41" s="11">
        <v>7</v>
      </c>
      <c r="J41" s="12">
        <v>9</v>
      </c>
      <c r="K41" s="10">
        <v>0</v>
      </c>
      <c r="L41" s="13">
        <v>0</v>
      </c>
      <c r="M41" s="14">
        <v>0</v>
      </c>
      <c r="N41" s="7">
        <v>0</v>
      </c>
      <c r="O41" s="3" t="s">
        <v>57</v>
      </c>
    </row>
    <row r="42" spans="1:15" x14ac:dyDescent="0.3">
      <c r="A42" s="2" t="s">
        <v>58</v>
      </c>
      <c r="B42" s="18">
        <f>SUM(C42:N42)</f>
        <v>18</v>
      </c>
      <c r="C42" s="17">
        <v>0</v>
      </c>
      <c r="D42" s="19">
        <v>0</v>
      </c>
      <c r="E42" s="20">
        <v>0</v>
      </c>
      <c r="F42" s="21">
        <v>0</v>
      </c>
      <c r="G42" s="22">
        <v>1</v>
      </c>
      <c r="H42" s="23">
        <v>3</v>
      </c>
      <c r="I42" s="24">
        <v>6</v>
      </c>
      <c r="J42" s="25">
        <v>6</v>
      </c>
      <c r="K42" s="23">
        <v>2</v>
      </c>
      <c r="L42" s="26">
        <v>0</v>
      </c>
      <c r="M42" s="27">
        <v>0</v>
      </c>
      <c r="N42" s="20">
        <v>0</v>
      </c>
      <c r="O42" s="2" t="s">
        <v>58</v>
      </c>
    </row>
    <row r="43" spans="1:15" x14ac:dyDescent="0.3">
      <c r="A43" s="2" t="s">
        <v>77</v>
      </c>
      <c r="B43" s="18"/>
      <c r="C43" s="17">
        <v>0</v>
      </c>
      <c r="D43" s="19">
        <v>0</v>
      </c>
      <c r="E43" s="20">
        <v>0</v>
      </c>
      <c r="F43" s="21">
        <v>3</v>
      </c>
      <c r="G43" s="22">
        <v>8</v>
      </c>
      <c r="H43" s="23">
        <v>12</v>
      </c>
      <c r="I43" s="24">
        <v>18</v>
      </c>
      <c r="J43" s="25">
        <v>26</v>
      </c>
      <c r="K43" s="23">
        <v>13</v>
      </c>
      <c r="L43" s="26">
        <v>4</v>
      </c>
      <c r="M43" s="27">
        <v>0</v>
      </c>
      <c r="N43" s="20">
        <v>0</v>
      </c>
      <c r="O43" s="2" t="s">
        <v>77</v>
      </c>
    </row>
    <row r="44" spans="1:15" x14ac:dyDescent="0.3">
      <c r="A44" s="2" t="s">
        <v>78</v>
      </c>
      <c r="B44" s="18"/>
      <c r="C44" s="17">
        <v>0</v>
      </c>
      <c r="D44" s="19">
        <v>0</v>
      </c>
      <c r="E44" s="20">
        <v>0</v>
      </c>
      <c r="F44" s="21">
        <v>0</v>
      </c>
      <c r="G44" s="22">
        <v>0</v>
      </c>
      <c r="H44" s="23">
        <v>0</v>
      </c>
      <c r="I44" s="24">
        <v>0</v>
      </c>
      <c r="J44" s="25">
        <v>1</v>
      </c>
      <c r="K44" s="23">
        <v>0</v>
      </c>
      <c r="L44" s="26">
        <v>0</v>
      </c>
      <c r="M44" s="27">
        <v>0</v>
      </c>
      <c r="N44" s="20">
        <v>0</v>
      </c>
      <c r="O44" s="2" t="s">
        <v>78</v>
      </c>
    </row>
    <row r="45" spans="1:15" x14ac:dyDescent="0.3">
      <c r="A45" s="15"/>
      <c r="B45" s="16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x14ac:dyDescent="0.3">
      <c r="A46" s="3" t="s">
        <v>59</v>
      </c>
      <c r="B46" s="4">
        <f>SUM(C46:N46)</f>
        <v>5</v>
      </c>
      <c r="C46" s="5">
        <v>0</v>
      </c>
      <c r="D46" s="6">
        <v>0</v>
      </c>
      <c r="E46" s="7">
        <v>0</v>
      </c>
      <c r="F46" s="8">
        <v>0</v>
      </c>
      <c r="G46" s="9">
        <v>0</v>
      </c>
      <c r="H46" s="10">
        <v>0</v>
      </c>
      <c r="I46" s="11">
        <v>2</v>
      </c>
      <c r="J46" s="12">
        <v>3</v>
      </c>
      <c r="K46" s="10">
        <v>0</v>
      </c>
      <c r="L46" s="13">
        <v>0</v>
      </c>
      <c r="M46" s="14">
        <v>0</v>
      </c>
      <c r="N46" s="7">
        <v>0</v>
      </c>
      <c r="O46" s="3" t="s">
        <v>59</v>
      </c>
    </row>
    <row r="47" spans="1:15" x14ac:dyDescent="0.3">
      <c r="A47" s="2" t="s">
        <v>58</v>
      </c>
      <c r="B47" s="18">
        <f>SUM(C47:N47)</f>
        <v>3</v>
      </c>
      <c r="C47" s="17">
        <v>0</v>
      </c>
      <c r="D47" s="19">
        <v>0</v>
      </c>
      <c r="E47" s="20">
        <v>0</v>
      </c>
      <c r="F47" s="21">
        <v>0</v>
      </c>
      <c r="G47" s="22">
        <v>0</v>
      </c>
      <c r="H47" s="23">
        <v>1</v>
      </c>
      <c r="I47" s="24">
        <v>1</v>
      </c>
      <c r="J47" s="25">
        <v>1</v>
      </c>
      <c r="K47" s="23">
        <v>0</v>
      </c>
      <c r="L47" s="26">
        <v>0</v>
      </c>
      <c r="M47" s="27">
        <v>0</v>
      </c>
      <c r="N47" s="20">
        <v>0</v>
      </c>
      <c r="O47" s="2" t="s">
        <v>58</v>
      </c>
    </row>
    <row r="48" spans="1:15" x14ac:dyDescent="0.3">
      <c r="A48" s="2" t="s">
        <v>77</v>
      </c>
      <c r="B48" s="18"/>
      <c r="C48" s="17">
        <v>0</v>
      </c>
      <c r="D48" s="19">
        <v>0</v>
      </c>
      <c r="E48" s="20">
        <v>0</v>
      </c>
      <c r="F48" s="21">
        <v>0</v>
      </c>
      <c r="G48" s="22">
        <v>4</v>
      </c>
      <c r="H48" s="23">
        <v>7</v>
      </c>
      <c r="I48" s="24">
        <v>6</v>
      </c>
      <c r="J48" s="25">
        <v>9</v>
      </c>
      <c r="K48" s="23">
        <v>3</v>
      </c>
      <c r="L48" s="26">
        <v>0</v>
      </c>
      <c r="M48" s="27">
        <v>0</v>
      </c>
      <c r="N48" s="20">
        <v>0</v>
      </c>
      <c r="O48" s="2" t="s">
        <v>77</v>
      </c>
    </row>
    <row r="49" spans="1:15" x14ac:dyDescent="0.3">
      <c r="A49" s="2" t="s">
        <v>78</v>
      </c>
      <c r="B49" s="18"/>
      <c r="C49" s="17">
        <v>0</v>
      </c>
      <c r="D49" s="19">
        <v>0</v>
      </c>
      <c r="E49" s="20">
        <v>0</v>
      </c>
      <c r="F49" s="21">
        <v>0</v>
      </c>
      <c r="G49" s="22">
        <v>0</v>
      </c>
      <c r="H49" s="23">
        <v>0</v>
      </c>
      <c r="I49" s="24">
        <v>0</v>
      </c>
      <c r="J49" s="25">
        <v>0</v>
      </c>
      <c r="K49" s="23">
        <v>0</v>
      </c>
      <c r="L49" s="26">
        <v>0</v>
      </c>
      <c r="M49" s="27">
        <v>0</v>
      </c>
      <c r="N49" s="20">
        <v>0</v>
      </c>
      <c r="O49" s="2" t="s">
        <v>78</v>
      </c>
    </row>
    <row r="50" spans="1:15" x14ac:dyDescent="0.3">
      <c r="A50" s="15"/>
      <c r="B50" s="16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x14ac:dyDescent="0.3">
      <c r="A51" s="3" t="s">
        <v>26</v>
      </c>
      <c r="B51" s="4">
        <f>SUM(C51:N51)</f>
        <v>1149</v>
      </c>
      <c r="C51" s="5">
        <v>62</v>
      </c>
      <c r="D51" s="6">
        <v>135.5</v>
      </c>
      <c r="E51" s="7">
        <v>75.5</v>
      </c>
      <c r="F51" s="8">
        <v>26</v>
      </c>
      <c r="G51" s="9">
        <v>82.5</v>
      </c>
      <c r="H51" s="10">
        <v>65.5</v>
      </c>
      <c r="I51" s="11">
        <v>105.5</v>
      </c>
      <c r="J51" s="12">
        <v>164.5</v>
      </c>
      <c r="K51" s="10">
        <v>57</v>
      </c>
      <c r="L51" s="13">
        <v>69.5</v>
      </c>
      <c r="M51" s="14">
        <v>175</v>
      </c>
      <c r="N51" s="7">
        <v>130.5</v>
      </c>
      <c r="O51" s="3" t="s">
        <v>26</v>
      </c>
    </row>
    <row r="52" spans="1:15" x14ac:dyDescent="0.3">
      <c r="A52" s="2" t="s">
        <v>45</v>
      </c>
      <c r="B52" s="18">
        <v>747</v>
      </c>
      <c r="C52" s="17">
        <v>60</v>
      </c>
      <c r="D52" s="19">
        <v>49</v>
      </c>
      <c r="E52" s="20">
        <v>51</v>
      </c>
      <c r="F52" s="21">
        <v>50.6</v>
      </c>
      <c r="G52" s="22">
        <v>55.2</v>
      </c>
      <c r="H52" s="23">
        <v>64.5</v>
      </c>
      <c r="I52" s="24">
        <v>55.1</v>
      </c>
      <c r="J52" s="25">
        <v>66.900000000000006</v>
      </c>
      <c r="K52" s="23">
        <v>75</v>
      </c>
      <c r="L52" s="26">
        <v>71.3</v>
      </c>
      <c r="M52" s="27">
        <v>77.2</v>
      </c>
      <c r="N52" s="20">
        <v>73.7</v>
      </c>
      <c r="O52" s="2" t="s">
        <v>45</v>
      </c>
    </row>
    <row r="53" spans="1:15" x14ac:dyDescent="0.3">
      <c r="A53" s="2" t="s">
        <v>28</v>
      </c>
      <c r="B53" s="18">
        <f>INT((B51/B52)*10000)/100</f>
        <v>153.81</v>
      </c>
      <c r="C53" s="17">
        <f t="shared" ref="C53:N53" si="4">INT((C51-C52)*10000/C52)/100</f>
        <v>3.33</v>
      </c>
      <c r="D53" s="19">
        <f t="shared" si="4"/>
        <v>176.53</v>
      </c>
      <c r="E53" s="20">
        <f t="shared" si="4"/>
        <v>48.03</v>
      </c>
      <c r="F53" s="21">
        <f t="shared" si="4"/>
        <v>-48.62</v>
      </c>
      <c r="G53" s="22">
        <f t="shared" si="4"/>
        <v>49.45</v>
      </c>
      <c r="H53" s="23">
        <f t="shared" si="4"/>
        <v>1.55</v>
      </c>
      <c r="I53" s="24">
        <f t="shared" si="4"/>
        <v>91.47</v>
      </c>
      <c r="J53" s="25">
        <f t="shared" si="4"/>
        <v>145.88</v>
      </c>
      <c r="K53" s="23">
        <f t="shared" si="4"/>
        <v>-24</v>
      </c>
      <c r="L53" s="26">
        <f t="shared" si="4"/>
        <v>-2.5299999999999998</v>
      </c>
      <c r="M53" s="27">
        <f t="shared" si="4"/>
        <v>126.68</v>
      </c>
      <c r="N53" s="20">
        <f t="shared" si="4"/>
        <v>77.06</v>
      </c>
      <c r="O53" s="2" t="s">
        <v>28</v>
      </c>
    </row>
    <row r="54" spans="1:15" x14ac:dyDescent="0.3">
      <c r="A54" s="2" t="s">
        <v>77</v>
      </c>
      <c r="B54" s="18"/>
      <c r="C54" s="17">
        <v>145</v>
      </c>
      <c r="D54" s="6">
        <v>135.5</v>
      </c>
      <c r="E54" s="20">
        <v>185</v>
      </c>
      <c r="F54" s="21">
        <v>148</v>
      </c>
      <c r="G54" s="22">
        <v>114</v>
      </c>
      <c r="H54" s="23">
        <v>141</v>
      </c>
      <c r="I54" s="24">
        <v>146</v>
      </c>
      <c r="J54" s="12">
        <v>164.5</v>
      </c>
      <c r="K54" s="23">
        <v>171</v>
      </c>
      <c r="L54" s="26">
        <v>216</v>
      </c>
      <c r="M54" s="14">
        <v>175</v>
      </c>
      <c r="N54" s="20">
        <v>204</v>
      </c>
      <c r="O54" s="2" t="s">
        <v>77</v>
      </c>
    </row>
    <row r="55" spans="1:15" x14ac:dyDescent="0.3">
      <c r="A55" s="2" t="s">
        <v>78</v>
      </c>
      <c r="B55" s="18"/>
      <c r="C55" s="17">
        <v>3</v>
      </c>
      <c r="D55" s="19">
        <v>2</v>
      </c>
      <c r="E55" s="20">
        <v>3</v>
      </c>
      <c r="F55" s="21">
        <v>11</v>
      </c>
      <c r="G55" s="22">
        <v>9</v>
      </c>
      <c r="H55" s="23">
        <v>3</v>
      </c>
      <c r="I55" s="24">
        <v>10</v>
      </c>
      <c r="J55" s="25">
        <v>14</v>
      </c>
      <c r="K55" s="23">
        <v>2</v>
      </c>
      <c r="L55" s="26">
        <v>5</v>
      </c>
      <c r="M55" s="27">
        <v>8</v>
      </c>
      <c r="N55" s="20">
        <v>9</v>
      </c>
      <c r="O55" s="2" t="s">
        <v>78</v>
      </c>
    </row>
    <row r="56" spans="1:15" x14ac:dyDescent="0.3">
      <c r="A56" s="15"/>
      <c r="B56" s="16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</row>
    <row r="57" spans="1:15" x14ac:dyDescent="0.3">
      <c r="A57" s="3" t="s">
        <v>29</v>
      </c>
      <c r="B57" s="4">
        <f>SUM(C57:N57)</f>
        <v>1603</v>
      </c>
      <c r="C57" s="5">
        <v>80</v>
      </c>
      <c r="D57" s="6">
        <v>78</v>
      </c>
      <c r="E57" s="7">
        <v>144</v>
      </c>
      <c r="F57" s="8">
        <v>192</v>
      </c>
      <c r="G57" s="9">
        <v>164</v>
      </c>
      <c r="H57" s="10">
        <v>206</v>
      </c>
      <c r="I57" s="11">
        <v>182</v>
      </c>
      <c r="J57" s="12">
        <v>182</v>
      </c>
      <c r="K57" s="10">
        <v>179</v>
      </c>
      <c r="L57" s="13">
        <v>108</v>
      </c>
      <c r="M57" s="14">
        <v>63</v>
      </c>
      <c r="N57" s="7">
        <v>25</v>
      </c>
      <c r="O57" s="3" t="s">
        <v>29</v>
      </c>
    </row>
    <row r="58" spans="1:15" x14ac:dyDescent="0.3">
      <c r="A58" s="2" t="s">
        <v>46</v>
      </c>
      <c r="B58" s="18">
        <v>1634</v>
      </c>
      <c r="C58" s="17">
        <v>49</v>
      </c>
      <c r="D58" s="19">
        <v>78</v>
      </c>
      <c r="E58" s="20">
        <v>111</v>
      </c>
      <c r="F58" s="21">
        <v>162</v>
      </c>
      <c r="G58" s="22">
        <v>199</v>
      </c>
      <c r="H58" s="23">
        <v>206</v>
      </c>
      <c r="I58" s="24">
        <v>213</v>
      </c>
      <c r="J58" s="25">
        <v>213</v>
      </c>
      <c r="K58" s="23">
        <v>151</v>
      </c>
      <c r="L58" s="26">
        <v>116</v>
      </c>
      <c r="M58" s="27">
        <v>74</v>
      </c>
      <c r="N58" s="20">
        <v>48</v>
      </c>
      <c r="O58" s="2" t="s">
        <v>46</v>
      </c>
    </row>
    <row r="59" spans="1:15" x14ac:dyDescent="0.3">
      <c r="A59" s="2" t="s">
        <v>28</v>
      </c>
      <c r="B59" s="18">
        <f>INT((B57/B58)*10000)/100</f>
        <v>98.1</v>
      </c>
      <c r="C59" s="17">
        <f t="shared" ref="C59:N59" si="5">INT((C57-C58)*10000/C58)/100</f>
        <v>63.26</v>
      </c>
      <c r="D59" s="19">
        <f t="shared" si="5"/>
        <v>0</v>
      </c>
      <c r="E59" s="20">
        <f t="shared" si="5"/>
        <v>29.72</v>
      </c>
      <c r="F59" s="21">
        <f t="shared" si="5"/>
        <v>18.510000000000002</v>
      </c>
      <c r="G59" s="22">
        <f t="shared" si="5"/>
        <v>-17.59</v>
      </c>
      <c r="H59" s="23">
        <f t="shared" si="5"/>
        <v>0</v>
      </c>
      <c r="I59" s="24">
        <f t="shared" si="5"/>
        <v>-14.56</v>
      </c>
      <c r="J59" s="25">
        <f t="shared" si="5"/>
        <v>-14.56</v>
      </c>
      <c r="K59" s="23">
        <f t="shared" si="5"/>
        <v>18.54</v>
      </c>
      <c r="L59" s="26">
        <f t="shared" si="5"/>
        <v>-6.9</v>
      </c>
      <c r="M59" s="27">
        <f t="shared" si="5"/>
        <v>-14.87</v>
      </c>
      <c r="N59" s="20">
        <f t="shared" si="5"/>
        <v>-47.92</v>
      </c>
      <c r="O59" s="2" t="s">
        <v>28</v>
      </c>
    </row>
    <row r="60" spans="1:15" x14ac:dyDescent="0.3">
      <c r="A60" s="2" t="s">
        <v>77</v>
      </c>
      <c r="B60" s="18"/>
      <c r="C60" s="17">
        <v>93</v>
      </c>
      <c r="D60" s="19">
        <v>146</v>
      </c>
      <c r="E60" s="20">
        <v>183</v>
      </c>
      <c r="F60" s="21">
        <v>234</v>
      </c>
      <c r="G60" s="22">
        <v>325</v>
      </c>
      <c r="H60" s="23">
        <v>292</v>
      </c>
      <c r="I60" s="24">
        <v>310</v>
      </c>
      <c r="J60" s="25">
        <v>284</v>
      </c>
      <c r="K60" s="23">
        <v>238</v>
      </c>
      <c r="L60" s="26">
        <v>179</v>
      </c>
      <c r="M60" s="27">
        <v>145</v>
      </c>
      <c r="N60" s="20">
        <v>80</v>
      </c>
      <c r="O60" s="2" t="s">
        <v>77</v>
      </c>
    </row>
    <row r="61" spans="1:15" x14ac:dyDescent="0.3">
      <c r="A61" s="2" t="s">
        <v>78</v>
      </c>
      <c r="B61" s="18"/>
      <c r="C61" s="17">
        <v>32</v>
      </c>
      <c r="D61" s="19">
        <v>35</v>
      </c>
      <c r="E61" s="20">
        <v>54</v>
      </c>
      <c r="F61" s="21">
        <v>100</v>
      </c>
      <c r="G61" s="22">
        <v>104</v>
      </c>
      <c r="H61" s="23">
        <v>133</v>
      </c>
      <c r="I61" s="24">
        <v>141</v>
      </c>
      <c r="J61" s="25">
        <v>127</v>
      </c>
      <c r="K61" s="23">
        <v>81</v>
      </c>
      <c r="L61" s="26">
        <v>52</v>
      </c>
      <c r="M61" s="27">
        <v>48</v>
      </c>
      <c r="N61" s="20">
        <v>17</v>
      </c>
      <c r="O61" s="2" t="s">
        <v>78</v>
      </c>
    </row>
    <row r="62" spans="1:15" x14ac:dyDescent="0.3">
      <c r="A62" s="15"/>
      <c r="B62" s="16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</row>
    <row r="63" spans="1:15" x14ac:dyDescent="0.3">
      <c r="A63" s="3" t="s">
        <v>60</v>
      </c>
      <c r="B63" s="4">
        <f>SUM(C63:N63)</f>
        <v>174</v>
      </c>
      <c r="C63" s="5">
        <v>13</v>
      </c>
      <c r="D63" s="6">
        <v>21</v>
      </c>
      <c r="E63" s="7">
        <v>10</v>
      </c>
      <c r="F63" s="8">
        <v>6</v>
      </c>
      <c r="G63" s="9">
        <v>21</v>
      </c>
      <c r="H63" s="10">
        <v>12</v>
      </c>
      <c r="I63" s="11">
        <v>12</v>
      </c>
      <c r="J63" s="12">
        <v>16</v>
      </c>
      <c r="K63" s="10">
        <v>8</v>
      </c>
      <c r="L63" s="13">
        <v>18</v>
      </c>
      <c r="M63" s="14">
        <v>18</v>
      </c>
      <c r="N63" s="7">
        <v>19</v>
      </c>
      <c r="O63" s="3" t="s">
        <v>60</v>
      </c>
    </row>
    <row r="64" spans="1:15" x14ac:dyDescent="0.3">
      <c r="A64" s="2" t="s">
        <v>62</v>
      </c>
      <c r="B64" s="18">
        <f>SUM(C64:N64)</f>
        <v>126</v>
      </c>
      <c r="C64" s="17">
        <v>11</v>
      </c>
      <c r="D64" s="19">
        <v>10</v>
      </c>
      <c r="E64" s="20">
        <v>10</v>
      </c>
      <c r="F64" s="21">
        <v>11</v>
      </c>
      <c r="G64" s="22">
        <v>10</v>
      </c>
      <c r="H64" s="23">
        <v>10</v>
      </c>
      <c r="I64" s="24">
        <v>9</v>
      </c>
      <c r="J64" s="25">
        <v>10</v>
      </c>
      <c r="K64" s="23">
        <v>11</v>
      </c>
      <c r="L64" s="26">
        <v>10</v>
      </c>
      <c r="M64" s="27">
        <v>12</v>
      </c>
      <c r="N64" s="20">
        <v>12</v>
      </c>
      <c r="O64" s="2" t="s">
        <v>62</v>
      </c>
    </row>
    <row r="65" spans="1:15" x14ac:dyDescent="0.3">
      <c r="A65" s="2" t="s">
        <v>77</v>
      </c>
      <c r="B65" s="18"/>
      <c r="C65" s="17">
        <v>24</v>
      </c>
      <c r="D65" s="19">
        <v>21</v>
      </c>
      <c r="E65" s="20">
        <v>23</v>
      </c>
      <c r="F65" s="21">
        <v>21</v>
      </c>
      <c r="G65" s="22">
        <v>19</v>
      </c>
      <c r="H65" s="23">
        <v>21</v>
      </c>
      <c r="I65" s="24">
        <v>21</v>
      </c>
      <c r="J65" s="25">
        <v>21</v>
      </c>
      <c r="K65" s="23">
        <v>22</v>
      </c>
      <c r="L65" s="26">
        <v>24</v>
      </c>
      <c r="M65" s="27">
        <v>23</v>
      </c>
      <c r="N65" s="20">
        <v>21</v>
      </c>
      <c r="O65" s="2" t="s">
        <v>77</v>
      </c>
    </row>
    <row r="66" spans="1:15" x14ac:dyDescent="0.3">
      <c r="A66" s="2" t="s">
        <v>78</v>
      </c>
      <c r="B66" s="18"/>
      <c r="C66" s="17">
        <v>1</v>
      </c>
      <c r="D66" s="19">
        <v>1</v>
      </c>
      <c r="E66" s="20">
        <v>1</v>
      </c>
      <c r="F66" s="21">
        <v>3</v>
      </c>
      <c r="G66" s="22">
        <v>2</v>
      </c>
      <c r="H66" s="23">
        <v>1</v>
      </c>
      <c r="I66" s="24">
        <v>3</v>
      </c>
      <c r="J66" s="25">
        <v>2</v>
      </c>
      <c r="K66" s="23">
        <v>1</v>
      </c>
      <c r="L66" s="26">
        <v>2</v>
      </c>
      <c r="M66" s="27">
        <v>4</v>
      </c>
      <c r="N66" s="20">
        <v>2</v>
      </c>
      <c r="O66" s="2" t="s">
        <v>78</v>
      </c>
    </row>
    <row r="67" spans="1:15" x14ac:dyDescent="0.3">
      <c r="A67" s="15"/>
      <c r="B67" s="16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</row>
    <row r="68" spans="1:15" x14ac:dyDescent="0.3">
      <c r="A68" s="3" t="s">
        <v>63</v>
      </c>
      <c r="B68" s="4">
        <v>65</v>
      </c>
      <c r="C68" s="5">
        <v>25</v>
      </c>
      <c r="D68" s="6">
        <v>21</v>
      </c>
      <c r="E68" s="7">
        <v>20</v>
      </c>
      <c r="F68" s="8">
        <v>8</v>
      </c>
      <c r="G68" s="9">
        <v>9</v>
      </c>
      <c r="H68" s="10">
        <v>32</v>
      </c>
      <c r="I68" s="11">
        <v>22</v>
      </c>
      <c r="J68" s="12">
        <v>65</v>
      </c>
      <c r="K68" s="10">
        <v>32</v>
      </c>
      <c r="L68" s="13">
        <v>15</v>
      </c>
      <c r="M68" s="14">
        <v>30</v>
      </c>
      <c r="N68" s="7">
        <v>20</v>
      </c>
      <c r="O68" s="3" t="s">
        <v>63</v>
      </c>
    </row>
    <row r="69" spans="1:15" x14ac:dyDescent="0.3">
      <c r="A69" s="2" t="s">
        <v>65</v>
      </c>
      <c r="B69" s="18">
        <v>101.4</v>
      </c>
      <c r="C69" s="17">
        <v>32.200000000000003</v>
      </c>
      <c r="D69" s="19">
        <v>27.4</v>
      </c>
      <c r="E69" s="20">
        <v>31.4</v>
      </c>
      <c r="F69" s="21">
        <v>37.5</v>
      </c>
      <c r="G69" s="22">
        <v>38</v>
      </c>
      <c r="H69" s="23">
        <v>68.099999999999994</v>
      </c>
      <c r="I69" s="24">
        <v>44.9</v>
      </c>
      <c r="J69" s="25">
        <v>48.4</v>
      </c>
      <c r="K69" s="23">
        <v>101.4</v>
      </c>
      <c r="L69" s="26">
        <v>38.200000000000003</v>
      </c>
      <c r="M69" s="27">
        <v>37.4</v>
      </c>
      <c r="N69" s="20">
        <v>37.6</v>
      </c>
      <c r="O69" s="2" t="s">
        <v>65</v>
      </c>
    </row>
    <row r="70" spans="1:15" x14ac:dyDescent="0.3">
      <c r="A70" s="15"/>
      <c r="B70" s="16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</row>
    <row r="71" spans="1:15" x14ac:dyDescent="0.3">
      <c r="A71" s="3" t="s">
        <v>66</v>
      </c>
      <c r="B71" s="4">
        <f>SUM(C71:N71)</f>
        <v>0</v>
      </c>
      <c r="C71" s="5">
        <v>0</v>
      </c>
      <c r="D71" s="6">
        <v>0</v>
      </c>
      <c r="E71" s="7">
        <v>0</v>
      </c>
      <c r="F71" s="8">
        <v>0</v>
      </c>
      <c r="G71" s="9">
        <v>0</v>
      </c>
      <c r="H71" s="10">
        <v>0</v>
      </c>
      <c r="I71" s="11">
        <v>0</v>
      </c>
      <c r="J71" s="12">
        <v>0</v>
      </c>
      <c r="K71" s="10">
        <v>0</v>
      </c>
      <c r="L71" s="13">
        <v>0</v>
      </c>
      <c r="M71" s="14">
        <v>0</v>
      </c>
      <c r="N71" s="7">
        <v>0</v>
      </c>
      <c r="O71" s="3" t="s">
        <v>66</v>
      </c>
    </row>
    <row r="72" spans="1:15" x14ac:dyDescent="0.3">
      <c r="A72" s="2" t="s">
        <v>67</v>
      </c>
      <c r="B72" s="18">
        <f>SUM(C72:N72)</f>
        <v>11</v>
      </c>
      <c r="C72" s="17">
        <v>4</v>
      </c>
      <c r="D72" s="19">
        <v>1</v>
      </c>
      <c r="E72" s="20">
        <v>2</v>
      </c>
      <c r="F72" s="21">
        <v>1</v>
      </c>
      <c r="G72" s="22">
        <v>0</v>
      </c>
      <c r="H72" s="23">
        <v>0</v>
      </c>
      <c r="I72" s="24">
        <v>0</v>
      </c>
      <c r="J72" s="25">
        <v>0</v>
      </c>
      <c r="K72" s="23">
        <v>0</v>
      </c>
      <c r="L72" s="26">
        <v>0</v>
      </c>
      <c r="M72" s="27">
        <v>1</v>
      </c>
      <c r="N72" s="20">
        <v>2</v>
      </c>
      <c r="O72" s="2" t="s">
        <v>67</v>
      </c>
    </row>
    <row r="73" spans="1:15" x14ac:dyDescent="0.3">
      <c r="A73" s="2" t="s">
        <v>77</v>
      </c>
      <c r="B73" s="18"/>
      <c r="C73" s="17">
        <v>16</v>
      </c>
      <c r="D73" s="19">
        <v>12</v>
      </c>
      <c r="E73" s="20">
        <v>7</v>
      </c>
      <c r="F73" s="21">
        <v>5</v>
      </c>
      <c r="G73" s="22">
        <v>0</v>
      </c>
      <c r="H73" s="23">
        <v>0</v>
      </c>
      <c r="I73" s="24">
        <v>0</v>
      </c>
      <c r="J73" s="25">
        <v>0</v>
      </c>
      <c r="K73" s="23">
        <v>0</v>
      </c>
      <c r="L73" s="26">
        <v>1</v>
      </c>
      <c r="M73" s="27">
        <v>5</v>
      </c>
      <c r="N73" s="20">
        <v>5</v>
      </c>
      <c r="O73" s="2" t="s">
        <v>77</v>
      </c>
    </row>
    <row r="74" spans="1:15" x14ac:dyDescent="0.3">
      <c r="A74" s="2" t="s">
        <v>78</v>
      </c>
      <c r="B74" s="18"/>
      <c r="C74" s="17">
        <v>0</v>
      </c>
      <c r="D74" s="19">
        <v>0</v>
      </c>
      <c r="E74" s="20">
        <v>0</v>
      </c>
      <c r="F74" s="21">
        <v>0</v>
      </c>
      <c r="G74" s="22">
        <v>0</v>
      </c>
      <c r="H74" s="23">
        <v>0</v>
      </c>
      <c r="I74" s="24">
        <v>0</v>
      </c>
      <c r="J74" s="25">
        <v>0</v>
      </c>
      <c r="K74" s="23">
        <v>0</v>
      </c>
      <c r="L74" s="26">
        <v>0</v>
      </c>
      <c r="M74" s="27">
        <v>0</v>
      </c>
      <c r="N74" s="20">
        <v>0</v>
      </c>
      <c r="O74" s="2" t="s">
        <v>78</v>
      </c>
    </row>
    <row r="75" spans="1:15" x14ac:dyDescent="0.3">
      <c r="A75" s="15"/>
      <c r="B75" s="16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</row>
    <row r="76" spans="1:15" x14ac:dyDescent="0.3">
      <c r="A76" s="3" t="s">
        <v>68</v>
      </c>
      <c r="B76" s="4">
        <f>SUM(C76:N76)</f>
        <v>16</v>
      </c>
      <c r="C76" s="5">
        <v>3</v>
      </c>
      <c r="D76" s="6">
        <v>0</v>
      </c>
      <c r="E76" s="7">
        <v>2</v>
      </c>
      <c r="F76" s="8">
        <v>1</v>
      </c>
      <c r="G76" s="9">
        <v>0</v>
      </c>
      <c r="H76" s="10">
        <v>0</v>
      </c>
      <c r="I76" s="11">
        <v>1</v>
      </c>
      <c r="J76" s="12">
        <v>1</v>
      </c>
      <c r="K76" s="10">
        <v>1</v>
      </c>
      <c r="L76" s="13">
        <v>0</v>
      </c>
      <c r="M76" s="14">
        <v>5</v>
      </c>
      <c r="N76" s="7">
        <v>2</v>
      </c>
      <c r="O76" s="3" t="s">
        <v>68</v>
      </c>
    </row>
    <row r="77" spans="1:15" x14ac:dyDescent="0.3">
      <c r="A77" s="2" t="s">
        <v>69</v>
      </c>
      <c r="B77" s="18">
        <f>SUM(C77:N77)</f>
        <v>57</v>
      </c>
      <c r="C77" s="17">
        <v>5</v>
      </c>
      <c r="D77" s="19">
        <v>6</v>
      </c>
      <c r="E77" s="20">
        <v>5</v>
      </c>
      <c r="F77" s="21">
        <v>4</v>
      </c>
      <c r="G77" s="22">
        <v>3</v>
      </c>
      <c r="H77" s="23">
        <v>4</v>
      </c>
      <c r="I77" s="24">
        <v>3</v>
      </c>
      <c r="J77" s="25">
        <v>4</v>
      </c>
      <c r="K77" s="23">
        <v>5</v>
      </c>
      <c r="L77" s="26">
        <v>6</v>
      </c>
      <c r="M77" s="27">
        <v>6</v>
      </c>
      <c r="N77" s="20">
        <v>6</v>
      </c>
      <c r="O77" s="2" t="s">
        <v>69</v>
      </c>
    </row>
    <row r="78" spans="1:15" x14ac:dyDescent="0.3">
      <c r="A78" s="2" t="s">
        <v>77</v>
      </c>
      <c r="B78" s="18"/>
      <c r="C78" s="17">
        <v>18</v>
      </c>
      <c r="D78" s="19">
        <v>21</v>
      </c>
      <c r="E78" s="20">
        <v>15</v>
      </c>
      <c r="F78" s="21">
        <v>9</v>
      </c>
      <c r="G78" s="22">
        <v>10</v>
      </c>
      <c r="H78" s="23">
        <v>11</v>
      </c>
      <c r="I78" s="24">
        <v>12</v>
      </c>
      <c r="J78" s="25">
        <v>16</v>
      </c>
      <c r="K78" s="23">
        <v>14</v>
      </c>
      <c r="L78" s="26">
        <v>15</v>
      </c>
      <c r="M78" s="27">
        <v>17</v>
      </c>
      <c r="N78" s="20">
        <v>22</v>
      </c>
      <c r="O78" s="2" t="s">
        <v>77</v>
      </c>
    </row>
    <row r="79" spans="1:15" x14ac:dyDescent="0.3">
      <c r="A79" s="2" t="s">
        <v>78</v>
      </c>
      <c r="B79" s="18"/>
      <c r="C79" s="17">
        <v>0</v>
      </c>
      <c r="D79" s="19">
        <v>0</v>
      </c>
      <c r="E79" s="20">
        <v>0</v>
      </c>
      <c r="F79" s="21">
        <v>0</v>
      </c>
      <c r="G79" s="22">
        <v>0</v>
      </c>
      <c r="H79" s="23">
        <v>0</v>
      </c>
      <c r="I79" s="24">
        <v>0</v>
      </c>
      <c r="J79" s="25">
        <v>0</v>
      </c>
      <c r="K79" s="23">
        <v>0</v>
      </c>
      <c r="L79" s="26">
        <v>0</v>
      </c>
      <c r="M79" s="27">
        <v>0</v>
      </c>
      <c r="N79" s="20">
        <v>0</v>
      </c>
      <c r="O79" s="2" t="s">
        <v>78</v>
      </c>
    </row>
    <row r="80" spans="1:15" x14ac:dyDescent="0.3">
      <c r="A80" s="15"/>
      <c r="B80" s="16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</row>
    <row r="81" spans="1:15" x14ac:dyDescent="0.3">
      <c r="A81" s="3" t="s">
        <v>70</v>
      </c>
      <c r="B81" s="4">
        <v>126</v>
      </c>
      <c r="C81" s="5">
        <v>100</v>
      </c>
      <c r="D81" s="6">
        <v>107</v>
      </c>
      <c r="E81" s="7">
        <v>86</v>
      </c>
      <c r="F81" s="8">
        <v>90</v>
      </c>
      <c r="G81" s="9">
        <v>90</v>
      </c>
      <c r="H81" s="10">
        <v>68</v>
      </c>
      <c r="I81" s="11">
        <v>64</v>
      </c>
      <c r="J81" s="12">
        <v>50</v>
      </c>
      <c r="K81" s="10">
        <v>83</v>
      </c>
      <c r="L81" s="13">
        <v>126</v>
      </c>
      <c r="M81" s="14">
        <v>86</v>
      </c>
      <c r="N81" s="7">
        <v>79</v>
      </c>
      <c r="O81" s="3" t="s">
        <v>70</v>
      </c>
    </row>
    <row r="82" spans="1:15" x14ac:dyDescent="0.3">
      <c r="A82" s="35" t="s">
        <v>71</v>
      </c>
      <c r="B82" s="18">
        <v>180</v>
      </c>
      <c r="C82" s="17">
        <v>151</v>
      </c>
      <c r="D82" s="19">
        <v>151</v>
      </c>
      <c r="E82" s="20">
        <v>126</v>
      </c>
      <c r="F82" s="21">
        <v>180</v>
      </c>
      <c r="G82" s="22">
        <v>133</v>
      </c>
      <c r="H82" s="23">
        <v>108</v>
      </c>
      <c r="I82" s="24">
        <v>97</v>
      </c>
      <c r="J82" s="25">
        <v>108</v>
      </c>
      <c r="K82" s="23">
        <v>108</v>
      </c>
      <c r="L82" s="26">
        <v>180</v>
      </c>
      <c r="M82" s="27">
        <v>122</v>
      </c>
      <c r="N82" s="20">
        <v>137</v>
      </c>
      <c r="O82" s="35" t="s">
        <v>71</v>
      </c>
    </row>
    <row r="83" spans="1:15" x14ac:dyDescent="0.3">
      <c r="A83" s="35" t="s">
        <v>80</v>
      </c>
      <c r="B83" s="18"/>
      <c r="C83" s="17">
        <v>47</v>
      </c>
      <c r="D83" s="19">
        <v>43</v>
      </c>
      <c r="E83" s="20">
        <v>54</v>
      </c>
      <c r="F83" s="21">
        <v>54</v>
      </c>
      <c r="G83" s="22">
        <v>47</v>
      </c>
      <c r="H83" s="23">
        <v>54</v>
      </c>
      <c r="I83" s="24">
        <v>47</v>
      </c>
      <c r="J83" s="25">
        <v>40</v>
      </c>
      <c r="K83" s="23">
        <v>43</v>
      </c>
      <c r="L83" s="26">
        <v>47</v>
      </c>
      <c r="M83" s="27">
        <v>50</v>
      </c>
      <c r="N83" s="20">
        <v>50</v>
      </c>
      <c r="O83" s="35" t="s">
        <v>80</v>
      </c>
    </row>
    <row r="84" spans="1:15" x14ac:dyDescent="0.3">
      <c r="A84" s="15"/>
      <c r="B84" s="16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</row>
    <row r="85" spans="1:15" x14ac:dyDescent="0.3">
      <c r="A85" s="3" t="s">
        <v>72</v>
      </c>
      <c r="B85" s="4" t="s">
        <v>1</v>
      </c>
      <c r="C85" s="5" t="s">
        <v>2</v>
      </c>
      <c r="D85" s="6" t="s">
        <v>3</v>
      </c>
      <c r="E85" s="7" t="s">
        <v>4</v>
      </c>
      <c r="F85" s="8" t="s">
        <v>5</v>
      </c>
      <c r="G85" s="9" t="s">
        <v>6</v>
      </c>
      <c r="H85" s="10" t="s">
        <v>7</v>
      </c>
      <c r="I85" s="11" t="s">
        <v>8</v>
      </c>
      <c r="J85" s="12" t="s">
        <v>9</v>
      </c>
      <c r="K85" s="10" t="s">
        <v>10</v>
      </c>
      <c r="L85" s="13" t="s">
        <v>11</v>
      </c>
      <c r="M85" s="14" t="s">
        <v>12</v>
      </c>
      <c r="N85" s="7" t="s">
        <v>13</v>
      </c>
      <c r="O85" s="3" t="s">
        <v>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61"/>
  <sheetViews>
    <sheetView topLeftCell="A88" workbookViewId="0">
      <selection activeCell="B150" sqref="B150"/>
    </sheetView>
  </sheetViews>
  <sheetFormatPr baseColWidth="10" defaultRowHeight="14.4" x14ac:dyDescent="0.3"/>
  <cols>
    <col min="1" max="1" width="35.5546875" customWidth="1"/>
    <col min="15" max="15" width="39.6640625" customWidth="1"/>
  </cols>
  <sheetData>
    <row r="1" spans="1:15" x14ac:dyDescent="0.3">
      <c r="A1" s="3" t="s">
        <v>81</v>
      </c>
      <c r="B1" s="4" t="s">
        <v>1</v>
      </c>
      <c r="C1" s="5" t="s">
        <v>2</v>
      </c>
      <c r="D1" s="6" t="s">
        <v>3</v>
      </c>
      <c r="E1" s="7" t="s">
        <v>4</v>
      </c>
      <c r="F1" s="8" t="s">
        <v>5</v>
      </c>
      <c r="G1" s="9" t="s">
        <v>6</v>
      </c>
      <c r="H1" s="10" t="s">
        <v>7</v>
      </c>
      <c r="I1" s="11" t="s">
        <v>8</v>
      </c>
      <c r="J1" s="12" t="s">
        <v>9</v>
      </c>
      <c r="K1" s="10" t="s">
        <v>10</v>
      </c>
      <c r="L1" s="13" t="s">
        <v>11</v>
      </c>
      <c r="M1" s="14" t="s">
        <v>12</v>
      </c>
      <c r="N1" s="7" t="s">
        <v>13</v>
      </c>
      <c r="O1" s="3" t="s">
        <v>81</v>
      </c>
    </row>
    <row r="2" spans="1:15" x14ac:dyDescent="0.3">
      <c r="A2" s="15" t="s">
        <v>82</v>
      </c>
      <c r="B2" s="1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 t="s">
        <v>82</v>
      </c>
    </row>
    <row r="3" spans="1:15" x14ac:dyDescent="0.3">
      <c r="A3" s="3" t="s">
        <v>83</v>
      </c>
      <c r="B3" s="4">
        <f>INT(SUM(C3:N3)*100/12)/100</f>
        <v>6.13</v>
      </c>
      <c r="C3" s="5">
        <v>0.34</v>
      </c>
      <c r="D3" s="6">
        <v>-0.8</v>
      </c>
      <c r="E3" s="7">
        <v>3.22</v>
      </c>
      <c r="F3" s="8">
        <v>3.61</v>
      </c>
      <c r="G3" s="9">
        <v>8.16</v>
      </c>
      <c r="H3" s="10">
        <v>12.6</v>
      </c>
      <c r="I3" s="11">
        <v>13</v>
      </c>
      <c r="J3" s="12">
        <v>13.8</v>
      </c>
      <c r="K3" s="10">
        <v>7.66</v>
      </c>
      <c r="L3" s="13">
        <v>4.42</v>
      </c>
      <c r="M3" s="14">
        <v>5.48</v>
      </c>
      <c r="N3" s="7">
        <v>2.13</v>
      </c>
      <c r="O3" s="3" t="s">
        <v>83</v>
      </c>
    </row>
    <row r="4" spans="1:15" x14ac:dyDescent="0.3">
      <c r="A4" s="2" t="s">
        <v>84</v>
      </c>
      <c r="B4" s="4">
        <f>INT(SUM(C4:N4)*100/12)/100</f>
        <v>7.22</v>
      </c>
      <c r="C4" s="17">
        <v>2.4</v>
      </c>
      <c r="D4" s="19">
        <v>3.66</v>
      </c>
      <c r="E4" s="20">
        <v>4.22</v>
      </c>
      <c r="F4" s="21">
        <v>4.62</v>
      </c>
      <c r="G4" s="22">
        <v>8.6300000000000008</v>
      </c>
      <c r="H4" s="23">
        <v>10.4</v>
      </c>
      <c r="I4" s="24">
        <v>13.05</v>
      </c>
      <c r="J4" s="25">
        <v>13.55</v>
      </c>
      <c r="K4" s="23">
        <v>9.18</v>
      </c>
      <c r="L4" s="26">
        <v>9.64</v>
      </c>
      <c r="M4" s="27">
        <v>4.78</v>
      </c>
      <c r="N4" s="20">
        <v>2.57</v>
      </c>
      <c r="O4" s="2" t="s">
        <v>84</v>
      </c>
    </row>
    <row r="5" spans="1:15" x14ac:dyDescent="0.3">
      <c r="A5" s="2" t="s">
        <v>21</v>
      </c>
      <c r="B5" s="18">
        <f t="shared" ref="B5:N5" si="0">B3-B4</f>
        <v>-1.0899999999999999</v>
      </c>
      <c r="C5" s="17">
        <f t="shared" si="0"/>
        <v>-2.06</v>
      </c>
      <c r="D5" s="19">
        <f t="shared" si="0"/>
        <v>-4.46</v>
      </c>
      <c r="E5" s="20">
        <f t="shared" si="0"/>
        <v>-0.99999999999999956</v>
      </c>
      <c r="F5" s="21">
        <f t="shared" si="0"/>
        <v>-1.0100000000000002</v>
      </c>
      <c r="G5" s="22">
        <f t="shared" si="0"/>
        <v>-0.47000000000000064</v>
      </c>
      <c r="H5" s="23">
        <f t="shared" si="0"/>
        <v>2.1999999999999993</v>
      </c>
      <c r="I5" s="24">
        <f t="shared" si="0"/>
        <v>-5.0000000000000711E-2</v>
      </c>
      <c r="J5" s="25">
        <f t="shared" si="0"/>
        <v>0.25</v>
      </c>
      <c r="K5" s="23">
        <f t="shared" si="0"/>
        <v>-1.5199999999999996</v>
      </c>
      <c r="L5" s="26">
        <f t="shared" si="0"/>
        <v>-5.2200000000000006</v>
      </c>
      <c r="M5" s="27">
        <f t="shared" si="0"/>
        <v>0.70000000000000018</v>
      </c>
      <c r="N5" s="20">
        <f t="shared" si="0"/>
        <v>-0.43999999999999995</v>
      </c>
      <c r="O5" s="2" t="s">
        <v>21</v>
      </c>
    </row>
    <row r="6" spans="1:15" x14ac:dyDescent="0.3">
      <c r="A6" s="2" t="s">
        <v>85</v>
      </c>
      <c r="B6" s="18">
        <v>-0.8</v>
      </c>
      <c r="C6" s="17">
        <v>0.34</v>
      </c>
      <c r="D6" s="19">
        <v>-0.8</v>
      </c>
      <c r="E6" s="20">
        <v>3.22</v>
      </c>
      <c r="F6" s="21">
        <v>3.61</v>
      </c>
      <c r="G6" s="22">
        <v>8.16</v>
      </c>
      <c r="H6" s="23">
        <v>9.85</v>
      </c>
      <c r="I6" s="24">
        <v>12</v>
      </c>
      <c r="J6" s="25">
        <v>13</v>
      </c>
      <c r="K6" s="23">
        <v>7.66</v>
      </c>
      <c r="L6" s="26">
        <v>4.42</v>
      </c>
      <c r="M6" s="27">
        <v>3.58</v>
      </c>
      <c r="N6" s="20">
        <v>0.63</v>
      </c>
      <c r="O6" s="2" t="s">
        <v>85</v>
      </c>
    </row>
    <row r="7" spans="1:15" x14ac:dyDescent="0.3">
      <c r="A7" s="2" t="s">
        <v>86</v>
      </c>
      <c r="B7" s="37">
        <v>37653</v>
      </c>
      <c r="C7" s="17">
        <v>2003</v>
      </c>
      <c r="D7" s="19">
        <v>2003</v>
      </c>
      <c r="E7" s="20">
        <v>2003</v>
      </c>
      <c r="F7" s="21">
        <v>2003</v>
      </c>
      <c r="G7" s="22">
        <v>2003</v>
      </c>
      <c r="H7" s="23">
        <v>2001</v>
      </c>
      <c r="I7" s="24">
        <v>2002</v>
      </c>
      <c r="J7" s="25">
        <v>2002</v>
      </c>
      <c r="K7" s="23">
        <v>2003</v>
      </c>
      <c r="L7" s="26">
        <v>2003</v>
      </c>
      <c r="M7" s="27">
        <v>2001</v>
      </c>
      <c r="N7" s="20">
        <v>2001</v>
      </c>
      <c r="O7" s="2" t="s">
        <v>86</v>
      </c>
    </row>
    <row r="8" spans="1:15" x14ac:dyDescent="0.3">
      <c r="A8" s="2" t="s">
        <v>87</v>
      </c>
      <c r="B8" s="18">
        <v>14.1</v>
      </c>
      <c r="C8" s="17">
        <v>3.19</v>
      </c>
      <c r="D8" s="19">
        <v>5.07</v>
      </c>
      <c r="E8" s="20">
        <v>4.58</v>
      </c>
      <c r="F8" s="21">
        <v>4.7699999999999996</v>
      </c>
      <c r="G8" s="22">
        <v>8.64</v>
      </c>
      <c r="H8" s="23">
        <v>12.6</v>
      </c>
      <c r="I8" s="24">
        <v>14.1</v>
      </c>
      <c r="J8" s="25">
        <v>14.1</v>
      </c>
      <c r="K8" s="23">
        <v>9.77</v>
      </c>
      <c r="L8" s="26">
        <v>12</v>
      </c>
      <c r="M8" s="27">
        <v>5.98</v>
      </c>
      <c r="N8" s="20">
        <v>4.5</v>
      </c>
      <c r="O8" s="2" t="s">
        <v>87</v>
      </c>
    </row>
    <row r="9" spans="1:15" x14ac:dyDescent="0.3">
      <c r="A9" s="2" t="s">
        <v>86</v>
      </c>
      <c r="B9" s="37">
        <v>37104</v>
      </c>
      <c r="C9" s="17">
        <v>2002</v>
      </c>
      <c r="D9" s="19">
        <v>2002</v>
      </c>
      <c r="E9" s="20">
        <v>2001</v>
      </c>
      <c r="F9" s="21">
        <v>2001</v>
      </c>
      <c r="G9" s="22">
        <v>2002</v>
      </c>
      <c r="H9" s="23">
        <v>2003</v>
      </c>
      <c r="I9" s="24">
        <v>2001</v>
      </c>
      <c r="J9" s="25">
        <v>2001</v>
      </c>
      <c r="K9" s="23">
        <v>2001</v>
      </c>
      <c r="L9" s="26">
        <v>2001</v>
      </c>
      <c r="M9" s="27">
        <v>2002</v>
      </c>
      <c r="N9" s="20">
        <v>2002</v>
      </c>
      <c r="O9" s="2" t="s">
        <v>86</v>
      </c>
    </row>
    <row r="10" spans="1:15" x14ac:dyDescent="0.3">
      <c r="A10" s="3" t="s">
        <v>88</v>
      </c>
      <c r="B10" s="4">
        <v>-8.1</v>
      </c>
      <c r="C10" s="5">
        <v>-8.1</v>
      </c>
      <c r="D10" s="6">
        <v>-5.8</v>
      </c>
      <c r="E10" s="7">
        <v>-2.9</v>
      </c>
      <c r="F10" s="8">
        <v>-5.2</v>
      </c>
      <c r="G10" s="9">
        <v>2.1</v>
      </c>
      <c r="H10" s="10">
        <v>8</v>
      </c>
      <c r="I10" s="11">
        <v>8.6</v>
      </c>
      <c r="J10" s="12">
        <v>7.2</v>
      </c>
      <c r="K10" s="10">
        <v>1</v>
      </c>
      <c r="L10" s="13">
        <v>-5.5</v>
      </c>
      <c r="M10" s="14">
        <v>-1.2</v>
      </c>
      <c r="N10" s="7">
        <v>-7.1</v>
      </c>
      <c r="O10" s="3" t="s">
        <v>88</v>
      </c>
    </row>
    <row r="11" spans="1:15" x14ac:dyDescent="0.3">
      <c r="A11" s="35" t="s">
        <v>89</v>
      </c>
      <c r="B11" s="38">
        <v>37630</v>
      </c>
      <c r="C11" s="39">
        <v>37630</v>
      </c>
      <c r="D11" s="40">
        <v>37666</v>
      </c>
      <c r="E11" s="41">
        <v>37700</v>
      </c>
      <c r="F11" s="42">
        <v>37354</v>
      </c>
      <c r="G11" s="43">
        <v>37748</v>
      </c>
      <c r="H11" s="44">
        <v>37785</v>
      </c>
      <c r="I11" s="45">
        <v>37810</v>
      </c>
      <c r="J11" s="46">
        <v>37864</v>
      </c>
      <c r="K11" s="44">
        <v>37888</v>
      </c>
      <c r="L11" s="47">
        <v>37922</v>
      </c>
      <c r="M11" s="48">
        <v>37953</v>
      </c>
      <c r="N11" s="41">
        <v>37965</v>
      </c>
      <c r="O11" s="35" t="s">
        <v>89</v>
      </c>
    </row>
    <row r="12" spans="1:15" x14ac:dyDescent="0.3">
      <c r="A12" s="2" t="s">
        <v>90</v>
      </c>
      <c r="B12" s="18">
        <v>-8.1</v>
      </c>
      <c r="C12" s="17">
        <v>-8.1</v>
      </c>
      <c r="D12" s="19">
        <v>-6</v>
      </c>
      <c r="E12" s="20">
        <v>-2.9</v>
      </c>
      <c r="F12" s="21">
        <v>-5.2</v>
      </c>
      <c r="G12" s="22">
        <v>1</v>
      </c>
      <c r="H12" s="23">
        <v>4</v>
      </c>
      <c r="I12" s="24">
        <v>7</v>
      </c>
      <c r="J12" s="25">
        <v>7</v>
      </c>
      <c r="K12" s="23">
        <v>1</v>
      </c>
      <c r="L12" s="26">
        <v>-5.5</v>
      </c>
      <c r="M12" s="27">
        <v>-3</v>
      </c>
      <c r="N12" s="20">
        <v>-7.1</v>
      </c>
      <c r="O12" s="2" t="s">
        <v>90</v>
      </c>
    </row>
    <row r="13" spans="1:15" ht="15" thickBot="1" x14ac:dyDescent="0.35">
      <c r="A13" s="49" t="s">
        <v>89</v>
      </c>
      <c r="B13" s="50">
        <v>37630</v>
      </c>
      <c r="C13" s="51">
        <v>37630</v>
      </c>
      <c r="D13" s="52" t="s">
        <v>91</v>
      </c>
      <c r="E13" s="53">
        <v>37700</v>
      </c>
      <c r="F13" s="54">
        <v>37719</v>
      </c>
      <c r="G13" s="55" t="s">
        <v>92</v>
      </c>
      <c r="H13" s="56" t="s">
        <v>93</v>
      </c>
      <c r="I13" s="57" t="s">
        <v>94</v>
      </c>
      <c r="J13" s="58" t="s">
        <v>95</v>
      </c>
      <c r="K13" s="56">
        <v>37888</v>
      </c>
      <c r="L13" s="59">
        <v>37922</v>
      </c>
      <c r="M13" s="60" t="s">
        <v>96</v>
      </c>
      <c r="N13" s="53">
        <v>37965</v>
      </c>
      <c r="O13" s="49" t="s">
        <v>89</v>
      </c>
    </row>
    <row r="14" spans="1:15" ht="15" thickTop="1" x14ac:dyDescent="0.3">
      <c r="A14" s="61" t="s">
        <v>97</v>
      </c>
      <c r="B14" s="62">
        <f>INT(SUM(C14:N14)*100/12)/100</f>
        <v>7.2</v>
      </c>
      <c r="C14" s="63">
        <v>1.1000000000000001</v>
      </c>
      <c r="D14" s="64">
        <v>0.9</v>
      </c>
      <c r="E14" s="65">
        <v>4.5999999999999996</v>
      </c>
      <c r="F14" s="66">
        <v>5.2</v>
      </c>
      <c r="G14" s="67">
        <v>8.9</v>
      </c>
      <c r="H14" s="68">
        <v>13</v>
      </c>
      <c r="I14" s="69">
        <v>14.2</v>
      </c>
      <c r="J14" s="70">
        <v>14.9</v>
      </c>
      <c r="K14" s="68">
        <v>9.9</v>
      </c>
      <c r="L14" s="71">
        <v>5.3</v>
      </c>
      <c r="M14" s="72">
        <v>6.1</v>
      </c>
      <c r="N14" s="65">
        <v>2.4</v>
      </c>
      <c r="O14" s="61" t="s">
        <v>97</v>
      </c>
    </row>
    <row r="15" spans="1:15" x14ac:dyDescent="0.3">
      <c r="A15" s="2" t="s">
        <v>98</v>
      </c>
      <c r="B15" s="18">
        <v>6.4</v>
      </c>
      <c r="C15" s="17">
        <v>1</v>
      </c>
      <c r="D15" s="19">
        <v>1.1000000000000001</v>
      </c>
      <c r="E15" s="20">
        <v>3</v>
      </c>
      <c r="F15" s="21">
        <v>4.5999999999999996</v>
      </c>
      <c r="G15" s="22">
        <v>7.9</v>
      </c>
      <c r="H15" s="23">
        <v>10.4</v>
      </c>
      <c r="I15" s="24">
        <v>12.4</v>
      </c>
      <c r="J15" s="25">
        <v>12.5</v>
      </c>
      <c r="K15" s="23">
        <v>10.7</v>
      </c>
      <c r="L15" s="26">
        <v>7.6</v>
      </c>
      <c r="M15" s="27">
        <v>4.0999999999999996</v>
      </c>
      <c r="N15" s="20">
        <v>2</v>
      </c>
      <c r="O15" s="2" t="s">
        <v>98</v>
      </c>
    </row>
    <row r="16" spans="1:15" x14ac:dyDescent="0.3">
      <c r="A16" s="2" t="s">
        <v>21</v>
      </c>
      <c r="B16" s="18">
        <f t="shared" ref="B16:N16" si="1">B14-B15</f>
        <v>0.79999999999999982</v>
      </c>
      <c r="C16" s="17">
        <f t="shared" si="1"/>
        <v>0.10000000000000009</v>
      </c>
      <c r="D16" s="19">
        <f t="shared" si="1"/>
        <v>-0.20000000000000007</v>
      </c>
      <c r="E16" s="20">
        <f t="shared" si="1"/>
        <v>1.5999999999999996</v>
      </c>
      <c r="F16" s="21">
        <f t="shared" si="1"/>
        <v>0.60000000000000053</v>
      </c>
      <c r="G16" s="22">
        <f t="shared" si="1"/>
        <v>1</v>
      </c>
      <c r="H16" s="23">
        <f t="shared" si="1"/>
        <v>2.5999999999999996</v>
      </c>
      <c r="I16" s="24">
        <f t="shared" si="1"/>
        <v>1.7999999999999989</v>
      </c>
      <c r="J16" s="25">
        <f t="shared" si="1"/>
        <v>2.4000000000000004</v>
      </c>
      <c r="K16" s="23">
        <f t="shared" si="1"/>
        <v>-0.79999999999999893</v>
      </c>
      <c r="L16" s="26">
        <f t="shared" si="1"/>
        <v>-2.2999999999999998</v>
      </c>
      <c r="M16" s="27">
        <f t="shared" si="1"/>
        <v>2</v>
      </c>
      <c r="N16" s="20">
        <f t="shared" si="1"/>
        <v>0.39999999999999991</v>
      </c>
      <c r="O16" s="2" t="s">
        <v>21</v>
      </c>
    </row>
    <row r="17" spans="1:15" x14ac:dyDescent="0.3">
      <c r="A17" s="2" t="s">
        <v>85</v>
      </c>
      <c r="B17" s="18">
        <v>-7.6</v>
      </c>
      <c r="C17" s="17">
        <v>-5.6</v>
      </c>
      <c r="D17" s="19">
        <v>-7.6</v>
      </c>
      <c r="E17" s="20">
        <v>-0.7</v>
      </c>
      <c r="F17" s="21">
        <v>2.2000000000000002</v>
      </c>
      <c r="G17" s="22">
        <v>5.8</v>
      </c>
      <c r="H17" s="23">
        <v>8.3000000000000007</v>
      </c>
      <c r="I17" s="24">
        <v>11.1</v>
      </c>
      <c r="J17" s="25">
        <v>10.6</v>
      </c>
      <c r="K17" s="23">
        <v>7.6</v>
      </c>
      <c r="L17" s="26">
        <v>5.0999999999999996</v>
      </c>
      <c r="M17" s="27">
        <v>1</v>
      </c>
      <c r="N17" s="20">
        <v>-2.4</v>
      </c>
      <c r="O17" s="2" t="s">
        <v>85</v>
      </c>
    </row>
    <row r="18" spans="1:15" x14ac:dyDescent="0.3">
      <c r="A18" s="2" t="s">
        <v>86</v>
      </c>
      <c r="B18" s="37">
        <v>20486</v>
      </c>
      <c r="C18" s="17">
        <v>1963</v>
      </c>
      <c r="D18" s="19">
        <v>1956</v>
      </c>
      <c r="E18" s="20">
        <v>1955</v>
      </c>
      <c r="F18" s="21">
        <v>1954</v>
      </c>
      <c r="G18" s="22">
        <v>1991</v>
      </c>
      <c r="H18" s="23">
        <v>1949</v>
      </c>
      <c r="I18" s="24">
        <v>1984</v>
      </c>
      <c r="J18" s="25">
        <v>1978</v>
      </c>
      <c r="K18" s="23">
        <v>1986</v>
      </c>
      <c r="L18" s="26">
        <v>1947</v>
      </c>
      <c r="M18" s="27">
        <v>1985</v>
      </c>
      <c r="N18" s="20">
        <v>1963</v>
      </c>
      <c r="O18" s="2" t="s">
        <v>86</v>
      </c>
    </row>
    <row r="19" spans="1:15" x14ac:dyDescent="0.3">
      <c r="A19" s="2" t="s">
        <v>87</v>
      </c>
      <c r="B19" s="18">
        <v>15.8</v>
      </c>
      <c r="C19" s="17">
        <v>5</v>
      </c>
      <c r="D19" s="19">
        <v>5.4</v>
      </c>
      <c r="E19" s="20">
        <v>6.4</v>
      </c>
      <c r="F19" s="21">
        <v>7.9</v>
      </c>
      <c r="G19" s="22">
        <v>10.5</v>
      </c>
      <c r="H19" s="23">
        <v>12.3</v>
      </c>
      <c r="I19" s="24">
        <v>14.6</v>
      </c>
      <c r="J19" s="25">
        <v>15.8</v>
      </c>
      <c r="K19" s="23">
        <v>13.6</v>
      </c>
      <c r="L19" s="26">
        <v>11.9</v>
      </c>
      <c r="M19" s="27">
        <v>9.3000000000000007</v>
      </c>
      <c r="N19" s="20">
        <v>6</v>
      </c>
      <c r="O19" s="2" t="s">
        <v>87</v>
      </c>
    </row>
    <row r="20" spans="1:15" x14ac:dyDescent="0.3">
      <c r="A20" s="2" t="s">
        <v>86</v>
      </c>
      <c r="B20" s="37">
        <v>35643</v>
      </c>
      <c r="C20" s="17">
        <v>1975</v>
      </c>
      <c r="D20" s="19">
        <v>1990</v>
      </c>
      <c r="E20" s="20">
        <v>1981</v>
      </c>
      <c r="F20" s="21">
        <v>1961</v>
      </c>
      <c r="G20" s="22">
        <v>2000</v>
      </c>
      <c r="H20" s="23">
        <v>1982</v>
      </c>
      <c r="I20" s="24">
        <v>1994</v>
      </c>
      <c r="J20" s="25">
        <v>1997</v>
      </c>
      <c r="K20" s="23" t="s">
        <v>99</v>
      </c>
      <c r="L20" s="26">
        <v>2001</v>
      </c>
      <c r="M20" s="27">
        <v>1994</v>
      </c>
      <c r="N20" s="20">
        <v>1974</v>
      </c>
      <c r="O20" s="2" t="s">
        <v>86</v>
      </c>
    </row>
    <row r="21" spans="1:15" x14ac:dyDescent="0.3">
      <c r="A21" s="3" t="s">
        <v>100</v>
      </c>
      <c r="B21" s="4">
        <v>-7.9</v>
      </c>
      <c r="C21" s="5">
        <v>-7.9</v>
      </c>
      <c r="D21" s="6">
        <v>-4.8</v>
      </c>
      <c r="E21" s="7">
        <v>-0.5</v>
      </c>
      <c r="F21" s="8">
        <v>-3.6</v>
      </c>
      <c r="G21" s="9">
        <v>3.1</v>
      </c>
      <c r="H21" s="10">
        <v>9.1999999999999993</v>
      </c>
      <c r="I21" s="11">
        <v>10.9</v>
      </c>
      <c r="J21" s="12">
        <v>9.6</v>
      </c>
      <c r="K21" s="10">
        <v>3.4</v>
      </c>
      <c r="L21" s="13">
        <v>-4.4000000000000004</v>
      </c>
      <c r="M21" s="14">
        <v>-0.5</v>
      </c>
      <c r="N21" s="7">
        <v>-5.2</v>
      </c>
      <c r="O21" s="3" t="s">
        <v>100</v>
      </c>
    </row>
    <row r="22" spans="1:15" x14ac:dyDescent="0.3">
      <c r="A22" s="35" t="s">
        <v>89</v>
      </c>
      <c r="B22" s="38">
        <v>37630</v>
      </c>
      <c r="C22" s="39">
        <v>37630</v>
      </c>
      <c r="D22" s="40">
        <v>37670</v>
      </c>
      <c r="E22" s="41">
        <v>37700</v>
      </c>
      <c r="F22" s="42">
        <v>37722</v>
      </c>
      <c r="G22" s="43">
        <v>37748</v>
      </c>
      <c r="H22" s="44">
        <v>37793</v>
      </c>
      <c r="I22" s="45">
        <v>37810</v>
      </c>
      <c r="J22" s="46">
        <v>37864</v>
      </c>
      <c r="K22" s="44">
        <v>37888</v>
      </c>
      <c r="L22" s="47">
        <v>37922</v>
      </c>
      <c r="M22" s="48">
        <v>37953</v>
      </c>
      <c r="N22" s="41">
        <v>37965</v>
      </c>
      <c r="O22" s="35" t="s">
        <v>89</v>
      </c>
    </row>
    <row r="23" spans="1:15" x14ac:dyDescent="0.3">
      <c r="A23" s="2" t="s">
        <v>17</v>
      </c>
      <c r="B23" s="18">
        <v>-17.399999999999999</v>
      </c>
      <c r="C23" s="17">
        <v>-17.399999999999999</v>
      </c>
      <c r="D23" s="19">
        <v>-14.6</v>
      </c>
      <c r="E23" s="20">
        <v>-9.8000000000000007</v>
      </c>
      <c r="F23" s="21">
        <v>-3.6</v>
      </c>
      <c r="G23" s="22">
        <v>-1.6</v>
      </c>
      <c r="H23" s="23">
        <v>0.1</v>
      </c>
      <c r="I23" s="24">
        <v>4.9000000000000004</v>
      </c>
      <c r="J23" s="25">
        <v>4.9000000000000004</v>
      </c>
      <c r="K23" s="23">
        <v>1.3</v>
      </c>
      <c r="L23" s="26">
        <v>-4.4000000000000004</v>
      </c>
      <c r="M23" s="27">
        <v>-8.1999999999999993</v>
      </c>
      <c r="N23" s="20">
        <v>-13.2</v>
      </c>
      <c r="O23" s="2" t="s">
        <v>17</v>
      </c>
    </row>
    <row r="24" spans="1:15" x14ac:dyDescent="0.3">
      <c r="A24" s="2" t="s">
        <v>89</v>
      </c>
      <c r="B24" s="18">
        <v>1985</v>
      </c>
      <c r="C24" s="73">
        <v>31064</v>
      </c>
      <c r="D24" s="74">
        <v>20508</v>
      </c>
      <c r="E24" s="75">
        <v>25999</v>
      </c>
      <c r="F24" s="76">
        <v>37722</v>
      </c>
      <c r="G24" s="77">
        <v>22038</v>
      </c>
      <c r="H24" s="78">
        <v>22800</v>
      </c>
      <c r="I24" s="79">
        <v>30864</v>
      </c>
      <c r="J24" s="80">
        <v>29095</v>
      </c>
      <c r="K24" s="78">
        <v>29121</v>
      </c>
      <c r="L24" s="81">
        <v>37922</v>
      </c>
      <c r="M24" s="82">
        <v>20782</v>
      </c>
      <c r="N24" s="20">
        <v>1946</v>
      </c>
      <c r="O24" s="2" t="s">
        <v>89</v>
      </c>
    </row>
    <row r="25" spans="1:15" x14ac:dyDescent="0.3">
      <c r="A25" s="83" t="s">
        <v>101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83" t="s">
        <v>101</v>
      </c>
    </row>
    <row r="26" spans="1:15" x14ac:dyDescent="0.3">
      <c r="A26" s="3" t="s">
        <v>102</v>
      </c>
      <c r="B26" s="4">
        <f>INT(SUM(C26:N26)*100/12)/100</f>
        <v>15.93</v>
      </c>
      <c r="C26" s="5">
        <v>6.8</v>
      </c>
      <c r="D26" s="6">
        <v>7.49</v>
      </c>
      <c r="E26" s="7">
        <v>14.1</v>
      </c>
      <c r="F26" s="8">
        <v>16.100000000000001</v>
      </c>
      <c r="G26" s="9">
        <v>18.3</v>
      </c>
      <c r="H26" s="10">
        <v>22.6</v>
      </c>
      <c r="I26" s="11">
        <v>23.5</v>
      </c>
      <c r="J26" s="12">
        <v>26.9</v>
      </c>
      <c r="K26" s="10">
        <v>22.2</v>
      </c>
      <c r="L26" s="13">
        <v>13.5</v>
      </c>
      <c r="M26" s="14">
        <v>12</v>
      </c>
      <c r="N26" s="7">
        <v>7.68</v>
      </c>
      <c r="O26" s="3" t="s">
        <v>102</v>
      </c>
    </row>
    <row r="27" spans="1:15" x14ac:dyDescent="0.3">
      <c r="A27" s="2" t="s">
        <v>103</v>
      </c>
      <c r="B27" s="18">
        <f>INT(SUM(C27:N27)*100/12)/100</f>
        <v>15.06</v>
      </c>
      <c r="C27" s="17">
        <v>7.12</v>
      </c>
      <c r="D27" s="19">
        <v>9.27</v>
      </c>
      <c r="E27" s="20">
        <v>11.15</v>
      </c>
      <c r="F27" s="21">
        <v>14.1</v>
      </c>
      <c r="G27" s="22">
        <v>18.12</v>
      </c>
      <c r="H27" s="23">
        <v>20.75</v>
      </c>
      <c r="I27" s="24">
        <v>22.8</v>
      </c>
      <c r="J27" s="25">
        <v>24.25</v>
      </c>
      <c r="K27" s="23">
        <v>18.8</v>
      </c>
      <c r="L27" s="26">
        <v>16.8</v>
      </c>
      <c r="M27" s="27">
        <v>10.8</v>
      </c>
      <c r="N27" s="20">
        <v>6.78</v>
      </c>
      <c r="O27" s="2" t="s">
        <v>103</v>
      </c>
    </row>
    <row r="28" spans="1:15" x14ac:dyDescent="0.3">
      <c r="A28" s="2" t="s">
        <v>21</v>
      </c>
      <c r="B28" s="18">
        <f t="shared" ref="B28:N28" si="2">B26-B27</f>
        <v>0.86999999999999922</v>
      </c>
      <c r="C28" s="17">
        <f t="shared" si="2"/>
        <v>-0.32000000000000028</v>
      </c>
      <c r="D28" s="19">
        <f t="shared" si="2"/>
        <v>-1.7799999999999994</v>
      </c>
      <c r="E28" s="20">
        <f t="shared" si="2"/>
        <v>2.9499999999999993</v>
      </c>
      <c r="F28" s="21">
        <f t="shared" si="2"/>
        <v>2.0000000000000018</v>
      </c>
      <c r="G28" s="22">
        <f t="shared" si="2"/>
        <v>0.17999999999999972</v>
      </c>
      <c r="H28" s="23">
        <f t="shared" si="2"/>
        <v>1.8500000000000014</v>
      </c>
      <c r="I28" s="24">
        <f t="shared" si="2"/>
        <v>0.69999999999999929</v>
      </c>
      <c r="J28" s="25">
        <f t="shared" si="2"/>
        <v>2.6499999999999986</v>
      </c>
      <c r="K28" s="23">
        <f t="shared" si="2"/>
        <v>3.3999999999999986</v>
      </c>
      <c r="L28" s="26">
        <f t="shared" si="2"/>
        <v>-3.3000000000000007</v>
      </c>
      <c r="M28" s="27">
        <f t="shared" si="2"/>
        <v>1.1999999999999993</v>
      </c>
      <c r="N28" s="20">
        <f t="shared" si="2"/>
        <v>0.89999999999999947</v>
      </c>
      <c r="O28" s="2" t="s">
        <v>21</v>
      </c>
    </row>
    <row r="29" spans="1:15" x14ac:dyDescent="0.3">
      <c r="A29" s="2" t="s">
        <v>104</v>
      </c>
      <c r="B29" s="18">
        <v>5.63</v>
      </c>
      <c r="C29" s="17">
        <v>6.15</v>
      </c>
      <c r="D29" s="19">
        <v>7.49</v>
      </c>
      <c r="E29" s="20">
        <v>10.3</v>
      </c>
      <c r="F29" s="21">
        <v>12.9</v>
      </c>
      <c r="G29" s="22">
        <v>17</v>
      </c>
      <c r="H29" s="23">
        <v>20</v>
      </c>
      <c r="I29" s="24">
        <v>21.9</v>
      </c>
      <c r="J29" s="25">
        <v>23.3</v>
      </c>
      <c r="K29" s="23">
        <v>18.100000000000001</v>
      </c>
      <c r="L29" s="26">
        <v>13.5</v>
      </c>
      <c r="M29" s="27">
        <v>10.4</v>
      </c>
      <c r="N29" s="20">
        <v>5.63</v>
      </c>
      <c r="O29" s="2" t="s">
        <v>104</v>
      </c>
    </row>
    <row r="30" spans="1:15" x14ac:dyDescent="0.3">
      <c r="A30" s="2" t="s">
        <v>86</v>
      </c>
      <c r="B30" s="37">
        <v>37226</v>
      </c>
      <c r="C30" s="17">
        <v>2001</v>
      </c>
      <c r="D30" s="19">
        <v>2003</v>
      </c>
      <c r="E30" s="20">
        <v>2001</v>
      </c>
      <c r="F30" s="21">
        <v>2001</v>
      </c>
      <c r="G30" s="22">
        <v>2002</v>
      </c>
      <c r="H30" s="23">
        <v>2002</v>
      </c>
      <c r="I30" s="24">
        <v>2002</v>
      </c>
      <c r="J30" s="25">
        <v>2002</v>
      </c>
      <c r="K30" s="23">
        <v>2001</v>
      </c>
      <c r="L30" s="26">
        <v>2003</v>
      </c>
      <c r="M30" s="27">
        <v>2001</v>
      </c>
      <c r="N30" s="20">
        <v>2001</v>
      </c>
      <c r="O30" s="2" t="s">
        <v>86</v>
      </c>
    </row>
    <row r="31" spans="1:15" x14ac:dyDescent="0.3">
      <c r="A31" s="2" t="s">
        <v>105</v>
      </c>
      <c r="B31" s="18">
        <v>26.9</v>
      </c>
      <c r="C31" s="17">
        <v>8.08</v>
      </c>
      <c r="D31" s="19">
        <v>10.6</v>
      </c>
      <c r="E31" s="20">
        <v>14.1</v>
      </c>
      <c r="F31" s="21">
        <v>16.100000000000001</v>
      </c>
      <c r="G31" s="22">
        <v>19.239999999999998</v>
      </c>
      <c r="H31" s="23">
        <v>22.6</v>
      </c>
      <c r="I31" s="24">
        <v>23.7</v>
      </c>
      <c r="J31" s="25">
        <v>26.9</v>
      </c>
      <c r="K31" s="23">
        <v>22.2</v>
      </c>
      <c r="L31" s="26">
        <v>18.8</v>
      </c>
      <c r="M31" s="27">
        <v>12</v>
      </c>
      <c r="N31" s="20">
        <v>7.93</v>
      </c>
      <c r="O31" s="2" t="s">
        <v>105</v>
      </c>
    </row>
    <row r="32" spans="1:15" x14ac:dyDescent="0.3">
      <c r="A32" s="2" t="s">
        <v>86</v>
      </c>
      <c r="B32" s="37">
        <v>37834</v>
      </c>
      <c r="C32" s="17">
        <v>2002</v>
      </c>
      <c r="D32" s="19">
        <v>2002</v>
      </c>
      <c r="E32" s="20">
        <v>2003</v>
      </c>
      <c r="F32" s="21">
        <v>2003</v>
      </c>
      <c r="G32" s="22">
        <v>2001</v>
      </c>
      <c r="H32" s="23">
        <v>2001</v>
      </c>
      <c r="I32" s="24">
        <v>2001</v>
      </c>
      <c r="J32" s="25">
        <v>2003</v>
      </c>
      <c r="K32" s="23">
        <v>2003</v>
      </c>
      <c r="L32" s="26">
        <v>2001</v>
      </c>
      <c r="M32" s="27">
        <v>2003</v>
      </c>
      <c r="N32" s="20">
        <v>2002</v>
      </c>
      <c r="O32" s="2" t="s">
        <v>86</v>
      </c>
    </row>
    <row r="33" spans="1:15" x14ac:dyDescent="0.3">
      <c r="A33" s="3" t="s">
        <v>106</v>
      </c>
      <c r="B33" s="4">
        <v>37.799999999999997</v>
      </c>
      <c r="C33" s="5">
        <v>14</v>
      </c>
      <c r="D33" s="6">
        <v>15.1</v>
      </c>
      <c r="E33" s="7">
        <v>20</v>
      </c>
      <c r="F33" s="8">
        <v>24.8</v>
      </c>
      <c r="G33" s="9">
        <v>28.4</v>
      </c>
      <c r="H33" s="10">
        <v>27.9</v>
      </c>
      <c r="I33" s="11">
        <v>32.4</v>
      </c>
      <c r="J33" s="12">
        <v>37.799999999999997</v>
      </c>
      <c r="K33" s="10">
        <v>30.4</v>
      </c>
      <c r="L33" s="13">
        <v>21.3</v>
      </c>
      <c r="M33" s="14">
        <v>16.5</v>
      </c>
      <c r="N33" s="7">
        <v>14.4</v>
      </c>
      <c r="O33" s="3" t="s">
        <v>106</v>
      </c>
    </row>
    <row r="34" spans="1:15" x14ac:dyDescent="0.3">
      <c r="A34" s="35" t="s">
        <v>89</v>
      </c>
      <c r="B34" s="38">
        <v>37843</v>
      </c>
      <c r="C34" s="39">
        <v>37622</v>
      </c>
      <c r="D34" s="31"/>
      <c r="E34" s="41">
        <v>37697</v>
      </c>
      <c r="F34" s="42">
        <v>37727</v>
      </c>
      <c r="G34" s="43">
        <v>37772</v>
      </c>
      <c r="H34" s="44">
        <v>37801</v>
      </c>
      <c r="I34" s="45">
        <v>37817</v>
      </c>
      <c r="J34" s="46">
        <v>37843</v>
      </c>
      <c r="K34" s="44">
        <v>37884</v>
      </c>
      <c r="L34" s="47">
        <v>37896</v>
      </c>
      <c r="M34" s="48">
        <v>37948</v>
      </c>
      <c r="N34" s="41">
        <v>37968</v>
      </c>
      <c r="O34" s="35" t="s">
        <v>89</v>
      </c>
    </row>
    <row r="35" spans="1:15" x14ac:dyDescent="0.3">
      <c r="A35" s="2" t="s">
        <v>107</v>
      </c>
      <c r="B35" s="18">
        <v>37.799999999999997</v>
      </c>
      <c r="C35" s="17">
        <v>14.5</v>
      </c>
      <c r="D35" s="19">
        <v>16</v>
      </c>
      <c r="E35" s="20">
        <v>20</v>
      </c>
      <c r="F35" s="21">
        <v>24.8</v>
      </c>
      <c r="G35" s="22">
        <v>28.4</v>
      </c>
      <c r="H35" s="23">
        <v>34</v>
      </c>
      <c r="I35" s="24">
        <v>32.4</v>
      </c>
      <c r="J35" s="84">
        <v>37.799999999999997</v>
      </c>
      <c r="K35" s="23">
        <v>30.4</v>
      </c>
      <c r="L35" s="26">
        <v>26.5</v>
      </c>
      <c r="M35" s="27">
        <v>17</v>
      </c>
      <c r="N35" s="20">
        <v>14.4</v>
      </c>
      <c r="O35" s="2" t="s">
        <v>107</v>
      </c>
    </row>
    <row r="36" spans="1:15" ht="15" thickBot="1" x14ac:dyDescent="0.35">
      <c r="A36" s="49" t="s">
        <v>89</v>
      </c>
      <c r="B36" s="50">
        <v>37843</v>
      </c>
      <c r="C36" s="51" t="s">
        <v>108</v>
      </c>
      <c r="D36" s="52" t="s">
        <v>109</v>
      </c>
      <c r="E36" s="53">
        <v>37707</v>
      </c>
      <c r="F36" s="54">
        <v>37727</v>
      </c>
      <c r="G36" s="55">
        <v>37772</v>
      </c>
      <c r="H36" s="56">
        <v>37065</v>
      </c>
      <c r="I36" s="57">
        <v>37817</v>
      </c>
      <c r="J36" s="46">
        <v>37843</v>
      </c>
      <c r="K36" s="56">
        <v>37884</v>
      </c>
      <c r="L36" s="59" t="s">
        <v>110</v>
      </c>
      <c r="M36" s="60" t="s">
        <v>111</v>
      </c>
      <c r="N36" s="53">
        <v>37968</v>
      </c>
      <c r="O36" s="49" t="s">
        <v>89</v>
      </c>
    </row>
    <row r="37" spans="1:15" ht="15" thickTop="1" x14ac:dyDescent="0.3">
      <c r="A37" s="85" t="s">
        <v>112</v>
      </c>
      <c r="B37" s="62">
        <f>INT(SUM(C37:N37)*100/12)/100</f>
        <v>15.13</v>
      </c>
      <c r="C37" s="86">
        <v>6.1</v>
      </c>
      <c r="D37" s="64">
        <v>6.8</v>
      </c>
      <c r="E37" s="65">
        <v>13.3</v>
      </c>
      <c r="F37" s="66">
        <v>15.3</v>
      </c>
      <c r="G37" s="67">
        <v>17.100000000000001</v>
      </c>
      <c r="H37" s="68">
        <v>21.5</v>
      </c>
      <c r="I37" s="69">
        <v>22.6</v>
      </c>
      <c r="J37" s="70">
        <v>26.1</v>
      </c>
      <c r="K37" s="68">
        <v>21.6</v>
      </c>
      <c r="L37" s="71">
        <v>12.8</v>
      </c>
      <c r="M37" s="72">
        <v>11.3</v>
      </c>
      <c r="N37" s="65">
        <v>7.1</v>
      </c>
      <c r="O37" s="85" t="s">
        <v>112</v>
      </c>
    </row>
    <row r="38" spans="1:15" x14ac:dyDescent="0.3">
      <c r="A38" s="2" t="s">
        <v>113</v>
      </c>
      <c r="B38" s="18">
        <v>13.8</v>
      </c>
      <c r="C38" s="17">
        <v>5.9</v>
      </c>
      <c r="D38" s="19">
        <v>6.9</v>
      </c>
      <c r="E38" s="20">
        <v>10.1</v>
      </c>
      <c r="F38" s="21">
        <v>13</v>
      </c>
      <c r="G38" s="22">
        <v>16.8</v>
      </c>
      <c r="H38" s="23">
        <v>19.3</v>
      </c>
      <c r="I38" s="24">
        <v>21.4</v>
      </c>
      <c r="J38" s="25">
        <v>21.6</v>
      </c>
      <c r="K38" s="23">
        <v>19.2</v>
      </c>
      <c r="L38" s="26">
        <v>14.9</v>
      </c>
      <c r="M38" s="27">
        <v>9.6</v>
      </c>
      <c r="N38" s="20">
        <v>6.8</v>
      </c>
      <c r="O38" s="2" t="s">
        <v>113</v>
      </c>
    </row>
    <row r="39" spans="1:15" x14ac:dyDescent="0.3">
      <c r="A39" s="2" t="s">
        <v>21</v>
      </c>
      <c r="B39" s="18">
        <f t="shared" ref="B39:N39" si="3">B37-B38</f>
        <v>1.33</v>
      </c>
      <c r="C39" s="17">
        <f t="shared" si="3"/>
        <v>0.19999999999999929</v>
      </c>
      <c r="D39" s="19">
        <f t="shared" si="3"/>
        <v>-0.10000000000000053</v>
      </c>
      <c r="E39" s="20">
        <f t="shared" si="3"/>
        <v>3.2000000000000011</v>
      </c>
      <c r="F39" s="21">
        <f t="shared" si="3"/>
        <v>2.3000000000000007</v>
      </c>
      <c r="G39" s="22">
        <f t="shared" si="3"/>
        <v>0.30000000000000071</v>
      </c>
      <c r="H39" s="23">
        <f t="shared" si="3"/>
        <v>2.1999999999999993</v>
      </c>
      <c r="I39" s="24">
        <f t="shared" si="3"/>
        <v>1.2000000000000028</v>
      </c>
      <c r="J39" s="25">
        <f t="shared" si="3"/>
        <v>4.5</v>
      </c>
      <c r="K39" s="23">
        <f t="shared" si="3"/>
        <v>2.4000000000000021</v>
      </c>
      <c r="L39" s="26">
        <f t="shared" si="3"/>
        <v>-2.0999999999999996</v>
      </c>
      <c r="M39" s="27">
        <f t="shared" si="3"/>
        <v>1.7000000000000011</v>
      </c>
      <c r="N39" s="20">
        <f t="shared" si="3"/>
        <v>0.29999999999999982</v>
      </c>
      <c r="O39" s="2" t="s">
        <v>21</v>
      </c>
    </row>
    <row r="40" spans="1:15" x14ac:dyDescent="0.3">
      <c r="A40" s="2" t="s">
        <v>104</v>
      </c>
      <c r="B40" s="18">
        <v>-0.6</v>
      </c>
      <c r="C40" s="17">
        <v>-0.6</v>
      </c>
      <c r="D40" s="19">
        <v>0.5</v>
      </c>
      <c r="E40" s="20">
        <v>6.6</v>
      </c>
      <c r="F40" s="21">
        <v>9.3000000000000007</v>
      </c>
      <c r="G40" s="22">
        <v>13.1</v>
      </c>
      <c r="H40" s="23">
        <v>16.3</v>
      </c>
      <c r="I40" s="24">
        <v>18.100000000000001</v>
      </c>
      <c r="J40" s="25">
        <v>18.7</v>
      </c>
      <c r="K40" s="23">
        <v>16.3</v>
      </c>
      <c r="L40" s="26">
        <v>10</v>
      </c>
      <c r="M40" s="27">
        <v>6.1</v>
      </c>
      <c r="N40" s="20">
        <v>2.2999999999999998</v>
      </c>
      <c r="O40" s="2" t="s">
        <v>104</v>
      </c>
    </row>
    <row r="41" spans="1:15" x14ac:dyDescent="0.3">
      <c r="A41" s="2" t="s">
        <v>86</v>
      </c>
      <c r="B41" s="37">
        <v>23012</v>
      </c>
      <c r="C41" s="17">
        <v>1963</v>
      </c>
      <c r="D41" s="19">
        <v>1956</v>
      </c>
      <c r="E41" s="20">
        <v>1970</v>
      </c>
      <c r="F41" s="21">
        <v>1986</v>
      </c>
      <c r="G41" s="22">
        <v>1984</v>
      </c>
      <c r="H41" s="23">
        <v>1991</v>
      </c>
      <c r="I41" s="24">
        <v>1965</v>
      </c>
      <c r="J41" s="25">
        <v>1963</v>
      </c>
      <c r="K41" s="23">
        <v>1986</v>
      </c>
      <c r="L41" s="26">
        <v>1974</v>
      </c>
      <c r="M41" s="27">
        <v>1993</v>
      </c>
      <c r="N41" s="20">
        <v>1963</v>
      </c>
      <c r="O41" s="2" t="s">
        <v>86</v>
      </c>
    </row>
    <row r="42" spans="1:15" x14ac:dyDescent="0.3">
      <c r="A42" s="2" t="s">
        <v>105</v>
      </c>
      <c r="B42" s="18">
        <v>27.9</v>
      </c>
      <c r="C42" s="17">
        <v>9.5</v>
      </c>
      <c r="D42" s="19">
        <v>11.9</v>
      </c>
      <c r="E42" s="20">
        <v>14.8</v>
      </c>
      <c r="F42" s="21">
        <v>16.8</v>
      </c>
      <c r="G42" s="22">
        <v>20.9</v>
      </c>
      <c r="H42" s="23">
        <v>23.9</v>
      </c>
      <c r="I42" s="24">
        <v>25.8</v>
      </c>
      <c r="J42" s="25">
        <v>27.9</v>
      </c>
      <c r="K42" s="23">
        <v>23.9</v>
      </c>
      <c r="L42" s="26">
        <v>18.100000000000001</v>
      </c>
      <c r="M42" s="27">
        <v>13.1</v>
      </c>
      <c r="N42" s="20">
        <v>10</v>
      </c>
      <c r="O42" s="2" t="s">
        <v>105</v>
      </c>
    </row>
    <row r="43" spans="1:15" x14ac:dyDescent="0.3">
      <c r="A43" s="2" t="s">
        <v>86</v>
      </c>
      <c r="B43" s="37">
        <v>17380</v>
      </c>
      <c r="C43" s="17">
        <v>1975</v>
      </c>
      <c r="D43" s="19">
        <v>1990</v>
      </c>
      <c r="E43" s="20">
        <v>1948</v>
      </c>
      <c r="F43" s="21">
        <v>1949</v>
      </c>
      <c r="G43" s="22">
        <v>1947</v>
      </c>
      <c r="H43" s="23">
        <v>1976</v>
      </c>
      <c r="I43" s="24">
        <v>1983</v>
      </c>
      <c r="J43" s="25">
        <v>1947</v>
      </c>
      <c r="K43" s="23">
        <v>1959</v>
      </c>
      <c r="L43" s="26">
        <v>2001</v>
      </c>
      <c r="M43" s="27">
        <v>1994</v>
      </c>
      <c r="N43" s="20">
        <v>1974</v>
      </c>
      <c r="O43" s="2" t="s">
        <v>86</v>
      </c>
    </row>
    <row r="44" spans="1:15" x14ac:dyDescent="0.3">
      <c r="A44" s="3" t="s">
        <v>106</v>
      </c>
      <c r="B44" s="4">
        <v>37.299999999999997</v>
      </c>
      <c r="C44" s="5">
        <v>13.4</v>
      </c>
      <c r="D44" s="6">
        <v>14.8</v>
      </c>
      <c r="E44" s="7">
        <v>19.2</v>
      </c>
      <c r="F44" s="8">
        <v>24.1</v>
      </c>
      <c r="G44" s="9">
        <v>27.2</v>
      </c>
      <c r="H44" s="10">
        <v>27.5</v>
      </c>
      <c r="I44" s="11">
        <v>31.5</v>
      </c>
      <c r="J44" s="12">
        <v>37.299999999999997</v>
      </c>
      <c r="K44" s="10">
        <v>29.9</v>
      </c>
      <c r="L44" s="13">
        <v>20.5</v>
      </c>
      <c r="M44" s="14">
        <v>16.100000000000001</v>
      </c>
      <c r="N44" s="7">
        <v>13.7</v>
      </c>
      <c r="O44" s="3" t="s">
        <v>106</v>
      </c>
    </row>
    <row r="45" spans="1:15" x14ac:dyDescent="0.3">
      <c r="A45" s="35" t="s">
        <v>89</v>
      </c>
      <c r="B45" s="38">
        <v>37843</v>
      </c>
      <c r="C45" s="39">
        <v>37623</v>
      </c>
      <c r="D45" s="40">
        <v>37678</v>
      </c>
      <c r="E45" s="41">
        <v>37707</v>
      </c>
      <c r="F45" s="42">
        <v>37727</v>
      </c>
      <c r="G45" s="43">
        <v>37772</v>
      </c>
      <c r="H45" s="44">
        <v>37801</v>
      </c>
      <c r="I45" s="45">
        <v>37817</v>
      </c>
      <c r="J45" s="46">
        <v>37843</v>
      </c>
      <c r="K45" s="44">
        <v>37884</v>
      </c>
      <c r="L45" s="47">
        <v>37896</v>
      </c>
      <c r="M45" s="48">
        <v>37948</v>
      </c>
      <c r="N45" s="41">
        <v>37968</v>
      </c>
      <c r="O45" s="35" t="s">
        <v>89</v>
      </c>
    </row>
    <row r="46" spans="1:15" x14ac:dyDescent="0.3">
      <c r="A46" s="2" t="s">
        <v>22</v>
      </c>
      <c r="B46" s="18">
        <v>37.799999999999997</v>
      </c>
      <c r="C46" s="17">
        <v>15</v>
      </c>
      <c r="D46" s="19">
        <v>19.899999999999999</v>
      </c>
      <c r="E46" s="20">
        <v>22.9</v>
      </c>
      <c r="F46" s="21">
        <v>29.3</v>
      </c>
      <c r="G46" s="22">
        <v>32.4</v>
      </c>
      <c r="H46" s="23">
        <v>35</v>
      </c>
      <c r="I46" s="24">
        <v>37.799999999999997</v>
      </c>
      <c r="J46" s="84">
        <v>37.299999999999997</v>
      </c>
      <c r="K46" s="23">
        <v>32.799999999999997</v>
      </c>
      <c r="L46" s="26">
        <v>26.9</v>
      </c>
      <c r="M46" s="27">
        <v>18.8</v>
      </c>
      <c r="N46" s="20">
        <v>16.100000000000001</v>
      </c>
      <c r="O46" s="2" t="s">
        <v>22</v>
      </c>
    </row>
    <row r="47" spans="1:15" x14ac:dyDescent="0.3">
      <c r="A47" s="2" t="s">
        <v>89</v>
      </c>
      <c r="B47" s="38">
        <v>19176</v>
      </c>
      <c r="C47" s="17">
        <v>1998</v>
      </c>
      <c r="D47" s="74">
        <v>18311</v>
      </c>
      <c r="E47" s="75">
        <v>19443</v>
      </c>
      <c r="F47" s="76">
        <v>18004</v>
      </c>
      <c r="G47" s="77">
        <v>19504</v>
      </c>
      <c r="H47" s="23">
        <v>1947</v>
      </c>
      <c r="I47" s="79">
        <v>19176</v>
      </c>
      <c r="J47" s="46">
        <v>37843</v>
      </c>
      <c r="K47" s="78">
        <v>18145</v>
      </c>
      <c r="L47" s="81">
        <v>21824</v>
      </c>
      <c r="M47" s="82">
        <v>20399</v>
      </c>
      <c r="N47" s="75">
        <v>36867</v>
      </c>
      <c r="O47" s="2" t="s">
        <v>89</v>
      </c>
    </row>
    <row r="48" spans="1:15" x14ac:dyDescent="0.3">
      <c r="A48" s="15" t="s">
        <v>114</v>
      </c>
      <c r="B48" s="16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 t="s">
        <v>114</v>
      </c>
    </row>
    <row r="49" spans="1:15" x14ac:dyDescent="0.3">
      <c r="A49" s="3" t="s">
        <v>115</v>
      </c>
      <c r="B49" s="4">
        <f>INT(SUM(C49:N49)*100/12)/100</f>
        <v>11.03</v>
      </c>
      <c r="C49" s="5">
        <f t="shared" ref="C49:N49" si="4">(C3+C26)/2</f>
        <v>3.57</v>
      </c>
      <c r="D49" s="6">
        <f t="shared" si="4"/>
        <v>3.3450000000000002</v>
      </c>
      <c r="E49" s="7">
        <f t="shared" si="4"/>
        <v>8.66</v>
      </c>
      <c r="F49" s="8">
        <f t="shared" si="4"/>
        <v>9.8550000000000004</v>
      </c>
      <c r="G49" s="9">
        <f t="shared" si="4"/>
        <v>13.23</v>
      </c>
      <c r="H49" s="10">
        <f t="shared" si="4"/>
        <v>17.600000000000001</v>
      </c>
      <c r="I49" s="11">
        <f t="shared" si="4"/>
        <v>18.25</v>
      </c>
      <c r="J49" s="12">
        <f t="shared" si="4"/>
        <v>20.350000000000001</v>
      </c>
      <c r="K49" s="10">
        <f t="shared" si="4"/>
        <v>14.93</v>
      </c>
      <c r="L49" s="13">
        <f t="shared" si="4"/>
        <v>8.9600000000000009</v>
      </c>
      <c r="M49" s="14">
        <f t="shared" si="4"/>
        <v>8.74</v>
      </c>
      <c r="N49" s="7">
        <f t="shared" si="4"/>
        <v>4.9049999999999994</v>
      </c>
      <c r="O49" s="3" t="s">
        <v>115</v>
      </c>
    </row>
    <row r="50" spans="1:15" x14ac:dyDescent="0.3">
      <c r="A50" s="2" t="s">
        <v>116</v>
      </c>
      <c r="B50" s="18">
        <f>INT(SUM(C50:N50)*100/12)/100</f>
        <v>11.14</v>
      </c>
      <c r="C50" s="17">
        <v>4.7699999999999996</v>
      </c>
      <c r="D50" s="19">
        <v>6.47</v>
      </c>
      <c r="E50" s="20">
        <v>7.69</v>
      </c>
      <c r="F50" s="21">
        <v>9.3699999999999992</v>
      </c>
      <c r="G50" s="22">
        <v>13.38</v>
      </c>
      <c r="H50" s="23">
        <v>15.57</v>
      </c>
      <c r="I50" s="24">
        <v>17.93</v>
      </c>
      <c r="J50" s="25">
        <v>18.899999999999999</v>
      </c>
      <c r="K50" s="23">
        <v>13.99</v>
      </c>
      <c r="L50" s="26">
        <v>13.22</v>
      </c>
      <c r="M50" s="27">
        <v>7.79</v>
      </c>
      <c r="N50" s="20">
        <v>4.68</v>
      </c>
      <c r="O50" s="2" t="s">
        <v>116</v>
      </c>
    </row>
    <row r="51" spans="1:15" x14ac:dyDescent="0.3">
      <c r="A51" s="2" t="s">
        <v>21</v>
      </c>
      <c r="B51" s="18">
        <f t="shared" ref="B51:N51" si="5">B49-B50</f>
        <v>-0.11000000000000121</v>
      </c>
      <c r="C51" s="17">
        <f t="shared" si="5"/>
        <v>-1.1999999999999997</v>
      </c>
      <c r="D51" s="19">
        <f t="shared" si="5"/>
        <v>-3.1249999999999996</v>
      </c>
      <c r="E51" s="20">
        <f t="shared" si="5"/>
        <v>0.96999999999999975</v>
      </c>
      <c r="F51" s="21">
        <f t="shared" si="5"/>
        <v>0.48500000000000121</v>
      </c>
      <c r="G51" s="22">
        <f t="shared" si="5"/>
        <v>-0.15000000000000036</v>
      </c>
      <c r="H51" s="23">
        <f t="shared" si="5"/>
        <v>2.0300000000000011</v>
      </c>
      <c r="I51" s="24">
        <f t="shared" si="5"/>
        <v>0.32000000000000028</v>
      </c>
      <c r="J51" s="25">
        <f t="shared" si="5"/>
        <v>1.4500000000000028</v>
      </c>
      <c r="K51" s="23">
        <f t="shared" si="5"/>
        <v>0.9399999999999995</v>
      </c>
      <c r="L51" s="26">
        <f t="shared" si="5"/>
        <v>-4.26</v>
      </c>
      <c r="M51" s="27">
        <f t="shared" si="5"/>
        <v>0.95000000000000018</v>
      </c>
      <c r="N51" s="20">
        <f t="shared" si="5"/>
        <v>0.22499999999999964</v>
      </c>
      <c r="O51" s="2" t="s">
        <v>21</v>
      </c>
    </row>
    <row r="52" spans="1:15" x14ac:dyDescent="0.3">
      <c r="A52" s="2" t="s">
        <v>117</v>
      </c>
      <c r="B52" s="18">
        <v>11.03</v>
      </c>
      <c r="C52" s="17">
        <v>3.57</v>
      </c>
      <c r="D52" s="19">
        <v>3.34</v>
      </c>
      <c r="E52" s="20">
        <v>7.44</v>
      </c>
      <c r="F52" s="21">
        <v>8.34</v>
      </c>
      <c r="G52" s="22">
        <v>12.82</v>
      </c>
      <c r="H52" s="23">
        <v>15.45</v>
      </c>
      <c r="I52" s="24">
        <v>16.95</v>
      </c>
      <c r="J52" s="25">
        <v>18.149999999999999</v>
      </c>
      <c r="K52" s="23">
        <v>13.94</v>
      </c>
      <c r="L52" s="26">
        <v>8.9600000000000009</v>
      </c>
      <c r="M52" s="27">
        <v>6.99</v>
      </c>
      <c r="N52" s="20">
        <v>3.13</v>
      </c>
      <c r="O52" s="2" t="s">
        <v>117</v>
      </c>
    </row>
    <row r="53" spans="1:15" x14ac:dyDescent="0.3">
      <c r="A53" s="2" t="s">
        <v>86</v>
      </c>
      <c r="B53" s="18">
        <v>2003</v>
      </c>
      <c r="C53" s="17">
        <v>2003</v>
      </c>
      <c r="D53" s="19">
        <v>2003</v>
      </c>
      <c r="E53" s="20">
        <v>2001</v>
      </c>
      <c r="F53" s="21">
        <v>2001</v>
      </c>
      <c r="G53" s="22">
        <v>2002</v>
      </c>
      <c r="H53" s="23">
        <v>2002</v>
      </c>
      <c r="I53" s="24">
        <v>2002</v>
      </c>
      <c r="J53" s="25">
        <v>2002</v>
      </c>
      <c r="K53" s="23">
        <v>2001</v>
      </c>
      <c r="L53" s="26">
        <v>2003</v>
      </c>
      <c r="M53" s="27">
        <v>2001</v>
      </c>
      <c r="N53" s="20">
        <v>2001</v>
      </c>
      <c r="O53" s="2" t="s">
        <v>86</v>
      </c>
    </row>
    <row r="54" spans="1:15" x14ac:dyDescent="0.3">
      <c r="A54" s="2" t="s">
        <v>118</v>
      </c>
      <c r="B54" s="18">
        <v>11.21</v>
      </c>
      <c r="C54" s="17">
        <v>5.64</v>
      </c>
      <c r="D54" s="19">
        <v>7.84</v>
      </c>
      <c r="E54" s="20">
        <v>8.66</v>
      </c>
      <c r="F54" s="21">
        <v>9.89</v>
      </c>
      <c r="G54" s="22">
        <v>13.93</v>
      </c>
      <c r="H54" s="23">
        <v>17.600000000000001</v>
      </c>
      <c r="I54" s="24">
        <v>18.899999999999999</v>
      </c>
      <c r="J54" s="25">
        <v>20.350000000000001</v>
      </c>
      <c r="K54" s="23">
        <v>14.93</v>
      </c>
      <c r="L54" s="26">
        <v>15.4</v>
      </c>
      <c r="M54" s="27">
        <v>8.74</v>
      </c>
      <c r="N54" s="20">
        <v>6.22</v>
      </c>
      <c r="O54" s="2" t="s">
        <v>118</v>
      </c>
    </row>
    <row r="55" spans="1:15" ht="15" thickBot="1" x14ac:dyDescent="0.35">
      <c r="A55" s="87" t="s">
        <v>86</v>
      </c>
      <c r="B55" s="88">
        <v>2002</v>
      </c>
      <c r="C55" s="89">
        <v>2002</v>
      </c>
      <c r="D55" s="90">
        <v>2002</v>
      </c>
      <c r="E55" s="91">
        <v>2003</v>
      </c>
      <c r="F55" s="92">
        <v>2002</v>
      </c>
      <c r="G55" s="93">
        <v>2001</v>
      </c>
      <c r="H55" s="94">
        <v>2003</v>
      </c>
      <c r="I55" s="95">
        <v>2001</v>
      </c>
      <c r="J55" s="96">
        <v>2003</v>
      </c>
      <c r="K55" s="94">
        <v>2003</v>
      </c>
      <c r="L55" s="97">
        <v>2001</v>
      </c>
      <c r="M55" s="98">
        <v>2003</v>
      </c>
      <c r="N55" s="91">
        <v>2002</v>
      </c>
      <c r="O55" s="87" t="s">
        <v>86</v>
      </c>
    </row>
    <row r="56" spans="1:15" ht="15" thickTop="1" x14ac:dyDescent="0.3">
      <c r="A56" s="61" t="s">
        <v>119</v>
      </c>
      <c r="B56" s="62">
        <f>INT(SUM(C56:N56)*100/12)/100</f>
        <v>11.17</v>
      </c>
      <c r="C56" s="63">
        <f t="shared" ref="C56:N56" si="6">(C14+C37)/2</f>
        <v>3.5999999999999996</v>
      </c>
      <c r="D56" s="64">
        <f t="shared" si="6"/>
        <v>3.85</v>
      </c>
      <c r="E56" s="65">
        <f t="shared" si="6"/>
        <v>8.9499999999999993</v>
      </c>
      <c r="F56" s="66">
        <f t="shared" si="6"/>
        <v>10.25</v>
      </c>
      <c r="G56" s="67">
        <f t="shared" si="6"/>
        <v>13</v>
      </c>
      <c r="H56" s="68">
        <f t="shared" si="6"/>
        <v>17.25</v>
      </c>
      <c r="I56" s="69">
        <f t="shared" si="6"/>
        <v>18.399999999999999</v>
      </c>
      <c r="J56" s="70">
        <f t="shared" si="6"/>
        <v>20.5</v>
      </c>
      <c r="K56" s="68">
        <f t="shared" si="6"/>
        <v>15.75</v>
      </c>
      <c r="L56" s="71">
        <f t="shared" si="6"/>
        <v>9.0500000000000007</v>
      </c>
      <c r="M56" s="72">
        <f t="shared" si="6"/>
        <v>8.6999999999999993</v>
      </c>
      <c r="N56" s="65">
        <f t="shared" si="6"/>
        <v>4.75</v>
      </c>
      <c r="O56" s="61" t="s">
        <v>119</v>
      </c>
    </row>
    <row r="57" spans="1:15" x14ac:dyDescent="0.3">
      <c r="A57" s="2" t="s">
        <v>120</v>
      </c>
      <c r="B57" s="18">
        <v>10.1</v>
      </c>
      <c r="C57" s="17">
        <v>3.4</v>
      </c>
      <c r="D57" s="19">
        <v>4</v>
      </c>
      <c r="E57" s="20">
        <v>6.5</v>
      </c>
      <c r="F57" s="21">
        <v>8.8000000000000007</v>
      </c>
      <c r="G57" s="22">
        <v>12.4</v>
      </c>
      <c r="H57" s="23">
        <v>14.9</v>
      </c>
      <c r="I57" s="24">
        <v>16.899999999999999</v>
      </c>
      <c r="J57" s="25">
        <v>17</v>
      </c>
      <c r="K57" s="23">
        <v>14.9</v>
      </c>
      <c r="L57" s="26">
        <v>11.3</v>
      </c>
      <c r="M57" s="27">
        <v>6.9</v>
      </c>
      <c r="N57" s="20">
        <v>4.4000000000000004</v>
      </c>
      <c r="O57" s="2" t="s">
        <v>120</v>
      </c>
    </row>
    <row r="58" spans="1:15" x14ac:dyDescent="0.3">
      <c r="A58" s="2" t="s">
        <v>21</v>
      </c>
      <c r="B58" s="18">
        <f t="shared" ref="B58:N58" si="7">B56-B57</f>
        <v>1.0700000000000003</v>
      </c>
      <c r="C58" s="17">
        <f t="shared" si="7"/>
        <v>0.19999999999999973</v>
      </c>
      <c r="D58" s="19">
        <f t="shared" si="7"/>
        <v>-0.14999999999999991</v>
      </c>
      <c r="E58" s="20">
        <f t="shared" si="7"/>
        <v>2.4499999999999993</v>
      </c>
      <c r="F58" s="21">
        <f t="shared" si="7"/>
        <v>1.4499999999999993</v>
      </c>
      <c r="G58" s="22">
        <f t="shared" si="7"/>
        <v>0.59999999999999964</v>
      </c>
      <c r="H58" s="23">
        <f t="shared" si="7"/>
        <v>2.3499999999999996</v>
      </c>
      <c r="I58" s="24">
        <f t="shared" si="7"/>
        <v>1.5</v>
      </c>
      <c r="J58" s="25">
        <f t="shared" si="7"/>
        <v>3.5</v>
      </c>
      <c r="K58" s="23">
        <f t="shared" si="7"/>
        <v>0.84999999999999964</v>
      </c>
      <c r="L58" s="26">
        <f t="shared" si="7"/>
        <v>-2.25</v>
      </c>
      <c r="M58" s="27">
        <f t="shared" si="7"/>
        <v>1.7999999999999989</v>
      </c>
      <c r="N58" s="20">
        <f t="shared" si="7"/>
        <v>0.34999999999999964</v>
      </c>
      <c r="O58" s="2" t="s">
        <v>21</v>
      </c>
    </row>
    <row r="59" spans="1:15" x14ac:dyDescent="0.3">
      <c r="A59" s="2" t="s">
        <v>117</v>
      </c>
      <c r="B59" s="16"/>
      <c r="C59" s="17">
        <v>-3.1</v>
      </c>
      <c r="D59" s="19">
        <v>-3.6</v>
      </c>
      <c r="E59" s="20">
        <v>3.4</v>
      </c>
      <c r="F59" s="21">
        <v>6.3</v>
      </c>
      <c r="G59" s="22">
        <v>9.6999999999999993</v>
      </c>
      <c r="H59" s="23">
        <v>12.5</v>
      </c>
      <c r="I59" s="24">
        <v>14.9</v>
      </c>
      <c r="J59" s="25">
        <v>14.9</v>
      </c>
      <c r="K59" s="23">
        <v>11.9</v>
      </c>
      <c r="L59" s="26">
        <v>7.6</v>
      </c>
      <c r="M59" s="27">
        <v>3.7</v>
      </c>
      <c r="N59" s="20">
        <v>0</v>
      </c>
      <c r="O59" s="2" t="s">
        <v>117</v>
      </c>
    </row>
    <row r="60" spans="1:15" x14ac:dyDescent="0.3">
      <c r="A60" s="2" t="s">
        <v>86</v>
      </c>
      <c r="B60" s="16"/>
      <c r="C60" s="17">
        <v>1963</v>
      </c>
      <c r="D60" s="19">
        <v>1956</v>
      </c>
      <c r="E60" s="20">
        <v>1955</v>
      </c>
      <c r="F60" s="21">
        <v>1986</v>
      </c>
      <c r="G60" s="22">
        <v>1984</v>
      </c>
      <c r="H60" s="23">
        <v>1972</v>
      </c>
      <c r="I60" s="24" t="s">
        <v>99</v>
      </c>
      <c r="J60" s="25">
        <v>1956</v>
      </c>
      <c r="K60" s="23">
        <v>1986</v>
      </c>
      <c r="L60" s="26">
        <v>1974</v>
      </c>
      <c r="M60" s="27">
        <v>1993</v>
      </c>
      <c r="N60" s="20">
        <v>1993</v>
      </c>
      <c r="O60" s="2" t="s">
        <v>86</v>
      </c>
    </row>
    <row r="61" spans="1:15" x14ac:dyDescent="0.3">
      <c r="A61" s="2" t="s">
        <v>118</v>
      </c>
      <c r="B61" s="16"/>
      <c r="C61" s="17">
        <v>7.3</v>
      </c>
      <c r="D61" s="19">
        <v>8.6</v>
      </c>
      <c r="E61" s="20">
        <v>9.9</v>
      </c>
      <c r="F61" s="21">
        <v>11.8</v>
      </c>
      <c r="G61" s="22">
        <v>15.1</v>
      </c>
      <c r="H61" s="23">
        <v>17.8</v>
      </c>
      <c r="I61" s="24">
        <v>20.100000000000001</v>
      </c>
      <c r="J61" s="25">
        <v>21.1</v>
      </c>
      <c r="K61" s="23">
        <v>18.600000000000001</v>
      </c>
      <c r="L61" s="26">
        <v>15</v>
      </c>
      <c r="M61" s="27">
        <v>11.2</v>
      </c>
      <c r="N61" s="20">
        <v>8</v>
      </c>
      <c r="O61" s="2" t="s">
        <v>118</v>
      </c>
    </row>
    <row r="62" spans="1:15" x14ac:dyDescent="0.3">
      <c r="A62" s="87" t="s">
        <v>86</v>
      </c>
      <c r="B62" s="99"/>
      <c r="C62" s="89">
        <v>1975</v>
      </c>
      <c r="D62" s="90">
        <v>1990</v>
      </c>
      <c r="E62" s="91" t="s">
        <v>99</v>
      </c>
      <c r="F62" s="92">
        <v>1961</v>
      </c>
      <c r="G62" s="93">
        <v>1947</v>
      </c>
      <c r="H62" s="94">
        <v>1976</v>
      </c>
      <c r="I62" s="95">
        <v>1983</v>
      </c>
      <c r="J62" s="96">
        <v>1947</v>
      </c>
      <c r="K62" s="94">
        <v>1949</v>
      </c>
      <c r="L62" s="97">
        <v>2001</v>
      </c>
      <c r="M62" s="98">
        <v>1994</v>
      </c>
      <c r="N62" s="91">
        <v>1974</v>
      </c>
      <c r="O62" s="87" t="s">
        <v>86</v>
      </c>
    </row>
    <row r="63" spans="1:15" x14ac:dyDescent="0.3">
      <c r="A63" s="15" t="s">
        <v>121</v>
      </c>
      <c r="B63" s="16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 t="s">
        <v>121</v>
      </c>
    </row>
    <row r="64" spans="1:15" x14ac:dyDescent="0.3">
      <c r="A64" s="3" t="s">
        <v>122</v>
      </c>
      <c r="B64" s="4">
        <f>SUM(C64:N64)</f>
        <v>69</v>
      </c>
      <c r="C64" s="5">
        <v>14</v>
      </c>
      <c r="D64" s="6">
        <v>18</v>
      </c>
      <c r="E64" s="7">
        <v>7</v>
      </c>
      <c r="F64" s="8">
        <v>9</v>
      </c>
      <c r="G64" s="9">
        <v>0</v>
      </c>
      <c r="H64" s="10">
        <v>0</v>
      </c>
      <c r="I64" s="11">
        <v>0</v>
      </c>
      <c r="J64" s="12">
        <v>0</v>
      </c>
      <c r="K64" s="10">
        <v>0</v>
      </c>
      <c r="L64" s="13">
        <v>7</v>
      </c>
      <c r="M64" s="14">
        <v>2</v>
      </c>
      <c r="N64" s="7">
        <v>12</v>
      </c>
      <c r="O64" s="3" t="s">
        <v>122</v>
      </c>
    </row>
    <row r="65" spans="1:15" x14ac:dyDescent="0.3">
      <c r="A65" s="2" t="s">
        <v>123</v>
      </c>
      <c r="B65" s="18">
        <f>SUM(C65:N65)</f>
        <v>43</v>
      </c>
      <c r="C65" s="17">
        <v>11</v>
      </c>
      <c r="D65" s="19">
        <v>7.5</v>
      </c>
      <c r="E65" s="20">
        <v>4.5</v>
      </c>
      <c r="F65" s="21">
        <v>3.5</v>
      </c>
      <c r="G65" s="22">
        <v>0</v>
      </c>
      <c r="H65" s="23">
        <v>0</v>
      </c>
      <c r="I65" s="24">
        <v>0</v>
      </c>
      <c r="J65" s="25">
        <v>0</v>
      </c>
      <c r="K65" s="23">
        <v>0</v>
      </c>
      <c r="L65" s="26">
        <v>0.5</v>
      </c>
      <c r="M65" s="27">
        <v>3</v>
      </c>
      <c r="N65" s="20">
        <v>13</v>
      </c>
      <c r="O65" s="2" t="s">
        <v>123</v>
      </c>
    </row>
    <row r="66" spans="1:15" x14ac:dyDescent="0.3">
      <c r="A66" s="2" t="s">
        <v>124</v>
      </c>
      <c r="B66" s="18">
        <v>69</v>
      </c>
      <c r="C66" s="17">
        <v>14</v>
      </c>
      <c r="D66" s="19">
        <v>18</v>
      </c>
      <c r="E66" s="20">
        <v>7</v>
      </c>
      <c r="F66" s="21">
        <v>9</v>
      </c>
      <c r="G66" s="22">
        <v>0</v>
      </c>
      <c r="H66" s="23">
        <v>0</v>
      </c>
      <c r="I66" s="24">
        <v>0</v>
      </c>
      <c r="J66" s="25">
        <v>0</v>
      </c>
      <c r="K66" s="23">
        <v>0</v>
      </c>
      <c r="L66" s="26">
        <v>7</v>
      </c>
      <c r="M66" s="27">
        <v>6</v>
      </c>
      <c r="N66" s="20">
        <v>19</v>
      </c>
      <c r="O66" s="2" t="s">
        <v>124</v>
      </c>
    </row>
    <row r="67" spans="1:15" x14ac:dyDescent="0.3">
      <c r="A67" s="2" t="s">
        <v>86</v>
      </c>
      <c r="B67" s="18">
        <v>2003</v>
      </c>
      <c r="C67" s="17">
        <v>2003</v>
      </c>
      <c r="D67" s="19">
        <v>2003</v>
      </c>
      <c r="E67" s="20">
        <v>2003</v>
      </c>
      <c r="F67" s="21">
        <v>2003</v>
      </c>
      <c r="G67" s="22"/>
      <c r="H67" s="23"/>
      <c r="I67" s="24"/>
      <c r="J67" s="25"/>
      <c r="K67" s="23"/>
      <c r="L67" s="26">
        <v>2003</v>
      </c>
      <c r="M67" s="27">
        <v>2001</v>
      </c>
      <c r="N67" s="20">
        <v>2001</v>
      </c>
      <c r="O67" s="2" t="s">
        <v>86</v>
      </c>
    </row>
    <row r="68" spans="1:15" x14ac:dyDescent="0.3">
      <c r="A68" s="2" t="s">
        <v>125</v>
      </c>
      <c r="B68" s="18">
        <v>34</v>
      </c>
      <c r="C68" s="17">
        <v>11</v>
      </c>
      <c r="D68" s="19">
        <v>6</v>
      </c>
      <c r="E68" s="20">
        <v>2</v>
      </c>
      <c r="F68" s="21">
        <v>2</v>
      </c>
      <c r="G68" s="22">
        <v>0</v>
      </c>
      <c r="H68" s="23">
        <v>0</v>
      </c>
      <c r="I68" s="24">
        <v>0</v>
      </c>
      <c r="J68" s="25">
        <v>0</v>
      </c>
      <c r="K68" s="23">
        <v>0</v>
      </c>
      <c r="L68" s="26">
        <v>0</v>
      </c>
      <c r="M68" s="27">
        <v>0</v>
      </c>
      <c r="N68" s="20">
        <v>7</v>
      </c>
      <c r="O68" s="2" t="s">
        <v>125</v>
      </c>
    </row>
    <row r="69" spans="1:15" x14ac:dyDescent="0.3">
      <c r="A69" s="2" t="s">
        <v>126</v>
      </c>
      <c r="B69" s="18">
        <v>2002</v>
      </c>
      <c r="C69" s="17">
        <v>2001</v>
      </c>
      <c r="D69" s="19">
        <v>2002</v>
      </c>
      <c r="E69" s="20">
        <v>2001</v>
      </c>
      <c r="F69" s="21">
        <v>2002</v>
      </c>
      <c r="G69" s="22"/>
      <c r="H69" s="23"/>
      <c r="I69" s="24"/>
      <c r="J69" s="25"/>
      <c r="K69" s="23"/>
      <c r="L69" s="26">
        <v>2001</v>
      </c>
      <c r="M69" s="27">
        <v>2002</v>
      </c>
      <c r="N69" s="20">
        <v>2002</v>
      </c>
      <c r="O69" s="2" t="s">
        <v>126</v>
      </c>
    </row>
    <row r="70" spans="1:15" x14ac:dyDescent="0.3">
      <c r="A70" s="2" t="s">
        <v>127</v>
      </c>
      <c r="B70" s="100">
        <v>37913</v>
      </c>
      <c r="C70" s="17"/>
      <c r="D70" s="19"/>
      <c r="E70" s="20"/>
      <c r="F70" s="21"/>
      <c r="G70" s="22"/>
      <c r="H70" s="23"/>
      <c r="I70" s="24"/>
      <c r="J70" s="25"/>
      <c r="K70" s="23"/>
      <c r="L70" s="26"/>
      <c r="M70" s="27"/>
      <c r="N70" s="20"/>
      <c r="O70" s="2"/>
    </row>
    <row r="71" spans="1:15" x14ac:dyDescent="0.3">
      <c r="A71" s="2" t="s">
        <v>128</v>
      </c>
      <c r="B71" s="38">
        <v>37913</v>
      </c>
      <c r="C71" s="17"/>
      <c r="D71" s="19"/>
      <c r="E71" s="20"/>
      <c r="F71" s="21"/>
      <c r="G71" s="22"/>
      <c r="H71" s="23"/>
      <c r="I71" s="24"/>
      <c r="J71" s="25"/>
      <c r="K71" s="23"/>
      <c r="L71" s="26"/>
      <c r="M71" s="27"/>
      <c r="N71" s="20"/>
      <c r="O71" s="2"/>
    </row>
    <row r="72" spans="1:15" x14ac:dyDescent="0.3">
      <c r="A72" s="2" t="s">
        <v>129</v>
      </c>
      <c r="B72" s="38">
        <v>37210</v>
      </c>
      <c r="C72" s="17"/>
      <c r="D72" s="19"/>
      <c r="E72" s="20"/>
      <c r="F72" s="21"/>
      <c r="G72" s="22"/>
      <c r="H72" s="23"/>
      <c r="I72" s="24"/>
      <c r="J72" s="25"/>
      <c r="K72" s="23"/>
      <c r="L72" s="26"/>
      <c r="M72" s="27"/>
      <c r="N72" s="20"/>
      <c r="O72" s="2"/>
    </row>
    <row r="73" spans="1:15" x14ac:dyDescent="0.3">
      <c r="A73" s="2" t="s">
        <v>130</v>
      </c>
      <c r="B73" s="100">
        <v>37723</v>
      </c>
      <c r="C73" s="17"/>
      <c r="D73" s="19"/>
      <c r="E73" s="20"/>
      <c r="F73" s="21"/>
      <c r="G73" s="22"/>
      <c r="H73" s="23"/>
      <c r="I73" s="24"/>
      <c r="J73" s="25"/>
      <c r="K73" s="23"/>
      <c r="L73" s="26"/>
      <c r="M73" s="27"/>
      <c r="N73" s="20"/>
      <c r="O73" s="2"/>
    </row>
    <row r="74" spans="1:15" x14ac:dyDescent="0.3">
      <c r="A74" s="2" t="s">
        <v>131</v>
      </c>
      <c r="B74" s="38">
        <v>37723</v>
      </c>
      <c r="C74" s="17"/>
      <c r="D74" s="19"/>
      <c r="E74" s="20"/>
      <c r="F74" s="21"/>
      <c r="G74" s="22"/>
      <c r="H74" s="23"/>
      <c r="I74" s="24"/>
      <c r="J74" s="25"/>
      <c r="K74" s="23"/>
      <c r="L74" s="26"/>
      <c r="M74" s="27"/>
      <c r="N74" s="20"/>
      <c r="O74" s="2"/>
    </row>
    <row r="75" spans="1:15" ht="15" thickBot="1" x14ac:dyDescent="0.35">
      <c r="A75" s="101" t="s">
        <v>132</v>
      </c>
      <c r="B75" s="102">
        <v>37004</v>
      </c>
      <c r="C75" s="103"/>
      <c r="D75" s="104"/>
      <c r="E75" s="105"/>
      <c r="F75" s="106"/>
      <c r="G75" s="107"/>
      <c r="H75" s="108"/>
      <c r="I75" s="109"/>
      <c r="J75" s="110"/>
      <c r="K75" s="108"/>
      <c r="L75" s="111"/>
      <c r="M75" s="112"/>
      <c r="N75" s="105"/>
      <c r="O75" s="101"/>
    </row>
    <row r="76" spans="1:15" ht="15" thickTop="1" x14ac:dyDescent="0.3">
      <c r="A76" s="61" t="s">
        <v>133</v>
      </c>
      <c r="B76" s="62">
        <f>SUM(C76:N76)</f>
        <v>47</v>
      </c>
      <c r="C76" s="63">
        <v>12</v>
      </c>
      <c r="D76" s="64">
        <v>11</v>
      </c>
      <c r="E76" s="65">
        <v>1</v>
      </c>
      <c r="F76" s="66">
        <v>6</v>
      </c>
      <c r="G76" s="67">
        <v>0</v>
      </c>
      <c r="H76" s="68">
        <v>0</v>
      </c>
      <c r="I76" s="69">
        <v>0</v>
      </c>
      <c r="J76" s="70">
        <v>0</v>
      </c>
      <c r="K76" s="68">
        <v>0</v>
      </c>
      <c r="L76" s="71">
        <v>4</v>
      </c>
      <c r="M76" s="72">
        <v>1</v>
      </c>
      <c r="N76" s="65">
        <v>12</v>
      </c>
      <c r="O76" s="61" t="s">
        <v>133</v>
      </c>
    </row>
    <row r="77" spans="1:15" x14ac:dyDescent="0.3">
      <c r="A77" s="113" t="s">
        <v>134</v>
      </c>
      <c r="B77" s="114">
        <f>SUM(C77:N77)</f>
        <v>49</v>
      </c>
      <c r="C77" s="115">
        <v>12</v>
      </c>
      <c r="D77" s="116">
        <v>11</v>
      </c>
      <c r="E77" s="117">
        <v>7</v>
      </c>
      <c r="F77" s="118">
        <v>3</v>
      </c>
      <c r="G77" s="119">
        <v>0</v>
      </c>
      <c r="H77" s="120">
        <v>0</v>
      </c>
      <c r="I77" s="121">
        <v>0</v>
      </c>
      <c r="J77" s="122">
        <v>0</v>
      </c>
      <c r="K77" s="120">
        <v>0</v>
      </c>
      <c r="L77" s="123">
        <v>1</v>
      </c>
      <c r="M77" s="124">
        <v>5</v>
      </c>
      <c r="N77" s="117">
        <v>10</v>
      </c>
      <c r="O77" s="113" t="s">
        <v>134</v>
      </c>
    </row>
    <row r="78" spans="1:15" x14ac:dyDescent="0.3">
      <c r="A78" s="2" t="s">
        <v>124</v>
      </c>
      <c r="B78" s="125"/>
      <c r="C78" s="17">
        <v>28</v>
      </c>
      <c r="D78" s="19">
        <v>27</v>
      </c>
      <c r="E78" s="20">
        <v>23</v>
      </c>
      <c r="F78" s="21">
        <v>9</v>
      </c>
      <c r="G78" s="22">
        <v>2</v>
      </c>
      <c r="H78" s="23">
        <v>0</v>
      </c>
      <c r="I78" s="24">
        <v>0</v>
      </c>
      <c r="J78" s="25">
        <v>0</v>
      </c>
      <c r="K78" s="23">
        <v>0</v>
      </c>
      <c r="L78" s="26">
        <v>5</v>
      </c>
      <c r="M78" s="27">
        <v>15</v>
      </c>
      <c r="N78" s="20">
        <v>23</v>
      </c>
      <c r="O78" s="2" t="s">
        <v>124</v>
      </c>
    </row>
    <row r="79" spans="1:15" x14ac:dyDescent="0.3">
      <c r="A79" s="2" t="s">
        <v>86</v>
      </c>
      <c r="B79" s="125"/>
      <c r="C79" s="17" t="s">
        <v>99</v>
      </c>
      <c r="D79" s="19">
        <v>1956</v>
      </c>
      <c r="E79" s="20">
        <v>1955</v>
      </c>
      <c r="F79" s="21">
        <v>1956</v>
      </c>
      <c r="G79" s="22">
        <v>1962</v>
      </c>
      <c r="H79" s="23"/>
      <c r="I79" s="24"/>
      <c r="J79" s="25"/>
      <c r="K79" s="23"/>
      <c r="L79" s="26">
        <v>1997</v>
      </c>
      <c r="M79" s="27">
        <v>1985</v>
      </c>
      <c r="N79" s="20">
        <v>1963</v>
      </c>
      <c r="O79" s="2" t="s">
        <v>86</v>
      </c>
    </row>
    <row r="80" spans="1:15" x14ac:dyDescent="0.3">
      <c r="A80" s="2" t="s">
        <v>125</v>
      </c>
      <c r="B80" s="125"/>
      <c r="C80" s="17">
        <v>0</v>
      </c>
      <c r="D80" s="19">
        <v>0</v>
      </c>
      <c r="E80" s="20">
        <v>0</v>
      </c>
      <c r="F80" s="21">
        <v>0</v>
      </c>
      <c r="G80" s="22">
        <v>0</v>
      </c>
      <c r="H80" s="23">
        <v>0</v>
      </c>
      <c r="I80" s="24">
        <v>0</v>
      </c>
      <c r="J80" s="25">
        <v>0</v>
      </c>
      <c r="K80" s="23">
        <v>0</v>
      </c>
      <c r="L80" s="26">
        <v>0</v>
      </c>
      <c r="M80" s="27">
        <v>0</v>
      </c>
      <c r="N80" s="20">
        <v>0</v>
      </c>
      <c r="O80" s="2" t="s">
        <v>125</v>
      </c>
    </row>
    <row r="81" spans="1:15" x14ac:dyDescent="0.3">
      <c r="A81" s="87" t="s">
        <v>126</v>
      </c>
      <c r="B81" s="125"/>
      <c r="C81" s="89" t="s">
        <v>99</v>
      </c>
      <c r="D81" s="90" t="s">
        <v>99</v>
      </c>
      <c r="E81" s="91" t="s">
        <v>99</v>
      </c>
      <c r="F81" s="92" t="s">
        <v>99</v>
      </c>
      <c r="G81" s="93">
        <v>2002</v>
      </c>
      <c r="H81" s="94"/>
      <c r="I81" s="95"/>
      <c r="J81" s="96"/>
      <c r="K81" s="94"/>
      <c r="L81" s="97">
        <v>2001</v>
      </c>
      <c r="M81" s="98" t="s">
        <v>99</v>
      </c>
      <c r="N81" s="91" t="s">
        <v>99</v>
      </c>
      <c r="O81" s="87" t="s">
        <v>126</v>
      </c>
    </row>
    <row r="82" spans="1:15" x14ac:dyDescent="0.3">
      <c r="A82" s="15" t="s">
        <v>135</v>
      </c>
      <c r="B82" s="16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 t="s">
        <v>135</v>
      </c>
    </row>
    <row r="83" spans="1:15" x14ac:dyDescent="0.3">
      <c r="A83" s="3" t="s">
        <v>136</v>
      </c>
      <c r="B83" s="4">
        <f>SUM(C83:N83)</f>
        <v>13</v>
      </c>
      <c r="C83" s="5">
        <v>6</v>
      </c>
      <c r="D83" s="6">
        <v>3</v>
      </c>
      <c r="E83" s="7">
        <v>0</v>
      </c>
      <c r="F83" s="8">
        <v>1</v>
      </c>
      <c r="G83" s="9">
        <v>0</v>
      </c>
      <c r="H83" s="10">
        <v>0</v>
      </c>
      <c r="I83" s="11">
        <v>0</v>
      </c>
      <c r="J83" s="12">
        <v>0</v>
      </c>
      <c r="K83" s="10">
        <v>0</v>
      </c>
      <c r="L83" s="13">
        <v>2</v>
      </c>
      <c r="M83" s="14">
        <v>0</v>
      </c>
      <c r="N83" s="7">
        <v>1</v>
      </c>
      <c r="O83" s="3" t="s">
        <v>136</v>
      </c>
    </row>
    <row r="84" spans="1:15" x14ac:dyDescent="0.3">
      <c r="A84" s="2" t="s">
        <v>137</v>
      </c>
      <c r="B84" s="18">
        <f>SUM(C84:N84)</f>
        <v>2.5</v>
      </c>
      <c r="C84" s="17">
        <v>1.5</v>
      </c>
      <c r="D84" s="19">
        <v>0.5</v>
      </c>
      <c r="E84" s="20">
        <v>0</v>
      </c>
      <c r="F84" s="21">
        <v>0</v>
      </c>
      <c r="G84" s="22">
        <v>0</v>
      </c>
      <c r="H84" s="23">
        <v>0</v>
      </c>
      <c r="I84" s="24">
        <v>0</v>
      </c>
      <c r="J84" s="25">
        <v>0</v>
      </c>
      <c r="K84" s="23">
        <v>0</v>
      </c>
      <c r="L84" s="26">
        <v>0</v>
      </c>
      <c r="M84" s="27">
        <v>0</v>
      </c>
      <c r="N84" s="20">
        <v>0.5</v>
      </c>
      <c r="O84" s="2" t="s">
        <v>137</v>
      </c>
    </row>
    <row r="85" spans="1:15" x14ac:dyDescent="0.3">
      <c r="A85" s="2" t="s">
        <v>138</v>
      </c>
      <c r="B85" s="18">
        <v>13</v>
      </c>
      <c r="C85" s="17">
        <v>6</v>
      </c>
      <c r="D85" s="19">
        <v>3</v>
      </c>
      <c r="E85" s="20">
        <v>0</v>
      </c>
      <c r="F85" s="21">
        <v>1</v>
      </c>
      <c r="G85" s="22">
        <v>0</v>
      </c>
      <c r="H85" s="23">
        <v>0</v>
      </c>
      <c r="I85" s="24">
        <v>0</v>
      </c>
      <c r="J85" s="25">
        <v>0</v>
      </c>
      <c r="K85" s="23">
        <v>0</v>
      </c>
      <c r="L85" s="26">
        <v>2</v>
      </c>
      <c r="M85" s="27">
        <v>0</v>
      </c>
      <c r="N85" s="20">
        <v>1</v>
      </c>
      <c r="O85" s="2" t="s">
        <v>138</v>
      </c>
    </row>
    <row r="86" spans="1:15" x14ac:dyDescent="0.3">
      <c r="A86" s="2" t="s">
        <v>86</v>
      </c>
      <c r="B86" s="18">
        <v>2003</v>
      </c>
      <c r="C86" s="17">
        <v>2003</v>
      </c>
      <c r="D86" s="19">
        <v>2003</v>
      </c>
      <c r="E86" s="20">
        <v>2003</v>
      </c>
      <c r="F86" s="21">
        <v>2003</v>
      </c>
      <c r="G86" s="22"/>
      <c r="H86" s="23"/>
      <c r="I86" s="24"/>
      <c r="J86" s="25"/>
      <c r="K86" s="23"/>
      <c r="L86" s="26">
        <v>2003</v>
      </c>
      <c r="M86" s="27">
        <v>2003</v>
      </c>
      <c r="N86" s="20">
        <v>2001</v>
      </c>
      <c r="O86" s="2" t="s">
        <v>86</v>
      </c>
    </row>
    <row r="87" spans="1:15" x14ac:dyDescent="0.3">
      <c r="A87" s="2" t="s">
        <v>139</v>
      </c>
      <c r="B87" s="18">
        <v>2</v>
      </c>
      <c r="C87" s="17">
        <v>1</v>
      </c>
      <c r="D87" s="19">
        <v>0</v>
      </c>
      <c r="E87" s="20">
        <v>0</v>
      </c>
      <c r="F87" s="21">
        <v>0</v>
      </c>
      <c r="G87" s="22">
        <v>0</v>
      </c>
      <c r="H87" s="23">
        <v>0</v>
      </c>
      <c r="I87" s="24">
        <v>0</v>
      </c>
      <c r="J87" s="25">
        <v>0</v>
      </c>
      <c r="K87" s="23">
        <v>0</v>
      </c>
      <c r="L87" s="26">
        <v>0</v>
      </c>
      <c r="M87" s="27">
        <v>0</v>
      </c>
      <c r="N87" s="20">
        <v>0</v>
      </c>
      <c r="O87" s="2" t="s">
        <v>139</v>
      </c>
    </row>
    <row r="88" spans="1:15" ht="15" thickBot="1" x14ac:dyDescent="0.35">
      <c r="A88" s="87" t="s">
        <v>126</v>
      </c>
      <c r="B88" s="88">
        <v>2002</v>
      </c>
      <c r="C88" s="89">
        <v>2001</v>
      </c>
      <c r="D88" s="90">
        <v>2002</v>
      </c>
      <c r="E88" s="91">
        <v>2003</v>
      </c>
      <c r="F88" s="92">
        <v>2002</v>
      </c>
      <c r="G88" s="93"/>
      <c r="H88" s="94"/>
      <c r="I88" s="95"/>
      <c r="J88" s="96"/>
      <c r="K88" s="94"/>
      <c r="L88" s="97">
        <v>2002</v>
      </c>
      <c r="M88" s="98">
        <v>2003</v>
      </c>
      <c r="N88" s="91">
        <v>2002</v>
      </c>
      <c r="O88" s="87" t="s">
        <v>126</v>
      </c>
    </row>
    <row r="89" spans="1:15" ht="15" thickTop="1" x14ac:dyDescent="0.3">
      <c r="A89" s="126" t="s">
        <v>140</v>
      </c>
      <c r="B89" s="127">
        <f>SUM(C89:N89)</f>
        <v>7</v>
      </c>
      <c r="C89" s="128">
        <v>3</v>
      </c>
      <c r="D89" s="129">
        <v>2</v>
      </c>
      <c r="E89" s="130">
        <v>0</v>
      </c>
      <c r="F89" s="131">
        <v>0</v>
      </c>
      <c r="G89" s="132">
        <v>0</v>
      </c>
      <c r="H89" s="133">
        <v>0</v>
      </c>
      <c r="I89" s="134">
        <v>0</v>
      </c>
      <c r="J89" s="135">
        <v>0</v>
      </c>
      <c r="K89" s="133">
        <v>0</v>
      </c>
      <c r="L89" s="136">
        <v>0</v>
      </c>
      <c r="M89" s="137">
        <v>0</v>
      </c>
      <c r="N89" s="130">
        <v>2</v>
      </c>
      <c r="O89" s="126" t="s">
        <v>140</v>
      </c>
    </row>
    <row r="90" spans="1:15" x14ac:dyDescent="0.3">
      <c r="A90" s="15" t="s">
        <v>141</v>
      </c>
      <c r="B90" s="16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 t="s">
        <v>141</v>
      </c>
    </row>
    <row r="91" spans="1:15" x14ac:dyDescent="0.3">
      <c r="A91" s="3" t="s">
        <v>142</v>
      </c>
      <c r="B91" s="4">
        <f>SUM(C91:N91)</f>
        <v>0</v>
      </c>
      <c r="C91" s="5">
        <v>0</v>
      </c>
      <c r="D91" s="6">
        <v>0</v>
      </c>
      <c r="E91" s="7">
        <v>0</v>
      </c>
      <c r="F91" s="8">
        <v>0</v>
      </c>
      <c r="G91" s="9">
        <v>0</v>
      </c>
      <c r="H91" s="10">
        <v>0</v>
      </c>
      <c r="I91" s="11">
        <v>0</v>
      </c>
      <c r="J91" s="12">
        <v>0</v>
      </c>
      <c r="K91" s="10">
        <v>0</v>
      </c>
      <c r="L91" s="13">
        <v>0</v>
      </c>
      <c r="M91" s="14">
        <v>0</v>
      </c>
      <c r="N91" s="7">
        <v>0</v>
      </c>
      <c r="O91" s="3" t="s">
        <v>142</v>
      </c>
    </row>
    <row r="92" spans="1:15" x14ac:dyDescent="0.3">
      <c r="A92" s="2" t="s">
        <v>143</v>
      </c>
      <c r="B92" s="18">
        <f>SUM(C92:N92)</f>
        <v>0</v>
      </c>
      <c r="C92" s="17">
        <v>0</v>
      </c>
      <c r="D92" s="19">
        <v>0</v>
      </c>
      <c r="E92" s="20">
        <v>0</v>
      </c>
      <c r="F92" s="21">
        <v>0</v>
      </c>
      <c r="G92" s="22">
        <v>0</v>
      </c>
      <c r="H92" s="23">
        <v>0</v>
      </c>
      <c r="I92" s="24">
        <v>0</v>
      </c>
      <c r="J92" s="25">
        <v>0</v>
      </c>
      <c r="K92" s="23">
        <v>0</v>
      </c>
      <c r="L92" s="26">
        <v>0</v>
      </c>
      <c r="M92" s="27">
        <v>0</v>
      </c>
      <c r="N92" s="20">
        <v>0</v>
      </c>
      <c r="O92" s="2" t="s">
        <v>143</v>
      </c>
    </row>
    <row r="93" spans="1:15" x14ac:dyDescent="0.3">
      <c r="A93" s="2" t="s">
        <v>144</v>
      </c>
      <c r="B93" s="18">
        <v>0</v>
      </c>
      <c r="C93" s="17">
        <v>0</v>
      </c>
      <c r="D93" s="19">
        <v>0</v>
      </c>
      <c r="E93" s="20">
        <v>0</v>
      </c>
      <c r="F93" s="21">
        <v>0</v>
      </c>
      <c r="G93" s="22">
        <v>0</v>
      </c>
      <c r="H93" s="23">
        <v>0</v>
      </c>
      <c r="I93" s="24">
        <v>0</v>
      </c>
      <c r="J93" s="25">
        <v>0</v>
      </c>
      <c r="K93" s="23">
        <v>0</v>
      </c>
      <c r="L93" s="26">
        <v>0</v>
      </c>
      <c r="M93" s="27">
        <v>0</v>
      </c>
      <c r="N93" s="20">
        <v>0</v>
      </c>
      <c r="O93" s="2" t="s">
        <v>144</v>
      </c>
    </row>
    <row r="94" spans="1:15" x14ac:dyDescent="0.3">
      <c r="A94" s="2" t="s">
        <v>86</v>
      </c>
      <c r="B94" s="18"/>
      <c r="C94" s="17"/>
      <c r="D94" s="19"/>
      <c r="E94" s="20"/>
      <c r="F94" s="21"/>
      <c r="G94" s="22"/>
      <c r="H94" s="23"/>
      <c r="I94" s="24"/>
      <c r="J94" s="25"/>
      <c r="K94" s="23"/>
      <c r="L94" s="26"/>
      <c r="M94" s="27"/>
      <c r="N94" s="20"/>
      <c r="O94" s="2" t="s">
        <v>86</v>
      </c>
    </row>
    <row r="95" spans="1:15" x14ac:dyDescent="0.3">
      <c r="A95" s="2" t="s">
        <v>145</v>
      </c>
      <c r="B95" s="18">
        <v>0</v>
      </c>
      <c r="C95" s="17">
        <v>0</v>
      </c>
      <c r="D95" s="19">
        <v>0</v>
      </c>
      <c r="E95" s="20">
        <v>0</v>
      </c>
      <c r="F95" s="21">
        <v>0</v>
      </c>
      <c r="G95" s="22">
        <v>0</v>
      </c>
      <c r="H95" s="23">
        <v>0</v>
      </c>
      <c r="I95" s="24">
        <v>0</v>
      </c>
      <c r="J95" s="25">
        <v>0</v>
      </c>
      <c r="K95" s="23">
        <v>0</v>
      </c>
      <c r="L95" s="26">
        <v>0</v>
      </c>
      <c r="M95" s="27">
        <v>0</v>
      </c>
      <c r="N95" s="20">
        <v>0</v>
      </c>
      <c r="O95" s="2" t="s">
        <v>145</v>
      </c>
    </row>
    <row r="96" spans="1:15" ht="15" thickBot="1" x14ac:dyDescent="0.35">
      <c r="A96" s="87" t="s">
        <v>126</v>
      </c>
      <c r="B96" s="88"/>
      <c r="C96" s="89"/>
      <c r="D96" s="90"/>
      <c r="E96" s="91"/>
      <c r="F96" s="92"/>
      <c r="G96" s="93"/>
      <c r="H96" s="94"/>
      <c r="I96" s="95"/>
      <c r="J96" s="96"/>
      <c r="K96" s="94"/>
      <c r="L96" s="97"/>
      <c r="M96" s="98"/>
      <c r="N96" s="91"/>
      <c r="O96" s="87" t="s">
        <v>126</v>
      </c>
    </row>
    <row r="97" spans="1:15" ht="15" thickTop="1" x14ac:dyDescent="0.3">
      <c r="A97" s="126" t="s">
        <v>146</v>
      </c>
      <c r="B97" s="127">
        <f>SUM(C97:N97)</f>
        <v>1</v>
      </c>
      <c r="C97" s="128">
        <v>1</v>
      </c>
      <c r="D97" s="129">
        <v>0</v>
      </c>
      <c r="E97" s="130">
        <v>0</v>
      </c>
      <c r="F97" s="131">
        <v>0</v>
      </c>
      <c r="G97" s="132">
        <v>0</v>
      </c>
      <c r="H97" s="133">
        <v>0</v>
      </c>
      <c r="I97" s="134">
        <v>0</v>
      </c>
      <c r="J97" s="135">
        <v>0</v>
      </c>
      <c r="K97" s="133">
        <v>0</v>
      </c>
      <c r="L97" s="136">
        <v>0</v>
      </c>
      <c r="M97" s="137">
        <v>0</v>
      </c>
      <c r="N97" s="130">
        <v>0</v>
      </c>
      <c r="O97" s="126" t="s">
        <v>147</v>
      </c>
    </row>
    <row r="98" spans="1:15" x14ac:dyDescent="0.3">
      <c r="A98" s="15" t="s">
        <v>148</v>
      </c>
      <c r="B98" s="16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 t="s">
        <v>148</v>
      </c>
    </row>
    <row r="99" spans="1:15" x14ac:dyDescent="0.3">
      <c r="A99" s="3" t="s">
        <v>149</v>
      </c>
      <c r="B99" s="4">
        <f>SUM(C99:N99)</f>
        <v>3</v>
      </c>
      <c r="C99" s="5">
        <v>3</v>
      </c>
      <c r="D99" s="6">
        <v>0</v>
      </c>
      <c r="E99" s="7">
        <v>0</v>
      </c>
      <c r="F99" s="8">
        <v>0</v>
      </c>
      <c r="G99" s="9">
        <v>0</v>
      </c>
      <c r="H99" s="10">
        <v>0</v>
      </c>
      <c r="I99" s="11">
        <v>0</v>
      </c>
      <c r="J99" s="12">
        <v>0</v>
      </c>
      <c r="K99" s="10">
        <v>0</v>
      </c>
      <c r="L99" s="13">
        <v>0</v>
      </c>
      <c r="M99" s="14">
        <v>0</v>
      </c>
      <c r="N99" s="7">
        <v>0</v>
      </c>
      <c r="O99" s="3" t="s">
        <v>149</v>
      </c>
    </row>
    <row r="100" spans="1:15" x14ac:dyDescent="0.3">
      <c r="A100" s="2" t="s">
        <v>150</v>
      </c>
      <c r="B100" s="18">
        <f>SUM(C100:N100)</f>
        <v>1</v>
      </c>
      <c r="C100" s="17">
        <v>0.5</v>
      </c>
      <c r="D100" s="19">
        <v>0</v>
      </c>
      <c r="E100" s="20">
        <v>0</v>
      </c>
      <c r="F100" s="21">
        <v>0</v>
      </c>
      <c r="G100" s="22">
        <v>0</v>
      </c>
      <c r="H100" s="23">
        <v>0</v>
      </c>
      <c r="I100" s="24">
        <v>0</v>
      </c>
      <c r="J100" s="25">
        <v>0</v>
      </c>
      <c r="K100" s="23">
        <v>0</v>
      </c>
      <c r="L100" s="26">
        <v>0</v>
      </c>
      <c r="M100" s="27">
        <v>0</v>
      </c>
      <c r="N100" s="20">
        <v>0.5</v>
      </c>
      <c r="O100" s="2" t="s">
        <v>150</v>
      </c>
    </row>
    <row r="101" spans="1:15" x14ac:dyDescent="0.3">
      <c r="A101" s="2" t="s">
        <v>151</v>
      </c>
      <c r="B101" s="18">
        <v>3</v>
      </c>
      <c r="C101" s="17">
        <v>3</v>
      </c>
      <c r="D101" s="19">
        <v>0</v>
      </c>
      <c r="E101" s="20">
        <v>0</v>
      </c>
      <c r="F101" s="21">
        <v>0</v>
      </c>
      <c r="G101" s="22">
        <v>0</v>
      </c>
      <c r="H101" s="23">
        <v>0</v>
      </c>
      <c r="I101" s="24">
        <v>0</v>
      </c>
      <c r="J101" s="25">
        <v>0</v>
      </c>
      <c r="K101" s="23">
        <v>0</v>
      </c>
      <c r="L101" s="26">
        <v>0</v>
      </c>
      <c r="M101" s="27">
        <v>0</v>
      </c>
      <c r="N101" s="20">
        <v>1</v>
      </c>
      <c r="O101" s="2" t="s">
        <v>151</v>
      </c>
    </row>
    <row r="102" spans="1:15" x14ac:dyDescent="0.3">
      <c r="A102" s="2" t="s">
        <v>126</v>
      </c>
      <c r="B102" s="18">
        <v>2003</v>
      </c>
      <c r="C102" s="17">
        <v>2003</v>
      </c>
      <c r="D102" s="19"/>
      <c r="E102" s="20"/>
      <c r="F102" s="21"/>
      <c r="G102" s="22"/>
      <c r="H102" s="23"/>
      <c r="I102" s="24"/>
      <c r="J102" s="25"/>
      <c r="K102" s="23"/>
      <c r="L102" s="26"/>
      <c r="M102" s="27"/>
      <c r="N102" s="20">
        <v>2001</v>
      </c>
      <c r="O102" s="2" t="s">
        <v>126</v>
      </c>
    </row>
    <row r="103" spans="1:15" x14ac:dyDescent="0.3">
      <c r="A103" s="2" t="s">
        <v>152</v>
      </c>
      <c r="B103" s="18">
        <v>1</v>
      </c>
      <c r="C103" s="17">
        <v>0</v>
      </c>
      <c r="D103" s="19">
        <v>0</v>
      </c>
      <c r="E103" s="20">
        <v>0</v>
      </c>
      <c r="F103" s="21">
        <v>0</v>
      </c>
      <c r="G103" s="22">
        <v>0</v>
      </c>
      <c r="H103" s="23">
        <v>0</v>
      </c>
      <c r="I103" s="24">
        <v>0</v>
      </c>
      <c r="J103" s="25">
        <v>0</v>
      </c>
      <c r="K103" s="23">
        <v>0</v>
      </c>
      <c r="L103" s="26">
        <v>0</v>
      </c>
      <c r="M103" s="27">
        <v>0</v>
      </c>
      <c r="N103" s="20">
        <v>0</v>
      </c>
      <c r="O103" s="2" t="s">
        <v>152</v>
      </c>
    </row>
    <row r="104" spans="1:15" ht="15" thickBot="1" x14ac:dyDescent="0.35">
      <c r="A104" s="87" t="s">
        <v>126</v>
      </c>
      <c r="B104" s="88">
        <v>2002</v>
      </c>
      <c r="C104" s="89">
        <v>2001</v>
      </c>
      <c r="D104" s="90">
        <v>2003</v>
      </c>
      <c r="E104" s="91"/>
      <c r="F104" s="92"/>
      <c r="G104" s="93"/>
      <c r="H104" s="94"/>
      <c r="I104" s="95"/>
      <c r="J104" s="96"/>
      <c r="K104" s="94"/>
      <c r="L104" s="97"/>
      <c r="M104" s="98"/>
      <c r="N104" s="91">
        <v>2002</v>
      </c>
      <c r="O104" s="87" t="s">
        <v>126</v>
      </c>
    </row>
    <row r="105" spans="1:15" ht="15" thickTop="1" x14ac:dyDescent="0.3">
      <c r="A105" s="61" t="s">
        <v>153</v>
      </c>
      <c r="B105" s="62">
        <f>SUM(C105:N105)</f>
        <v>4</v>
      </c>
      <c r="C105" s="63">
        <v>4</v>
      </c>
      <c r="D105" s="64">
        <v>0</v>
      </c>
      <c r="E105" s="65">
        <v>0</v>
      </c>
      <c r="F105" s="66">
        <v>0</v>
      </c>
      <c r="G105" s="67">
        <v>0</v>
      </c>
      <c r="H105" s="68">
        <v>0</v>
      </c>
      <c r="I105" s="69">
        <v>0</v>
      </c>
      <c r="J105" s="70">
        <v>0</v>
      </c>
      <c r="K105" s="68">
        <v>0</v>
      </c>
      <c r="L105" s="71">
        <v>0</v>
      </c>
      <c r="M105" s="72">
        <v>0</v>
      </c>
      <c r="N105" s="65">
        <v>0</v>
      </c>
      <c r="O105" s="61" t="s">
        <v>153</v>
      </c>
    </row>
    <row r="106" spans="1:15" x14ac:dyDescent="0.3">
      <c r="A106" s="2" t="s">
        <v>150</v>
      </c>
      <c r="B106" s="18">
        <f>SUM(C106:N106)</f>
        <v>7</v>
      </c>
      <c r="C106" s="17">
        <v>3</v>
      </c>
      <c r="D106" s="19">
        <v>2</v>
      </c>
      <c r="E106" s="20">
        <v>0</v>
      </c>
      <c r="F106" s="21">
        <v>0</v>
      </c>
      <c r="G106" s="22">
        <v>0</v>
      </c>
      <c r="H106" s="23">
        <v>0</v>
      </c>
      <c r="I106" s="24">
        <v>0</v>
      </c>
      <c r="J106" s="25">
        <v>0</v>
      </c>
      <c r="K106" s="23">
        <v>0</v>
      </c>
      <c r="L106" s="26">
        <v>0</v>
      </c>
      <c r="M106" s="27">
        <v>0</v>
      </c>
      <c r="N106" s="20">
        <v>2</v>
      </c>
      <c r="O106" s="2" t="s">
        <v>150</v>
      </c>
    </row>
    <row r="107" spans="1:15" x14ac:dyDescent="0.3">
      <c r="A107" s="2" t="s">
        <v>151</v>
      </c>
      <c r="B107" s="16"/>
      <c r="C107" s="17">
        <v>16</v>
      </c>
      <c r="D107" s="19">
        <v>14</v>
      </c>
      <c r="E107" s="20">
        <v>4</v>
      </c>
      <c r="F107" s="21">
        <v>0</v>
      </c>
      <c r="G107" s="22">
        <v>0</v>
      </c>
      <c r="H107" s="23">
        <v>0</v>
      </c>
      <c r="I107" s="24">
        <v>0</v>
      </c>
      <c r="J107" s="25">
        <v>0</v>
      </c>
      <c r="K107" s="23">
        <v>0</v>
      </c>
      <c r="L107" s="26">
        <v>0</v>
      </c>
      <c r="M107" s="27">
        <v>3</v>
      </c>
      <c r="N107" s="20">
        <v>10</v>
      </c>
      <c r="O107" s="2" t="s">
        <v>151</v>
      </c>
    </row>
    <row r="108" spans="1:15" x14ac:dyDescent="0.3">
      <c r="A108" s="2" t="s">
        <v>126</v>
      </c>
      <c r="B108" s="16"/>
      <c r="C108" s="17">
        <v>1963</v>
      </c>
      <c r="D108" s="19">
        <v>1956</v>
      </c>
      <c r="E108" s="20">
        <v>1971</v>
      </c>
      <c r="F108" s="21"/>
      <c r="G108" s="22"/>
      <c r="H108" s="23"/>
      <c r="I108" s="24"/>
      <c r="J108" s="25"/>
      <c r="K108" s="23"/>
      <c r="L108" s="26"/>
      <c r="M108" s="27" t="s">
        <v>99</v>
      </c>
      <c r="N108" s="20">
        <v>1969</v>
      </c>
      <c r="O108" s="2" t="s">
        <v>126</v>
      </c>
    </row>
    <row r="109" spans="1:15" x14ac:dyDescent="0.3">
      <c r="A109" s="2" t="s">
        <v>152</v>
      </c>
      <c r="B109" s="16"/>
      <c r="C109" s="17">
        <v>0</v>
      </c>
      <c r="D109" s="19">
        <v>0</v>
      </c>
      <c r="E109" s="20">
        <v>0</v>
      </c>
      <c r="F109" s="21">
        <v>0</v>
      </c>
      <c r="G109" s="22">
        <v>0</v>
      </c>
      <c r="H109" s="23">
        <v>0</v>
      </c>
      <c r="I109" s="24">
        <v>0</v>
      </c>
      <c r="J109" s="25">
        <v>0</v>
      </c>
      <c r="K109" s="23">
        <v>0</v>
      </c>
      <c r="L109" s="26">
        <v>0</v>
      </c>
      <c r="M109" s="27">
        <v>0</v>
      </c>
      <c r="N109" s="20">
        <v>0</v>
      </c>
      <c r="O109" s="2" t="s">
        <v>152</v>
      </c>
    </row>
    <row r="110" spans="1:15" x14ac:dyDescent="0.3">
      <c r="A110" s="2" t="s">
        <v>126</v>
      </c>
      <c r="B110" s="16"/>
      <c r="C110" s="17">
        <v>2001</v>
      </c>
      <c r="D110" s="19">
        <v>2003</v>
      </c>
      <c r="E110" s="20">
        <v>2003</v>
      </c>
      <c r="F110" s="21"/>
      <c r="G110" s="22"/>
      <c r="H110" s="23"/>
      <c r="I110" s="24"/>
      <c r="J110" s="25"/>
      <c r="K110" s="23"/>
      <c r="L110" s="26"/>
      <c r="M110" s="27" t="s">
        <v>99</v>
      </c>
      <c r="N110" s="20">
        <v>2003</v>
      </c>
      <c r="O110" s="2" t="s">
        <v>126</v>
      </c>
    </row>
    <row r="111" spans="1:15" x14ac:dyDescent="0.3">
      <c r="A111" s="15" t="s">
        <v>154</v>
      </c>
      <c r="B111" s="16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 t="s">
        <v>154</v>
      </c>
    </row>
    <row r="112" spans="1:15" x14ac:dyDescent="0.3">
      <c r="A112" s="3" t="s">
        <v>155</v>
      </c>
      <c r="B112" s="4">
        <f>SUM(C112:N112)</f>
        <v>41</v>
      </c>
      <c r="C112" s="5">
        <v>0</v>
      </c>
      <c r="D112" s="6">
        <v>0</v>
      </c>
      <c r="E112" s="7">
        <v>0</v>
      </c>
      <c r="F112" s="8">
        <v>0</v>
      </c>
      <c r="G112" s="9">
        <v>4</v>
      </c>
      <c r="H112" s="10">
        <v>4</v>
      </c>
      <c r="I112" s="11">
        <v>9</v>
      </c>
      <c r="J112" s="12">
        <v>16</v>
      </c>
      <c r="K112" s="10">
        <v>8</v>
      </c>
      <c r="L112" s="13">
        <v>0</v>
      </c>
      <c r="M112" s="14">
        <v>0</v>
      </c>
      <c r="N112" s="7">
        <v>0</v>
      </c>
      <c r="O112" s="3" t="s">
        <v>155</v>
      </c>
    </row>
    <row r="113" spans="1:15" x14ac:dyDescent="0.3">
      <c r="A113" s="2" t="s">
        <v>156</v>
      </c>
      <c r="B113" s="18">
        <f>SUM(C113:N113)</f>
        <v>30</v>
      </c>
      <c r="C113" s="17">
        <v>0</v>
      </c>
      <c r="D113" s="19">
        <v>0</v>
      </c>
      <c r="E113" s="20">
        <v>0</v>
      </c>
      <c r="F113" s="21">
        <v>0</v>
      </c>
      <c r="G113" s="22">
        <v>4.5</v>
      </c>
      <c r="H113" s="23">
        <v>4.5</v>
      </c>
      <c r="I113" s="24">
        <v>9.5</v>
      </c>
      <c r="J113" s="25">
        <v>11</v>
      </c>
      <c r="K113" s="23">
        <v>0</v>
      </c>
      <c r="L113" s="26">
        <v>0.5</v>
      </c>
      <c r="M113" s="27">
        <v>0</v>
      </c>
      <c r="N113" s="20">
        <v>0</v>
      </c>
      <c r="O113" s="2" t="s">
        <v>156</v>
      </c>
    </row>
    <row r="114" spans="1:15" x14ac:dyDescent="0.3">
      <c r="A114" s="2" t="s">
        <v>157</v>
      </c>
      <c r="B114" s="18">
        <v>41</v>
      </c>
      <c r="C114" s="17">
        <v>0</v>
      </c>
      <c r="D114" s="19">
        <v>0</v>
      </c>
      <c r="E114" s="20">
        <v>0</v>
      </c>
      <c r="F114" s="21">
        <v>0</v>
      </c>
      <c r="G114" s="22">
        <v>7</v>
      </c>
      <c r="H114" s="23">
        <v>6</v>
      </c>
      <c r="I114" s="24">
        <v>12</v>
      </c>
      <c r="J114" s="25">
        <v>16</v>
      </c>
      <c r="K114" s="23">
        <v>8</v>
      </c>
      <c r="L114" s="26">
        <v>1</v>
      </c>
      <c r="M114" s="27">
        <v>0</v>
      </c>
      <c r="N114" s="20">
        <v>0</v>
      </c>
      <c r="O114" s="2" t="s">
        <v>157</v>
      </c>
    </row>
    <row r="115" spans="1:15" x14ac:dyDescent="0.3">
      <c r="A115" s="2" t="s">
        <v>86</v>
      </c>
      <c r="B115" s="18">
        <v>2003</v>
      </c>
      <c r="C115" s="17"/>
      <c r="D115" s="19"/>
      <c r="E115" s="20"/>
      <c r="F115" s="21"/>
      <c r="G115" s="22">
        <v>2001</v>
      </c>
      <c r="H115" s="23">
        <v>2001</v>
      </c>
      <c r="I115" s="24">
        <v>2001</v>
      </c>
      <c r="J115" s="25">
        <v>2003</v>
      </c>
      <c r="K115" s="23">
        <v>2003</v>
      </c>
      <c r="L115" s="26">
        <v>2001</v>
      </c>
      <c r="M115" s="27"/>
      <c r="N115" s="20"/>
      <c r="O115" s="2" t="s">
        <v>86</v>
      </c>
    </row>
    <row r="116" spans="1:15" x14ac:dyDescent="0.3">
      <c r="A116" s="2" t="s">
        <v>158</v>
      </c>
      <c r="B116" s="18">
        <v>21</v>
      </c>
      <c r="C116" s="17">
        <v>0</v>
      </c>
      <c r="D116" s="19">
        <v>0</v>
      </c>
      <c r="E116" s="20">
        <v>0</v>
      </c>
      <c r="F116" s="21">
        <v>0</v>
      </c>
      <c r="G116" s="22">
        <v>2</v>
      </c>
      <c r="H116" s="23">
        <v>3</v>
      </c>
      <c r="I116" s="24">
        <v>7</v>
      </c>
      <c r="J116" s="25">
        <v>9</v>
      </c>
      <c r="K116" s="23">
        <v>0</v>
      </c>
      <c r="L116" s="26">
        <v>0</v>
      </c>
      <c r="M116" s="27">
        <v>0</v>
      </c>
      <c r="N116" s="20">
        <v>0</v>
      </c>
      <c r="O116" s="2" t="s">
        <v>158</v>
      </c>
    </row>
    <row r="117" spans="1:15" x14ac:dyDescent="0.3">
      <c r="A117" s="2" t="s">
        <v>86</v>
      </c>
      <c r="B117" s="18">
        <v>2002</v>
      </c>
      <c r="C117" s="17"/>
      <c r="D117" s="19"/>
      <c r="E117" s="20"/>
      <c r="F117" s="21"/>
      <c r="G117" s="22">
        <v>2002</v>
      </c>
      <c r="H117" s="23">
        <v>2002</v>
      </c>
      <c r="I117" s="24">
        <v>2002</v>
      </c>
      <c r="J117" s="25">
        <v>2002</v>
      </c>
      <c r="K117" s="23">
        <v>2001</v>
      </c>
      <c r="L117" s="26">
        <v>2003</v>
      </c>
      <c r="M117" s="27"/>
      <c r="N117" s="20"/>
      <c r="O117" s="2" t="s">
        <v>86</v>
      </c>
    </row>
    <row r="118" spans="1:15" x14ac:dyDescent="0.3">
      <c r="A118" s="2" t="s">
        <v>159</v>
      </c>
      <c r="B118" s="100">
        <v>37745</v>
      </c>
      <c r="C118" s="17"/>
      <c r="D118" s="19"/>
      <c r="E118" s="20"/>
      <c r="F118" s="21"/>
      <c r="G118" s="22"/>
      <c r="H118" s="23"/>
      <c r="I118" s="24"/>
      <c r="J118" s="25"/>
      <c r="K118" s="23"/>
      <c r="L118" s="26"/>
      <c r="M118" s="27"/>
      <c r="N118" s="20"/>
      <c r="O118" s="2"/>
    </row>
    <row r="119" spans="1:15" x14ac:dyDescent="0.3">
      <c r="A119" s="2" t="s">
        <v>160</v>
      </c>
      <c r="B119" s="38">
        <v>37745</v>
      </c>
      <c r="C119" s="17"/>
      <c r="D119" s="19"/>
      <c r="E119" s="20"/>
      <c r="F119" s="21"/>
      <c r="G119" s="22"/>
      <c r="H119" s="23"/>
      <c r="I119" s="24"/>
      <c r="J119" s="25"/>
      <c r="K119" s="23"/>
      <c r="L119" s="26"/>
      <c r="M119" s="27"/>
      <c r="N119" s="20"/>
      <c r="O119" s="2"/>
    </row>
    <row r="120" spans="1:15" x14ac:dyDescent="0.3">
      <c r="A120" s="2" t="s">
        <v>161</v>
      </c>
      <c r="B120" s="38">
        <v>37392</v>
      </c>
      <c r="C120" s="17"/>
      <c r="D120" s="19"/>
      <c r="E120" s="20"/>
      <c r="F120" s="21"/>
      <c r="G120" s="22"/>
      <c r="H120" s="23"/>
      <c r="I120" s="24"/>
      <c r="J120" s="25"/>
      <c r="K120" s="23"/>
      <c r="L120" s="26"/>
      <c r="M120" s="27"/>
      <c r="N120" s="20"/>
      <c r="O120" s="2"/>
    </row>
    <row r="121" spans="1:15" x14ac:dyDescent="0.3">
      <c r="A121" s="2" t="s">
        <v>162</v>
      </c>
      <c r="B121" s="100">
        <v>37886</v>
      </c>
      <c r="C121" s="17"/>
      <c r="D121" s="19"/>
      <c r="E121" s="20"/>
      <c r="F121" s="21"/>
      <c r="G121" s="22"/>
      <c r="H121" s="23"/>
      <c r="I121" s="24"/>
      <c r="J121" s="25"/>
      <c r="K121" s="23"/>
      <c r="L121" s="26"/>
      <c r="M121" s="27"/>
      <c r="N121" s="20"/>
      <c r="O121" s="2"/>
    </row>
    <row r="122" spans="1:15" x14ac:dyDescent="0.3">
      <c r="A122" s="2" t="s">
        <v>163</v>
      </c>
      <c r="B122" s="38">
        <v>37487</v>
      </c>
      <c r="C122" s="17"/>
      <c r="D122" s="19"/>
      <c r="E122" s="20"/>
      <c r="F122" s="21"/>
      <c r="G122" s="22"/>
      <c r="H122" s="23"/>
      <c r="I122" s="24"/>
      <c r="J122" s="25"/>
      <c r="K122" s="23"/>
      <c r="L122" s="26"/>
      <c r="M122" s="27"/>
      <c r="N122" s="20"/>
      <c r="O122" s="2"/>
    </row>
    <row r="123" spans="1:15" ht="15" thickBot="1" x14ac:dyDescent="0.35">
      <c r="A123" s="101" t="s">
        <v>164</v>
      </c>
      <c r="B123" s="102">
        <v>37177</v>
      </c>
      <c r="C123" s="103"/>
      <c r="D123" s="104"/>
      <c r="E123" s="105"/>
      <c r="F123" s="106"/>
      <c r="G123" s="107"/>
      <c r="H123" s="108"/>
      <c r="I123" s="109"/>
      <c r="J123" s="110"/>
      <c r="K123" s="108"/>
      <c r="L123" s="111"/>
      <c r="M123" s="112"/>
      <c r="N123" s="105"/>
      <c r="O123" s="101"/>
    </row>
    <row r="124" spans="1:15" ht="15" thickTop="1" x14ac:dyDescent="0.3">
      <c r="A124" s="61" t="s">
        <v>165</v>
      </c>
      <c r="B124" s="62">
        <f>SUM(C124:N124)</f>
        <v>33</v>
      </c>
      <c r="C124" s="63">
        <v>0</v>
      </c>
      <c r="D124" s="64">
        <v>0</v>
      </c>
      <c r="E124" s="65">
        <v>0</v>
      </c>
      <c r="F124" s="66">
        <v>0</v>
      </c>
      <c r="G124" s="67">
        <v>3</v>
      </c>
      <c r="H124" s="68">
        <v>3</v>
      </c>
      <c r="I124" s="69">
        <v>6</v>
      </c>
      <c r="J124" s="70">
        <v>13</v>
      </c>
      <c r="K124" s="68">
        <v>8</v>
      </c>
      <c r="L124" s="71">
        <v>0</v>
      </c>
      <c r="M124" s="72">
        <v>0</v>
      </c>
      <c r="N124" s="65">
        <v>0</v>
      </c>
      <c r="O124" s="61" t="s">
        <v>165</v>
      </c>
    </row>
    <row r="125" spans="1:15" x14ac:dyDescent="0.3">
      <c r="A125" s="113" t="s">
        <v>156</v>
      </c>
      <c r="B125" s="114">
        <f>SUM(C125:N125)</f>
        <v>18</v>
      </c>
      <c r="C125" s="115">
        <v>0</v>
      </c>
      <c r="D125" s="116">
        <v>0</v>
      </c>
      <c r="E125" s="117">
        <v>0</v>
      </c>
      <c r="F125" s="118">
        <v>0</v>
      </c>
      <c r="G125" s="119">
        <v>1</v>
      </c>
      <c r="H125" s="120">
        <v>3</v>
      </c>
      <c r="I125" s="121">
        <v>6</v>
      </c>
      <c r="J125" s="122">
        <v>6</v>
      </c>
      <c r="K125" s="120">
        <v>2</v>
      </c>
      <c r="L125" s="123">
        <v>0</v>
      </c>
      <c r="M125" s="124">
        <v>0</v>
      </c>
      <c r="N125" s="117">
        <v>0</v>
      </c>
      <c r="O125" s="113" t="s">
        <v>156</v>
      </c>
    </row>
    <row r="126" spans="1:15" x14ac:dyDescent="0.3">
      <c r="A126" s="35" t="s">
        <v>157</v>
      </c>
      <c r="B126" s="138"/>
      <c r="C126" s="139">
        <v>0</v>
      </c>
      <c r="D126" s="140">
        <v>0</v>
      </c>
      <c r="E126" s="141">
        <v>0</v>
      </c>
      <c r="F126" s="142">
        <v>3</v>
      </c>
      <c r="G126" s="143">
        <v>8</v>
      </c>
      <c r="H126" s="144">
        <v>12</v>
      </c>
      <c r="I126" s="145">
        <v>18</v>
      </c>
      <c r="J126" s="146">
        <v>26</v>
      </c>
      <c r="K126" s="144">
        <v>13</v>
      </c>
      <c r="L126" s="147">
        <v>4</v>
      </c>
      <c r="M126" s="148"/>
      <c r="N126" s="141">
        <v>0</v>
      </c>
      <c r="O126" s="35" t="s">
        <v>157</v>
      </c>
    </row>
    <row r="127" spans="1:15" x14ac:dyDescent="0.3">
      <c r="A127" s="35" t="s">
        <v>86</v>
      </c>
      <c r="B127" s="138"/>
      <c r="C127" s="139"/>
      <c r="D127" s="140"/>
      <c r="E127" s="141"/>
      <c r="F127" s="142">
        <v>1945</v>
      </c>
      <c r="G127" s="143">
        <v>1945</v>
      </c>
      <c r="H127" s="144">
        <v>1976</v>
      </c>
      <c r="I127" s="145">
        <v>1983</v>
      </c>
      <c r="J127" s="146">
        <v>1947</v>
      </c>
      <c r="K127" s="144">
        <v>1959</v>
      </c>
      <c r="L127" s="147">
        <v>1959</v>
      </c>
      <c r="M127" s="148"/>
      <c r="N127" s="141"/>
      <c r="O127" s="35" t="s">
        <v>86</v>
      </c>
    </row>
    <row r="128" spans="1:15" x14ac:dyDescent="0.3">
      <c r="A128" s="35" t="s">
        <v>158</v>
      </c>
      <c r="B128" s="138"/>
      <c r="C128" s="139">
        <v>0</v>
      </c>
      <c r="D128" s="140">
        <v>0</v>
      </c>
      <c r="E128" s="141">
        <v>0</v>
      </c>
      <c r="F128" s="142">
        <v>0</v>
      </c>
      <c r="G128" s="143">
        <v>0</v>
      </c>
      <c r="H128" s="144">
        <v>0</v>
      </c>
      <c r="I128" s="145">
        <v>0</v>
      </c>
      <c r="J128" s="146">
        <v>1</v>
      </c>
      <c r="K128" s="144">
        <v>0</v>
      </c>
      <c r="L128" s="147">
        <v>0</v>
      </c>
      <c r="M128" s="148"/>
      <c r="N128" s="141">
        <v>0</v>
      </c>
      <c r="O128" s="35" t="s">
        <v>158</v>
      </c>
    </row>
    <row r="129" spans="1:15" x14ac:dyDescent="0.3">
      <c r="A129" s="149" t="s">
        <v>86</v>
      </c>
      <c r="B129" s="138"/>
      <c r="C129" s="139"/>
      <c r="D129" s="140"/>
      <c r="E129" s="141"/>
      <c r="F129" s="142">
        <v>2003</v>
      </c>
      <c r="G129" s="143" t="s">
        <v>99</v>
      </c>
      <c r="H129" s="144" t="s">
        <v>99</v>
      </c>
      <c r="I129" s="145" t="s">
        <v>99</v>
      </c>
      <c r="J129" s="146" t="s">
        <v>99</v>
      </c>
      <c r="K129" s="144" t="s">
        <v>99</v>
      </c>
      <c r="L129" s="147">
        <v>2002</v>
      </c>
      <c r="M129" s="148"/>
      <c r="N129" s="141"/>
      <c r="O129" s="149" t="s">
        <v>86</v>
      </c>
    </row>
    <row r="130" spans="1:15" x14ac:dyDescent="0.3">
      <c r="A130" s="15" t="s">
        <v>166</v>
      </c>
      <c r="B130" s="16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 t="s">
        <v>166</v>
      </c>
    </row>
    <row r="131" spans="1:15" x14ac:dyDescent="0.3">
      <c r="A131" s="3" t="s">
        <v>167</v>
      </c>
      <c r="B131" s="4">
        <f>SUM(C131:N131)</f>
        <v>15</v>
      </c>
      <c r="C131" s="5">
        <v>0</v>
      </c>
      <c r="D131" s="6">
        <v>0</v>
      </c>
      <c r="E131" s="7">
        <v>0</v>
      </c>
      <c r="F131" s="8">
        <v>0</v>
      </c>
      <c r="G131" s="9">
        <v>0</v>
      </c>
      <c r="H131" s="10">
        <v>0</v>
      </c>
      <c r="I131" s="11">
        <v>3</v>
      </c>
      <c r="J131" s="12">
        <v>10</v>
      </c>
      <c r="K131" s="10">
        <v>2</v>
      </c>
      <c r="L131" s="13">
        <v>0</v>
      </c>
      <c r="M131" s="14">
        <v>0</v>
      </c>
      <c r="N131" s="7">
        <v>0</v>
      </c>
      <c r="O131" s="3" t="s">
        <v>167</v>
      </c>
    </row>
    <row r="132" spans="1:15" x14ac:dyDescent="0.3">
      <c r="A132" s="2" t="s">
        <v>168</v>
      </c>
      <c r="B132" s="18">
        <f>SUM(C132:N132)</f>
        <v>8.5</v>
      </c>
      <c r="C132" s="17">
        <v>0</v>
      </c>
      <c r="D132" s="19">
        <v>0</v>
      </c>
      <c r="E132" s="20">
        <v>0</v>
      </c>
      <c r="F132" s="21">
        <v>0</v>
      </c>
      <c r="G132" s="22">
        <v>0</v>
      </c>
      <c r="H132" s="23">
        <v>1</v>
      </c>
      <c r="I132" s="24">
        <v>3</v>
      </c>
      <c r="J132" s="25">
        <v>4.5</v>
      </c>
      <c r="K132" s="23">
        <v>0</v>
      </c>
      <c r="L132" s="26">
        <v>0</v>
      </c>
      <c r="M132" s="27">
        <v>0</v>
      </c>
      <c r="N132" s="20">
        <v>0</v>
      </c>
      <c r="O132" s="2" t="s">
        <v>168</v>
      </c>
    </row>
    <row r="133" spans="1:15" x14ac:dyDescent="0.3">
      <c r="A133" s="2" t="s">
        <v>169</v>
      </c>
      <c r="B133" s="18">
        <v>15</v>
      </c>
      <c r="C133" s="17">
        <v>0</v>
      </c>
      <c r="D133" s="19">
        <v>0</v>
      </c>
      <c r="E133" s="20">
        <v>0</v>
      </c>
      <c r="F133" s="21">
        <v>0</v>
      </c>
      <c r="G133" s="22">
        <v>0</v>
      </c>
      <c r="H133" s="23">
        <v>2</v>
      </c>
      <c r="I133" s="24">
        <v>4</v>
      </c>
      <c r="J133" s="25">
        <v>10</v>
      </c>
      <c r="K133" s="23">
        <v>2</v>
      </c>
      <c r="L133" s="26">
        <v>0</v>
      </c>
      <c r="M133" s="27">
        <v>0</v>
      </c>
      <c r="N133" s="20">
        <v>0</v>
      </c>
      <c r="O133" s="2" t="s">
        <v>169</v>
      </c>
    </row>
    <row r="134" spans="1:15" x14ac:dyDescent="0.3">
      <c r="A134" s="2" t="s">
        <v>86</v>
      </c>
      <c r="B134" s="18">
        <v>2003</v>
      </c>
      <c r="C134" s="17"/>
      <c r="D134" s="19"/>
      <c r="E134" s="20"/>
      <c r="F134" s="21"/>
      <c r="G134" s="22"/>
      <c r="H134" s="23">
        <v>2001</v>
      </c>
      <c r="I134" s="24">
        <v>2001</v>
      </c>
      <c r="J134" s="25">
        <v>2003</v>
      </c>
      <c r="K134" s="23">
        <v>2003</v>
      </c>
      <c r="L134" s="26"/>
      <c r="M134" s="27"/>
      <c r="N134" s="20"/>
      <c r="O134" s="2" t="s">
        <v>86</v>
      </c>
    </row>
    <row r="135" spans="1:15" x14ac:dyDescent="0.3">
      <c r="A135" s="2" t="s">
        <v>170</v>
      </c>
      <c r="B135" s="18">
        <v>5</v>
      </c>
      <c r="C135" s="17">
        <v>0</v>
      </c>
      <c r="D135" s="19">
        <v>0</v>
      </c>
      <c r="E135" s="20">
        <v>0</v>
      </c>
      <c r="F135" s="21">
        <v>0</v>
      </c>
      <c r="G135" s="22">
        <v>0</v>
      </c>
      <c r="H135" s="23">
        <v>0</v>
      </c>
      <c r="I135" s="24">
        <v>2</v>
      </c>
      <c r="J135" s="25">
        <v>3</v>
      </c>
      <c r="K135" s="23">
        <v>0</v>
      </c>
      <c r="L135" s="26">
        <v>0</v>
      </c>
      <c r="M135" s="27">
        <v>0</v>
      </c>
      <c r="N135" s="20">
        <v>0</v>
      </c>
      <c r="O135" s="2" t="s">
        <v>170</v>
      </c>
    </row>
    <row r="136" spans="1:15" x14ac:dyDescent="0.3">
      <c r="A136" s="87" t="s">
        <v>86</v>
      </c>
      <c r="B136" s="88">
        <v>2002</v>
      </c>
      <c r="C136" s="89"/>
      <c r="D136" s="90"/>
      <c r="E136" s="91"/>
      <c r="F136" s="92"/>
      <c r="G136" s="93"/>
      <c r="H136" s="94">
        <v>2003</v>
      </c>
      <c r="I136" s="95">
        <v>2002</v>
      </c>
      <c r="J136" s="96">
        <v>2002</v>
      </c>
      <c r="K136" s="94">
        <v>2002</v>
      </c>
      <c r="L136" s="97"/>
      <c r="M136" s="98"/>
      <c r="N136" s="91"/>
      <c r="O136" s="87" t="s">
        <v>86</v>
      </c>
    </row>
    <row r="137" spans="1:15" x14ac:dyDescent="0.3">
      <c r="A137" s="2" t="s">
        <v>171</v>
      </c>
      <c r="B137" s="100">
        <v>37816</v>
      </c>
      <c r="C137" s="17"/>
      <c r="D137" s="19"/>
      <c r="E137" s="20"/>
      <c r="F137" s="21"/>
      <c r="G137" s="22"/>
      <c r="H137" s="23"/>
      <c r="I137" s="24"/>
      <c r="J137" s="25"/>
      <c r="K137" s="23"/>
      <c r="L137" s="26"/>
      <c r="M137" s="27"/>
      <c r="N137" s="20"/>
      <c r="O137" s="2"/>
    </row>
    <row r="138" spans="1:15" x14ac:dyDescent="0.3">
      <c r="A138" s="2" t="s">
        <v>172</v>
      </c>
      <c r="B138" s="38">
        <v>37067</v>
      </c>
      <c r="C138" s="17"/>
      <c r="D138" s="19"/>
      <c r="E138" s="20"/>
      <c r="F138" s="21"/>
      <c r="G138" s="22"/>
      <c r="H138" s="23"/>
      <c r="I138" s="24"/>
      <c r="J138" s="25"/>
      <c r="K138" s="23"/>
      <c r="L138" s="26"/>
      <c r="M138" s="27"/>
      <c r="N138" s="20"/>
      <c r="O138" s="2"/>
    </row>
    <row r="139" spans="1:15" x14ac:dyDescent="0.3">
      <c r="A139" s="2" t="s">
        <v>173</v>
      </c>
      <c r="B139" s="38">
        <v>37465</v>
      </c>
      <c r="C139" s="17"/>
      <c r="D139" s="19"/>
      <c r="E139" s="20"/>
      <c r="F139" s="21"/>
      <c r="G139" s="22"/>
      <c r="H139" s="23"/>
      <c r="I139" s="24"/>
      <c r="J139" s="25"/>
      <c r="K139" s="23"/>
      <c r="L139" s="26"/>
      <c r="M139" s="27"/>
      <c r="N139" s="20"/>
      <c r="O139" s="2"/>
    </row>
    <row r="140" spans="1:15" x14ac:dyDescent="0.3">
      <c r="A140" s="2" t="s">
        <v>174</v>
      </c>
      <c r="B140" s="100">
        <v>37885</v>
      </c>
      <c r="C140" s="17"/>
      <c r="D140" s="19"/>
      <c r="E140" s="20"/>
      <c r="F140" s="21"/>
      <c r="G140" s="22"/>
      <c r="H140" s="23"/>
      <c r="I140" s="24"/>
      <c r="J140" s="25"/>
      <c r="K140" s="23"/>
      <c r="L140" s="26"/>
      <c r="M140" s="27"/>
      <c r="N140" s="20"/>
      <c r="O140" s="2"/>
    </row>
    <row r="141" spans="1:15" x14ac:dyDescent="0.3">
      <c r="A141" s="2" t="s">
        <v>175</v>
      </c>
      <c r="B141" s="38">
        <v>37486</v>
      </c>
      <c r="C141" s="17"/>
      <c r="D141" s="19"/>
      <c r="E141" s="20"/>
      <c r="F141" s="21"/>
      <c r="G141" s="22"/>
      <c r="H141" s="23"/>
      <c r="I141" s="24"/>
      <c r="J141" s="25"/>
      <c r="K141" s="23"/>
      <c r="L141" s="26"/>
      <c r="M141" s="27"/>
      <c r="N141" s="20"/>
      <c r="O141" s="2"/>
    </row>
    <row r="142" spans="1:15" ht="15" thickBot="1" x14ac:dyDescent="0.35">
      <c r="A142" s="101" t="s">
        <v>176</v>
      </c>
      <c r="B142" s="102">
        <v>37885</v>
      </c>
      <c r="C142" s="103"/>
      <c r="D142" s="104"/>
      <c r="E142" s="105"/>
      <c r="F142" s="106"/>
      <c r="G142" s="107"/>
      <c r="H142" s="108"/>
      <c r="I142" s="109"/>
      <c r="J142" s="110"/>
      <c r="K142" s="108"/>
      <c r="L142" s="111"/>
      <c r="M142" s="112"/>
      <c r="N142" s="105"/>
      <c r="O142" s="101"/>
    </row>
    <row r="143" spans="1:15" ht="15" thickTop="1" x14ac:dyDescent="0.3">
      <c r="A143" s="61" t="s">
        <v>177</v>
      </c>
      <c r="B143" s="62">
        <f>SUM(C143:N143)</f>
        <v>11</v>
      </c>
      <c r="C143" s="63">
        <v>0</v>
      </c>
      <c r="D143" s="64">
        <v>0</v>
      </c>
      <c r="E143" s="65">
        <v>0</v>
      </c>
      <c r="F143" s="66">
        <v>0</v>
      </c>
      <c r="G143" s="67">
        <v>0</v>
      </c>
      <c r="H143" s="68">
        <v>0</v>
      </c>
      <c r="I143" s="69">
        <v>2</v>
      </c>
      <c r="J143" s="70">
        <v>9</v>
      </c>
      <c r="K143" s="68">
        <v>0</v>
      </c>
      <c r="L143" s="71">
        <v>0</v>
      </c>
      <c r="M143" s="72">
        <v>0</v>
      </c>
      <c r="N143" s="65">
        <v>0</v>
      </c>
      <c r="O143" s="61" t="s">
        <v>177</v>
      </c>
    </row>
    <row r="144" spans="1:15" x14ac:dyDescent="0.3">
      <c r="A144" s="2" t="s">
        <v>168</v>
      </c>
      <c r="B144" s="18">
        <f>SUM(C144:N144)</f>
        <v>3</v>
      </c>
      <c r="C144" s="17">
        <v>0</v>
      </c>
      <c r="D144" s="19">
        <v>0</v>
      </c>
      <c r="E144" s="20">
        <v>0</v>
      </c>
      <c r="F144" s="21">
        <v>0</v>
      </c>
      <c r="G144" s="22">
        <v>0</v>
      </c>
      <c r="H144" s="23">
        <v>1</v>
      </c>
      <c r="I144" s="24">
        <v>1</v>
      </c>
      <c r="J144" s="25">
        <v>1</v>
      </c>
      <c r="K144" s="23">
        <v>0</v>
      </c>
      <c r="L144" s="26">
        <v>0</v>
      </c>
      <c r="M144" s="27">
        <v>0</v>
      </c>
      <c r="N144" s="20">
        <v>0</v>
      </c>
      <c r="O144" s="2" t="s">
        <v>168</v>
      </c>
    </row>
    <row r="145" spans="1:15" x14ac:dyDescent="0.3">
      <c r="A145" s="2" t="s">
        <v>169</v>
      </c>
      <c r="B145" s="16"/>
      <c r="C145" s="17">
        <v>0</v>
      </c>
      <c r="D145" s="19">
        <v>0</v>
      </c>
      <c r="E145" s="20">
        <v>0</v>
      </c>
      <c r="F145" s="21">
        <v>0</v>
      </c>
      <c r="G145" s="22">
        <v>4</v>
      </c>
      <c r="H145" s="23">
        <v>7</v>
      </c>
      <c r="I145" s="24">
        <v>6</v>
      </c>
      <c r="J145" s="25">
        <v>9</v>
      </c>
      <c r="K145" s="23">
        <v>3</v>
      </c>
      <c r="L145" s="26">
        <v>0</v>
      </c>
      <c r="M145" s="27">
        <v>0</v>
      </c>
      <c r="N145" s="20">
        <v>0</v>
      </c>
      <c r="O145" s="2" t="s">
        <v>169</v>
      </c>
    </row>
    <row r="146" spans="1:15" x14ac:dyDescent="0.3">
      <c r="A146" s="2" t="s">
        <v>86</v>
      </c>
      <c r="B146" s="16"/>
      <c r="C146" s="17"/>
      <c r="D146" s="19"/>
      <c r="E146" s="20"/>
      <c r="F146" s="21"/>
      <c r="G146" s="22">
        <v>1947</v>
      </c>
      <c r="H146" s="23">
        <v>1976</v>
      </c>
      <c r="I146" s="24">
        <v>1983</v>
      </c>
      <c r="J146" s="25">
        <v>1947</v>
      </c>
      <c r="K146" s="23">
        <v>1961</v>
      </c>
      <c r="L146" s="26"/>
      <c r="M146" s="27"/>
      <c r="N146" s="20"/>
      <c r="O146" s="2" t="s">
        <v>86</v>
      </c>
    </row>
    <row r="147" spans="1:15" x14ac:dyDescent="0.3">
      <c r="A147" s="2" t="s">
        <v>170</v>
      </c>
      <c r="B147" s="16"/>
      <c r="C147" s="17">
        <v>0</v>
      </c>
      <c r="D147" s="19">
        <v>0</v>
      </c>
      <c r="E147" s="20">
        <v>0</v>
      </c>
      <c r="F147" s="21">
        <v>0</v>
      </c>
      <c r="G147" s="22">
        <v>0</v>
      </c>
      <c r="H147" s="23">
        <v>0</v>
      </c>
      <c r="I147" s="24">
        <v>0</v>
      </c>
      <c r="J147" s="25">
        <v>0</v>
      </c>
      <c r="K147" s="23">
        <v>0</v>
      </c>
      <c r="L147" s="26">
        <v>0</v>
      </c>
      <c r="M147" s="27">
        <v>0</v>
      </c>
      <c r="N147" s="20">
        <v>0</v>
      </c>
      <c r="O147" s="2" t="s">
        <v>170</v>
      </c>
    </row>
    <row r="148" spans="1:15" x14ac:dyDescent="0.3">
      <c r="A148" s="87" t="s">
        <v>86</v>
      </c>
      <c r="B148" s="16"/>
      <c r="C148" s="17"/>
      <c r="D148" s="19"/>
      <c r="E148" s="20"/>
      <c r="F148" s="21"/>
      <c r="G148" s="22">
        <v>2003</v>
      </c>
      <c r="H148" s="23">
        <v>2002</v>
      </c>
      <c r="I148" s="24" t="s">
        <v>99</v>
      </c>
      <c r="J148" s="25" t="s">
        <v>99</v>
      </c>
      <c r="K148" s="23">
        <v>2002</v>
      </c>
      <c r="L148" s="26"/>
      <c r="M148" s="27"/>
      <c r="N148" s="20"/>
      <c r="O148" s="87" t="s">
        <v>86</v>
      </c>
    </row>
    <row r="149" spans="1:15" x14ac:dyDescent="0.3">
      <c r="A149" s="15" t="s">
        <v>178</v>
      </c>
      <c r="B149" s="16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 t="s">
        <v>178</v>
      </c>
    </row>
    <row r="150" spans="1:15" x14ac:dyDescent="0.3">
      <c r="A150" s="3" t="s">
        <v>179</v>
      </c>
      <c r="B150" s="4">
        <f>SUM(C150:N150)</f>
        <v>529</v>
      </c>
      <c r="C150" s="5">
        <v>66</v>
      </c>
      <c r="D150" s="6">
        <v>19</v>
      </c>
      <c r="E150" s="7">
        <v>19</v>
      </c>
      <c r="F150" s="8">
        <v>32</v>
      </c>
      <c r="G150" s="9">
        <v>47</v>
      </c>
      <c r="H150" s="10">
        <v>95</v>
      </c>
      <c r="I150" s="11">
        <v>58</v>
      </c>
      <c r="J150" s="12">
        <v>52</v>
      </c>
      <c r="K150" s="10">
        <v>7</v>
      </c>
      <c r="L150" s="13">
        <v>60</v>
      </c>
      <c r="M150" s="14">
        <v>30</v>
      </c>
      <c r="N150" s="7">
        <v>44</v>
      </c>
      <c r="O150" s="3" t="s">
        <v>179</v>
      </c>
    </row>
    <row r="151" spans="1:15" x14ac:dyDescent="0.3">
      <c r="A151" s="2" t="s">
        <v>180</v>
      </c>
      <c r="B151" s="18">
        <f>SUM(C151:N151)</f>
        <v>1153.8999999999999</v>
      </c>
      <c r="C151" s="17">
        <v>79.5</v>
      </c>
      <c r="D151" s="19">
        <v>86.8</v>
      </c>
      <c r="E151" s="20">
        <v>130.30000000000001</v>
      </c>
      <c r="F151" s="21">
        <v>104.3</v>
      </c>
      <c r="G151" s="22">
        <v>63.1</v>
      </c>
      <c r="H151" s="23">
        <v>44.5</v>
      </c>
      <c r="I151" s="24">
        <v>100.5</v>
      </c>
      <c r="J151" s="25">
        <v>130</v>
      </c>
      <c r="K151" s="23">
        <v>100.8</v>
      </c>
      <c r="L151" s="26">
        <v>63.8</v>
      </c>
      <c r="M151" s="27">
        <v>156</v>
      </c>
      <c r="N151" s="20">
        <v>94.3</v>
      </c>
      <c r="O151" s="2" t="s">
        <v>180</v>
      </c>
    </row>
    <row r="152" spans="1:15" x14ac:dyDescent="0.3">
      <c r="A152" s="2" t="s">
        <v>28</v>
      </c>
      <c r="B152" s="18">
        <f t="shared" ref="B152:N152" si="8">INT((B150-B151)*10000/B151)/100</f>
        <v>-54.16</v>
      </c>
      <c r="C152" s="17">
        <f t="shared" si="8"/>
        <v>-16.989999999999998</v>
      </c>
      <c r="D152" s="19">
        <f t="shared" si="8"/>
        <v>-78.12</v>
      </c>
      <c r="E152" s="20">
        <f t="shared" si="8"/>
        <v>-85.42</v>
      </c>
      <c r="F152" s="21">
        <f t="shared" si="8"/>
        <v>-69.319999999999993</v>
      </c>
      <c r="G152" s="22">
        <f t="shared" si="8"/>
        <v>-25.52</v>
      </c>
      <c r="H152" s="23">
        <f t="shared" si="8"/>
        <v>113.48</v>
      </c>
      <c r="I152" s="24">
        <f t="shared" si="8"/>
        <v>-42.29</v>
      </c>
      <c r="J152" s="25">
        <f t="shared" si="8"/>
        <v>-60</v>
      </c>
      <c r="K152" s="23">
        <f t="shared" si="8"/>
        <v>-93.06</v>
      </c>
      <c r="L152" s="26">
        <f t="shared" si="8"/>
        <v>-5.96</v>
      </c>
      <c r="M152" s="27">
        <f t="shared" si="8"/>
        <v>-80.77</v>
      </c>
      <c r="N152" s="20">
        <f t="shared" si="8"/>
        <v>-53.35</v>
      </c>
      <c r="O152" s="2" t="s">
        <v>28</v>
      </c>
    </row>
    <row r="153" spans="1:15" x14ac:dyDescent="0.3">
      <c r="A153" s="2" t="s">
        <v>181</v>
      </c>
      <c r="B153" s="18">
        <v>1180</v>
      </c>
      <c r="C153" s="17">
        <v>97</v>
      </c>
      <c r="D153" s="19">
        <v>135.5</v>
      </c>
      <c r="E153" s="20">
        <v>185</v>
      </c>
      <c r="F153" s="21">
        <v>182.5</v>
      </c>
      <c r="G153" s="22">
        <v>82.5</v>
      </c>
      <c r="H153" s="23">
        <v>95</v>
      </c>
      <c r="I153" s="24">
        <v>105.5</v>
      </c>
      <c r="J153" s="25">
        <v>164.5</v>
      </c>
      <c r="K153" s="23">
        <v>144.5</v>
      </c>
      <c r="L153" s="26">
        <v>78</v>
      </c>
      <c r="M153" s="27">
        <v>175</v>
      </c>
      <c r="N153" s="20">
        <v>130.5</v>
      </c>
      <c r="O153" s="2" t="s">
        <v>181</v>
      </c>
    </row>
    <row r="154" spans="1:15" x14ac:dyDescent="0.3">
      <c r="A154" s="2" t="s">
        <v>86</v>
      </c>
      <c r="B154" s="18">
        <v>2001</v>
      </c>
      <c r="C154" s="17">
        <v>2001</v>
      </c>
      <c r="D154" s="19">
        <v>2002</v>
      </c>
      <c r="E154" s="20">
        <v>2001</v>
      </c>
      <c r="F154" s="21">
        <v>2001</v>
      </c>
      <c r="G154" s="22">
        <v>2002</v>
      </c>
      <c r="H154" s="23">
        <v>2003</v>
      </c>
      <c r="I154" s="24">
        <v>2002</v>
      </c>
      <c r="J154" s="25">
        <v>2002</v>
      </c>
      <c r="K154" s="23">
        <v>2001</v>
      </c>
      <c r="L154" s="26">
        <v>2001</v>
      </c>
      <c r="M154" s="27">
        <v>2002</v>
      </c>
      <c r="N154" s="20">
        <v>2002</v>
      </c>
      <c r="O154" s="2" t="s">
        <v>86</v>
      </c>
    </row>
    <row r="155" spans="1:15" x14ac:dyDescent="0.3">
      <c r="A155" s="2" t="s">
        <v>182</v>
      </c>
      <c r="B155" s="18">
        <v>529</v>
      </c>
      <c r="C155" s="17">
        <v>62</v>
      </c>
      <c r="D155" s="19">
        <v>19</v>
      </c>
      <c r="E155" s="20">
        <v>19</v>
      </c>
      <c r="F155" s="21">
        <v>26</v>
      </c>
      <c r="G155" s="22">
        <v>47</v>
      </c>
      <c r="H155" s="23">
        <v>23.5</v>
      </c>
      <c r="I155" s="24">
        <v>58</v>
      </c>
      <c r="J155" s="25">
        <v>52</v>
      </c>
      <c r="K155" s="23">
        <v>7</v>
      </c>
      <c r="L155" s="26">
        <v>60</v>
      </c>
      <c r="M155" s="27">
        <v>30</v>
      </c>
      <c r="N155" s="20">
        <v>44</v>
      </c>
      <c r="O155" s="2" t="s">
        <v>182</v>
      </c>
    </row>
    <row r="156" spans="1:15" ht="15" thickBot="1" x14ac:dyDescent="0.35">
      <c r="A156" s="87" t="s">
        <v>86</v>
      </c>
      <c r="B156" s="88">
        <v>2003</v>
      </c>
      <c r="C156" s="89">
        <v>2002</v>
      </c>
      <c r="D156" s="90">
        <v>2003</v>
      </c>
      <c r="E156" s="91">
        <v>2003</v>
      </c>
      <c r="F156" s="92">
        <v>2002</v>
      </c>
      <c r="G156" s="93">
        <v>2003</v>
      </c>
      <c r="H156" s="94">
        <v>2001</v>
      </c>
      <c r="I156" s="95">
        <v>2003</v>
      </c>
      <c r="J156" s="96">
        <v>2003</v>
      </c>
      <c r="K156" s="94">
        <v>2003</v>
      </c>
      <c r="L156" s="97">
        <v>2003</v>
      </c>
      <c r="M156" s="98">
        <v>2003</v>
      </c>
      <c r="N156" s="91">
        <v>2003</v>
      </c>
      <c r="O156" s="87" t="s">
        <v>86</v>
      </c>
    </row>
    <row r="157" spans="1:15" ht="15" thickTop="1" x14ac:dyDescent="0.3">
      <c r="A157" s="61" t="s">
        <v>183</v>
      </c>
      <c r="B157" s="62">
        <f>SUM(C157:N157)</f>
        <v>614</v>
      </c>
      <c r="C157" s="63">
        <v>66</v>
      </c>
      <c r="D157" s="64">
        <v>16</v>
      </c>
      <c r="E157" s="65">
        <v>24</v>
      </c>
      <c r="F157" s="66">
        <v>41</v>
      </c>
      <c r="G157" s="67">
        <v>57</v>
      </c>
      <c r="H157" s="68">
        <v>150</v>
      </c>
      <c r="I157" s="69">
        <v>47</v>
      </c>
      <c r="J157" s="70">
        <v>60</v>
      </c>
      <c r="K157" s="68">
        <v>15</v>
      </c>
      <c r="L157" s="71">
        <v>51</v>
      </c>
      <c r="M157" s="72">
        <v>39</v>
      </c>
      <c r="N157" s="65">
        <v>48</v>
      </c>
      <c r="O157" s="61" t="s">
        <v>183</v>
      </c>
    </row>
    <row r="158" spans="1:15" x14ac:dyDescent="0.3">
      <c r="A158" s="2" t="s">
        <v>184</v>
      </c>
      <c r="B158" s="18">
        <v>747</v>
      </c>
      <c r="C158" s="17">
        <v>60</v>
      </c>
      <c r="D158" s="19">
        <v>49.4</v>
      </c>
      <c r="E158" s="20">
        <v>49.1</v>
      </c>
      <c r="F158" s="21">
        <v>50.6</v>
      </c>
      <c r="G158" s="22">
        <v>55.2</v>
      </c>
      <c r="H158" s="23">
        <v>64.5</v>
      </c>
      <c r="I158" s="24">
        <v>55.1</v>
      </c>
      <c r="J158" s="25">
        <v>66.900000000000006</v>
      </c>
      <c r="K158" s="23">
        <v>75</v>
      </c>
      <c r="L158" s="26">
        <v>71.3</v>
      </c>
      <c r="M158" s="27">
        <v>77.2</v>
      </c>
      <c r="N158" s="20">
        <v>73.7</v>
      </c>
      <c r="O158" s="2" t="s">
        <v>184</v>
      </c>
    </row>
    <row r="159" spans="1:15" x14ac:dyDescent="0.3">
      <c r="A159" s="2" t="s">
        <v>28</v>
      </c>
      <c r="B159" s="18">
        <f t="shared" ref="B159:N159" si="9">INT((B157-B158)*10000/B158)/100</f>
        <v>-17.809999999999999</v>
      </c>
      <c r="C159" s="17">
        <f t="shared" si="9"/>
        <v>10</v>
      </c>
      <c r="D159" s="19">
        <f t="shared" si="9"/>
        <v>-67.62</v>
      </c>
      <c r="E159" s="20">
        <f t="shared" si="9"/>
        <v>-51.13</v>
      </c>
      <c r="F159" s="21">
        <f t="shared" si="9"/>
        <v>-18.98</v>
      </c>
      <c r="G159" s="22">
        <f t="shared" si="9"/>
        <v>3.26</v>
      </c>
      <c r="H159" s="23">
        <f t="shared" si="9"/>
        <v>132.55000000000001</v>
      </c>
      <c r="I159" s="24">
        <f t="shared" si="9"/>
        <v>-14.71</v>
      </c>
      <c r="J159" s="25">
        <f t="shared" si="9"/>
        <v>-10.32</v>
      </c>
      <c r="K159" s="23">
        <f t="shared" si="9"/>
        <v>-80</v>
      </c>
      <c r="L159" s="26">
        <f t="shared" si="9"/>
        <v>-28.48</v>
      </c>
      <c r="M159" s="27">
        <f t="shared" si="9"/>
        <v>-49.49</v>
      </c>
      <c r="N159" s="20">
        <f t="shared" si="9"/>
        <v>-34.880000000000003</v>
      </c>
      <c r="O159" s="2" t="s">
        <v>28</v>
      </c>
    </row>
    <row r="160" spans="1:15" x14ac:dyDescent="0.3">
      <c r="A160" s="2" t="s">
        <v>181</v>
      </c>
      <c r="B160" s="16"/>
      <c r="C160" s="17">
        <v>145</v>
      </c>
      <c r="D160" s="19">
        <v>132</v>
      </c>
      <c r="E160" s="20">
        <v>169</v>
      </c>
      <c r="F160" s="21">
        <v>148</v>
      </c>
      <c r="G160" s="22">
        <v>114</v>
      </c>
      <c r="H160" s="23">
        <v>150</v>
      </c>
      <c r="I160" s="24">
        <v>88</v>
      </c>
      <c r="J160" s="25">
        <v>174</v>
      </c>
      <c r="K160" s="23">
        <v>171</v>
      </c>
      <c r="L160" s="26">
        <v>216</v>
      </c>
      <c r="M160" s="27">
        <v>169</v>
      </c>
      <c r="N160" s="20">
        <v>204</v>
      </c>
      <c r="O160" s="2" t="s">
        <v>181</v>
      </c>
    </row>
    <row r="161" spans="1:15" x14ac:dyDescent="0.3">
      <c r="A161" s="2" t="s">
        <v>86</v>
      </c>
      <c r="B161" s="16"/>
      <c r="C161" s="17">
        <v>1995</v>
      </c>
      <c r="D161" s="19">
        <v>1957</v>
      </c>
      <c r="E161" s="20">
        <v>2001</v>
      </c>
      <c r="F161" s="21">
        <v>2000</v>
      </c>
      <c r="G161" s="22">
        <v>1945</v>
      </c>
      <c r="H161" s="23">
        <v>2003</v>
      </c>
      <c r="I161" s="24" t="s">
        <v>99</v>
      </c>
      <c r="J161" s="25">
        <v>1945</v>
      </c>
      <c r="K161" s="23">
        <v>1958</v>
      </c>
      <c r="L161" s="26">
        <v>2000</v>
      </c>
      <c r="M161" s="27">
        <v>200</v>
      </c>
      <c r="N161" s="20">
        <v>1965</v>
      </c>
      <c r="O161" s="2" t="s">
        <v>86</v>
      </c>
    </row>
    <row r="162" spans="1:15" x14ac:dyDescent="0.3">
      <c r="A162" s="2" t="s">
        <v>182</v>
      </c>
      <c r="B162" s="16"/>
      <c r="C162" s="17">
        <v>3</v>
      </c>
      <c r="D162" s="19">
        <v>2</v>
      </c>
      <c r="E162" s="20">
        <v>3</v>
      </c>
      <c r="F162" s="21">
        <v>11</v>
      </c>
      <c r="G162" s="22">
        <v>9</v>
      </c>
      <c r="H162" s="23">
        <v>3</v>
      </c>
      <c r="I162" s="24">
        <v>12</v>
      </c>
      <c r="J162" s="25">
        <v>9</v>
      </c>
      <c r="K162" s="23">
        <v>2</v>
      </c>
      <c r="L162" s="26">
        <v>5</v>
      </c>
      <c r="M162" s="27">
        <v>8</v>
      </c>
      <c r="N162" s="20">
        <v>9</v>
      </c>
      <c r="O162" s="2" t="s">
        <v>182</v>
      </c>
    </row>
    <row r="163" spans="1:15" x14ac:dyDescent="0.3">
      <c r="A163" s="87" t="s">
        <v>86</v>
      </c>
      <c r="B163" s="16"/>
      <c r="C163" s="17">
        <v>1997</v>
      </c>
      <c r="D163" s="19">
        <v>1959</v>
      </c>
      <c r="E163" s="20">
        <v>1953</v>
      </c>
      <c r="F163" s="21">
        <v>1984</v>
      </c>
      <c r="G163" s="22">
        <v>1989</v>
      </c>
      <c r="H163" s="23">
        <v>1976</v>
      </c>
      <c r="I163" s="24">
        <v>1982</v>
      </c>
      <c r="J163" s="25">
        <v>1991</v>
      </c>
      <c r="K163" s="23">
        <v>1959</v>
      </c>
      <c r="L163" s="26">
        <v>1969</v>
      </c>
      <c r="M163" s="27">
        <v>1955</v>
      </c>
      <c r="N163" s="20">
        <v>1971</v>
      </c>
      <c r="O163" s="87" t="s">
        <v>86</v>
      </c>
    </row>
    <row r="164" spans="1:15" x14ac:dyDescent="0.3">
      <c r="A164" s="15" t="s">
        <v>185</v>
      </c>
      <c r="B164" s="16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 t="s">
        <v>185</v>
      </c>
    </row>
    <row r="165" spans="1:15" x14ac:dyDescent="0.3">
      <c r="A165" s="3" t="s">
        <v>186</v>
      </c>
      <c r="B165" s="4">
        <f>SUM(C165:N165)</f>
        <v>2055</v>
      </c>
      <c r="C165" s="5">
        <v>84</v>
      </c>
      <c r="D165" s="6">
        <v>131</v>
      </c>
      <c r="E165" s="7">
        <v>179</v>
      </c>
      <c r="F165" s="8">
        <v>202</v>
      </c>
      <c r="G165" s="9">
        <v>194</v>
      </c>
      <c r="H165" s="10">
        <v>222</v>
      </c>
      <c r="I165" s="11">
        <v>249</v>
      </c>
      <c r="J165" s="12">
        <v>289</v>
      </c>
      <c r="K165" s="10">
        <v>235</v>
      </c>
      <c r="L165" s="13">
        <v>127</v>
      </c>
      <c r="M165" s="14">
        <v>66</v>
      </c>
      <c r="N165" s="7">
        <v>77</v>
      </c>
      <c r="O165" s="3" t="s">
        <v>186</v>
      </c>
    </row>
    <row r="166" spans="1:15" x14ac:dyDescent="0.3">
      <c r="A166" s="2" t="s">
        <v>187</v>
      </c>
      <c r="B166" s="18">
        <v>1634</v>
      </c>
      <c r="C166" s="17">
        <v>49</v>
      </c>
      <c r="D166" s="19">
        <v>80</v>
      </c>
      <c r="E166" s="20">
        <v>115</v>
      </c>
      <c r="F166" s="21">
        <v>162</v>
      </c>
      <c r="G166" s="22">
        <v>199</v>
      </c>
      <c r="H166" s="23">
        <v>206</v>
      </c>
      <c r="I166" s="24">
        <v>213</v>
      </c>
      <c r="J166" s="25">
        <v>213</v>
      </c>
      <c r="K166" s="23">
        <v>151</v>
      </c>
      <c r="L166" s="26">
        <v>116</v>
      </c>
      <c r="M166" s="27">
        <v>74</v>
      </c>
      <c r="N166" s="20">
        <v>48</v>
      </c>
      <c r="O166" s="2" t="s">
        <v>187</v>
      </c>
    </row>
    <row r="167" spans="1:15" x14ac:dyDescent="0.3">
      <c r="A167" s="2" t="s">
        <v>28</v>
      </c>
      <c r="B167" s="18">
        <f>INT((B165-B166)*10000/B166)/100</f>
        <v>25.76</v>
      </c>
      <c r="C167" s="17">
        <f t="shared" ref="C167:N167" si="10">INT((C165-C166)*10000/C166)/100</f>
        <v>71.42</v>
      </c>
      <c r="D167" s="19">
        <f t="shared" si="10"/>
        <v>63.75</v>
      </c>
      <c r="E167" s="20">
        <f t="shared" si="10"/>
        <v>55.65</v>
      </c>
      <c r="F167" s="21">
        <f t="shared" si="10"/>
        <v>24.69</v>
      </c>
      <c r="G167" s="22">
        <f t="shared" si="10"/>
        <v>-2.52</v>
      </c>
      <c r="H167" s="23">
        <f t="shared" si="10"/>
        <v>7.76</v>
      </c>
      <c r="I167" s="24">
        <f t="shared" si="10"/>
        <v>16.899999999999999</v>
      </c>
      <c r="J167" s="25">
        <f t="shared" si="10"/>
        <v>35.68</v>
      </c>
      <c r="K167" s="23">
        <f t="shared" si="10"/>
        <v>55.62</v>
      </c>
      <c r="L167" s="26">
        <f t="shared" si="10"/>
        <v>9.48</v>
      </c>
      <c r="M167" s="27">
        <f t="shared" si="10"/>
        <v>-10.82</v>
      </c>
      <c r="N167" s="20">
        <f t="shared" si="10"/>
        <v>60.41</v>
      </c>
      <c r="O167" s="2" t="s">
        <v>28</v>
      </c>
    </row>
    <row r="168" spans="1:15" x14ac:dyDescent="0.3">
      <c r="A168" s="2" t="s">
        <v>188</v>
      </c>
      <c r="B168" s="18">
        <v>1674</v>
      </c>
      <c r="C168" s="17">
        <v>93</v>
      </c>
      <c r="D168" s="19">
        <v>131</v>
      </c>
      <c r="E168" s="20">
        <v>183</v>
      </c>
      <c r="F168" s="21">
        <v>234</v>
      </c>
      <c r="G168" s="22">
        <v>242</v>
      </c>
      <c r="H168" s="23">
        <v>292</v>
      </c>
      <c r="I168" s="24">
        <v>310</v>
      </c>
      <c r="J168" s="25">
        <v>284</v>
      </c>
      <c r="K168" s="23">
        <v>238</v>
      </c>
      <c r="L168" s="26">
        <v>179</v>
      </c>
      <c r="M168" s="27">
        <v>83</v>
      </c>
      <c r="N168" s="20">
        <v>80</v>
      </c>
      <c r="O168" s="2" t="s">
        <v>188</v>
      </c>
    </row>
    <row r="169" spans="1:15" x14ac:dyDescent="0.3">
      <c r="A169" s="2" t="s">
        <v>86</v>
      </c>
      <c r="B169" s="18">
        <v>2001</v>
      </c>
      <c r="C169" s="17">
        <v>1998</v>
      </c>
      <c r="D169" s="19">
        <v>2003</v>
      </c>
      <c r="E169" s="20">
        <v>1972</v>
      </c>
      <c r="F169" s="21">
        <v>1990</v>
      </c>
      <c r="G169" s="22">
        <v>2001</v>
      </c>
      <c r="H169" s="23">
        <v>1976</v>
      </c>
      <c r="I169" s="24">
        <v>1990</v>
      </c>
      <c r="J169" s="25">
        <v>1976</v>
      </c>
      <c r="K169" s="23">
        <v>1997</v>
      </c>
      <c r="L169" s="26">
        <v>1965</v>
      </c>
      <c r="M169" s="27">
        <v>2001</v>
      </c>
      <c r="N169" s="20">
        <v>1972</v>
      </c>
      <c r="O169" s="2" t="s">
        <v>86</v>
      </c>
    </row>
    <row r="170" spans="1:15" x14ac:dyDescent="0.3">
      <c r="A170" s="2" t="s">
        <v>189</v>
      </c>
      <c r="B170" s="18">
        <v>1603</v>
      </c>
      <c r="C170" s="17">
        <v>32</v>
      </c>
      <c r="D170" s="19">
        <v>69</v>
      </c>
      <c r="E170" s="20">
        <v>54</v>
      </c>
      <c r="F170" s="21">
        <v>100</v>
      </c>
      <c r="G170" s="22">
        <v>164</v>
      </c>
      <c r="H170" s="23">
        <v>133</v>
      </c>
      <c r="I170" s="24">
        <v>141</v>
      </c>
      <c r="J170" s="25">
        <v>127</v>
      </c>
      <c r="K170" s="23">
        <v>81</v>
      </c>
      <c r="L170" s="26">
        <v>52</v>
      </c>
      <c r="M170" s="27">
        <v>63</v>
      </c>
      <c r="N170" s="20">
        <v>17</v>
      </c>
      <c r="O170" s="2" t="s">
        <v>189</v>
      </c>
    </row>
    <row r="171" spans="1:15" x14ac:dyDescent="0.3">
      <c r="A171" s="2" t="s">
        <v>86</v>
      </c>
      <c r="B171" s="18">
        <v>2002</v>
      </c>
      <c r="C171" s="17">
        <v>1964</v>
      </c>
      <c r="D171" s="19">
        <v>2001</v>
      </c>
      <c r="E171" s="20">
        <v>2001</v>
      </c>
      <c r="F171" s="21">
        <v>1998</v>
      </c>
      <c r="G171" s="22">
        <v>2002</v>
      </c>
      <c r="H171" s="23">
        <v>1977</v>
      </c>
      <c r="I171" s="24">
        <v>1965</v>
      </c>
      <c r="J171" s="25">
        <v>1968</v>
      </c>
      <c r="K171" s="23">
        <v>1984</v>
      </c>
      <c r="L171" s="26">
        <v>1998</v>
      </c>
      <c r="M171" s="27">
        <v>2002</v>
      </c>
      <c r="N171" s="20">
        <v>1988</v>
      </c>
      <c r="O171" s="2" t="s">
        <v>86</v>
      </c>
    </row>
    <row r="172" spans="1:15" x14ac:dyDescent="0.3">
      <c r="A172" s="15" t="s">
        <v>190</v>
      </c>
      <c r="B172" s="16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 t="s">
        <v>190</v>
      </c>
    </row>
    <row r="173" spans="1:15" x14ac:dyDescent="0.3">
      <c r="A173" s="3" t="s">
        <v>191</v>
      </c>
      <c r="B173" s="4">
        <f>SUM(C173:N173)</f>
        <v>115</v>
      </c>
      <c r="C173" s="5">
        <v>16</v>
      </c>
      <c r="D173" s="6">
        <v>7</v>
      </c>
      <c r="E173" s="7">
        <v>7</v>
      </c>
      <c r="F173" s="8">
        <v>8</v>
      </c>
      <c r="G173" s="9">
        <v>14</v>
      </c>
      <c r="H173" s="10">
        <v>11</v>
      </c>
      <c r="I173" s="11">
        <v>11</v>
      </c>
      <c r="J173" s="12">
        <v>4</v>
      </c>
      <c r="K173" s="10">
        <v>2</v>
      </c>
      <c r="L173" s="13">
        <v>10</v>
      </c>
      <c r="M173" s="14">
        <v>14</v>
      </c>
      <c r="N173" s="7">
        <v>11</v>
      </c>
      <c r="O173" s="3" t="s">
        <v>191</v>
      </c>
    </row>
    <row r="174" spans="1:15" x14ac:dyDescent="0.3">
      <c r="A174" s="2" t="s">
        <v>192</v>
      </c>
      <c r="B174" s="18">
        <f>SUM(C174:N174)</f>
        <v>166.5</v>
      </c>
      <c r="C174" s="17">
        <v>12</v>
      </c>
      <c r="D174" s="19">
        <v>14.5</v>
      </c>
      <c r="E174" s="20">
        <v>15</v>
      </c>
      <c r="F174" s="21">
        <v>13.5</v>
      </c>
      <c r="G174" s="22">
        <v>12.5</v>
      </c>
      <c r="H174" s="23">
        <v>9.5</v>
      </c>
      <c r="I174" s="24">
        <v>11.5</v>
      </c>
      <c r="J174" s="25">
        <v>15</v>
      </c>
      <c r="K174" s="23">
        <v>13</v>
      </c>
      <c r="L174" s="26">
        <v>16.5</v>
      </c>
      <c r="M174" s="27">
        <v>17</v>
      </c>
      <c r="N174" s="20">
        <v>16.5</v>
      </c>
      <c r="O174" s="2" t="s">
        <v>192</v>
      </c>
    </row>
    <row r="175" spans="1:15" x14ac:dyDescent="0.3">
      <c r="A175" s="2" t="s">
        <v>193</v>
      </c>
      <c r="B175" s="18">
        <v>174</v>
      </c>
      <c r="C175" s="17">
        <v>16</v>
      </c>
      <c r="D175" s="19">
        <v>21</v>
      </c>
      <c r="E175" s="20">
        <v>20</v>
      </c>
      <c r="F175" s="21">
        <v>21</v>
      </c>
      <c r="G175" s="22">
        <v>21</v>
      </c>
      <c r="H175" s="23">
        <v>12</v>
      </c>
      <c r="I175" s="24">
        <v>12</v>
      </c>
      <c r="J175" s="25">
        <v>16</v>
      </c>
      <c r="K175" s="23">
        <v>18</v>
      </c>
      <c r="L175" s="26">
        <v>18</v>
      </c>
      <c r="M175" s="27">
        <v>18</v>
      </c>
      <c r="N175" s="20">
        <v>19</v>
      </c>
      <c r="O175" s="2" t="s">
        <v>193</v>
      </c>
    </row>
    <row r="176" spans="1:15" x14ac:dyDescent="0.3">
      <c r="A176" s="2" t="s">
        <v>86</v>
      </c>
      <c r="B176" s="18">
        <v>2002</v>
      </c>
      <c r="C176" s="17">
        <v>2003</v>
      </c>
      <c r="D176" s="19">
        <v>2002</v>
      </c>
      <c r="E176" s="20">
        <v>2001</v>
      </c>
      <c r="F176" s="21">
        <v>2001</v>
      </c>
      <c r="G176" s="22">
        <v>2002</v>
      </c>
      <c r="H176" s="23">
        <v>2002</v>
      </c>
      <c r="I176" s="24">
        <v>2002</v>
      </c>
      <c r="J176" s="25">
        <v>2002</v>
      </c>
      <c r="K176" s="23">
        <v>2001</v>
      </c>
      <c r="L176" s="26">
        <v>2002</v>
      </c>
      <c r="M176" s="27">
        <v>2002</v>
      </c>
      <c r="N176" s="20">
        <v>2002</v>
      </c>
      <c r="O176" s="2" t="s">
        <v>86</v>
      </c>
    </row>
    <row r="177" spans="1:15" x14ac:dyDescent="0.3">
      <c r="A177" s="2" t="s">
        <v>194</v>
      </c>
      <c r="B177" s="18">
        <v>115</v>
      </c>
      <c r="C177" s="17">
        <v>11</v>
      </c>
      <c r="D177" s="19">
        <v>7</v>
      </c>
      <c r="E177" s="20">
        <v>7</v>
      </c>
      <c r="F177" s="21">
        <v>6</v>
      </c>
      <c r="G177" s="22">
        <v>4</v>
      </c>
      <c r="H177" s="23">
        <v>7</v>
      </c>
      <c r="I177" s="24">
        <v>11</v>
      </c>
      <c r="J177" s="25">
        <v>4</v>
      </c>
      <c r="K177" s="23">
        <v>2</v>
      </c>
      <c r="L177" s="26">
        <v>10</v>
      </c>
      <c r="M177" s="27">
        <v>14</v>
      </c>
      <c r="N177" s="20">
        <v>14</v>
      </c>
      <c r="O177" s="2" t="s">
        <v>194</v>
      </c>
    </row>
    <row r="178" spans="1:15" ht="15" thickBot="1" x14ac:dyDescent="0.35">
      <c r="A178" s="87" t="s">
        <v>86</v>
      </c>
      <c r="B178" s="88">
        <v>2003</v>
      </c>
      <c r="C178" s="89">
        <v>2001</v>
      </c>
      <c r="D178" s="90">
        <v>2003</v>
      </c>
      <c r="E178" s="91">
        <v>2003</v>
      </c>
      <c r="F178" s="92">
        <v>2002</v>
      </c>
      <c r="G178" s="93">
        <v>2001</v>
      </c>
      <c r="H178" s="94">
        <v>2001</v>
      </c>
      <c r="I178" s="95">
        <v>2003</v>
      </c>
      <c r="J178" s="96">
        <v>2003</v>
      </c>
      <c r="K178" s="94">
        <v>2003</v>
      </c>
      <c r="L178" s="97">
        <v>2003</v>
      </c>
      <c r="M178" s="98">
        <v>2003</v>
      </c>
      <c r="N178" s="91">
        <v>2001</v>
      </c>
      <c r="O178" s="87" t="s">
        <v>86</v>
      </c>
    </row>
    <row r="179" spans="1:15" ht="15" thickTop="1" x14ac:dyDescent="0.3">
      <c r="A179" s="61" t="s">
        <v>195</v>
      </c>
      <c r="B179" s="62">
        <f>SUM(C179:N179)</f>
        <v>106</v>
      </c>
      <c r="C179" s="63">
        <v>13</v>
      </c>
      <c r="D179" s="64">
        <v>6</v>
      </c>
      <c r="E179" s="65">
        <v>8</v>
      </c>
      <c r="F179" s="66">
        <v>6</v>
      </c>
      <c r="G179" s="67">
        <v>12</v>
      </c>
      <c r="H179" s="68">
        <v>12</v>
      </c>
      <c r="I179" s="69">
        <v>7</v>
      </c>
      <c r="J179" s="70">
        <v>3</v>
      </c>
      <c r="K179" s="68">
        <v>7</v>
      </c>
      <c r="L179" s="71">
        <v>13</v>
      </c>
      <c r="M179" s="72">
        <v>11</v>
      </c>
      <c r="N179" s="65">
        <v>8</v>
      </c>
      <c r="O179" s="61" t="s">
        <v>195</v>
      </c>
    </row>
    <row r="180" spans="1:15" x14ac:dyDescent="0.3">
      <c r="A180" s="2" t="s">
        <v>192</v>
      </c>
      <c r="B180" s="18">
        <f>SUM(C180:N180)</f>
        <v>126</v>
      </c>
      <c r="C180" s="17">
        <v>11</v>
      </c>
      <c r="D180" s="19">
        <v>10</v>
      </c>
      <c r="E180" s="20">
        <v>10</v>
      </c>
      <c r="F180" s="21">
        <v>11</v>
      </c>
      <c r="G180" s="22">
        <v>10</v>
      </c>
      <c r="H180" s="23">
        <v>10</v>
      </c>
      <c r="I180" s="24">
        <v>9</v>
      </c>
      <c r="J180" s="25">
        <v>10</v>
      </c>
      <c r="K180" s="23">
        <v>11</v>
      </c>
      <c r="L180" s="26">
        <v>10</v>
      </c>
      <c r="M180" s="27">
        <v>12</v>
      </c>
      <c r="N180" s="20">
        <v>12</v>
      </c>
      <c r="O180" s="2" t="s">
        <v>192</v>
      </c>
    </row>
    <row r="181" spans="1:15" x14ac:dyDescent="0.3">
      <c r="A181" s="2" t="s">
        <v>193</v>
      </c>
      <c r="B181" s="16"/>
      <c r="C181" s="17">
        <v>24</v>
      </c>
      <c r="D181" s="19">
        <v>21</v>
      </c>
      <c r="E181" s="20">
        <v>23</v>
      </c>
      <c r="F181" s="21">
        <v>21</v>
      </c>
      <c r="G181" s="22">
        <v>19</v>
      </c>
      <c r="H181" s="23">
        <v>21</v>
      </c>
      <c r="I181" s="24">
        <v>21</v>
      </c>
      <c r="J181" s="25">
        <v>21</v>
      </c>
      <c r="K181" s="23">
        <v>22</v>
      </c>
      <c r="L181" s="26">
        <v>24</v>
      </c>
      <c r="M181" s="27">
        <v>23</v>
      </c>
      <c r="N181" s="20">
        <v>21</v>
      </c>
      <c r="O181" s="2" t="s">
        <v>193</v>
      </c>
    </row>
    <row r="182" spans="1:15" x14ac:dyDescent="0.3">
      <c r="A182" s="2" t="s">
        <v>86</v>
      </c>
      <c r="B182" s="16"/>
      <c r="C182" s="17">
        <v>1948</v>
      </c>
      <c r="D182" s="19">
        <v>1995</v>
      </c>
      <c r="E182" s="20">
        <v>1979</v>
      </c>
      <c r="F182" s="21">
        <v>2001</v>
      </c>
      <c r="G182" s="22" t="s">
        <v>99</v>
      </c>
      <c r="H182" s="23">
        <v>1991</v>
      </c>
      <c r="I182" s="24">
        <v>1988</v>
      </c>
      <c r="J182" s="25">
        <v>1956</v>
      </c>
      <c r="K182" s="23">
        <v>1950</v>
      </c>
      <c r="L182" s="26">
        <v>1981</v>
      </c>
      <c r="M182" s="27">
        <v>2000</v>
      </c>
      <c r="N182" s="20" t="s">
        <v>99</v>
      </c>
      <c r="O182" s="2" t="s">
        <v>86</v>
      </c>
    </row>
    <row r="183" spans="1:15" x14ac:dyDescent="0.3">
      <c r="A183" s="2" t="s">
        <v>194</v>
      </c>
      <c r="B183" s="16"/>
      <c r="C183" s="17">
        <v>1</v>
      </c>
      <c r="D183" s="19">
        <v>1</v>
      </c>
      <c r="E183" s="20">
        <v>1</v>
      </c>
      <c r="F183" s="21">
        <v>3</v>
      </c>
      <c r="G183" s="22">
        <v>2</v>
      </c>
      <c r="H183" s="23">
        <v>1</v>
      </c>
      <c r="I183" s="24">
        <v>3</v>
      </c>
      <c r="J183" s="25">
        <v>2</v>
      </c>
      <c r="K183" s="23">
        <v>1</v>
      </c>
      <c r="L183" s="26">
        <v>2</v>
      </c>
      <c r="M183" s="27">
        <v>4</v>
      </c>
      <c r="N183" s="20">
        <v>2</v>
      </c>
      <c r="O183" s="2" t="s">
        <v>194</v>
      </c>
    </row>
    <row r="184" spans="1:15" x14ac:dyDescent="0.3">
      <c r="A184" s="87" t="s">
        <v>86</v>
      </c>
      <c r="B184" s="16"/>
      <c r="C184" s="17">
        <v>1997</v>
      </c>
      <c r="D184" s="19">
        <v>1959</v>
      </c>
      <c r="E184" s="20">
        <v>1953</v>
      </c>
      <c r="F184" s="21" t="s">
        <v>99</v>
      </c>
      <c r="G184" s="22">
        <v>1989</v>
      </c>
      <c r="H184" s="23">
        <v>1976</v>
      </c>
      <c r="I184" s="24" t="s">
        <v>99</v>
      </c>
      <c r="J184" s="25">
        <v>1995</v>
      </c>
      <c r="K184" s="23">
        <v>1959</v>
      </c>
      <c r="L184" s="26">
        <v>1969</v>
      </c>
      <c r="M184" s="27" t="s">
        <v>99</v>
      </c>
      <c r="N184" s="20">
        <v>1971</v>
      </c>
      <c r="O184" s="87" t="s">
        <v>86</v>
      </c>
    </row>
    <row r="185" spans="1:15" x14ac:dyDescent="0.3">
      <c r="A185" s="15" t="s">
        <v>196</v>
      </c>
      <c r="B185" s="16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 t="s">
        <v>196</v>
      </c>
    </row>
    <row r="186" spans="1:15" x14ac:dyDescent="0.3">
      <c r="A186" s="3" t="s">
        <v>197</v>
      </c>
      <c r="B186" s="4">
        <v>44</v>
      </c>
      <c r="C186" s="5">
        <v>15</v>
      </c>
      <c r="D186" s="6">
        <v>4</v>
      </c>
      <c r="E186" s="7">
        <v>7</v>
      </c>
      <c r="F186" s="8">
        <v>16</v>
      </c>
      <c r="G186" s="9">
        <v>7</v>
      </c>
      <c r="H186" s="10">
        <v>24</v>
      </c>
      <c r="I186" s="11">
        <v>21</v>
      </c>
      <c r="J186" s="12">
        <v>44</v>
      </c>
      <c r="K186" s="10">
        <v>6</v>
      </c>
      <c r="L186" s="13">
        <v>10</v>
      </c>
      <c r="M186" s="14">
        <v>6</v>
      </c>
      <c r="N186" s="7">
        <v>10</v>
      </c>
      <c r="O186" s="3" t="s">
        <v>197</v>
      </c>
    </row>
    <row r="187" spans="1:15" x14ac:dyDescent="0.3">
      <c r="A187" s="35" t="s">
        <v>89</v>
      </c>
      <c r="B187" s="38">
        <v>37862</v>
      </c>
      <c r="C187" s="39">
        <v>37622</v>
      </c>
      <c r="D187" s="40">
        <v>37653</v>
      </c>
      <c r="E187" s="41">
        <v>37682</v>
      </c>
      <c r="F187" s="42">
        <v>37737</v>
      </c>
      <c r="G187" s="43">
        <v>37765</v>
      </c>
      <c r="H187" s="44">
        <v>37786</v>
      </c>
      <c r="I187" s="45">
        <v>37831</v>
      </c>
      <c r="J187" s="46">
        <v>37862</v>
      </c>
      <c r="K187" s="44">
        <v>37884</v>
      </c>
      <c r="L187" s="47">
        <v>37920</v>
      </c>
      <c r="M187" s="48">
        <v>37947</v>
      </c>
      <c r="N187" s="41">
        <v>37982</v>
      </c>
      <c r="O187" s="35" t="s">
        <v>89</v>
      </c>
    </row>
    <row r="188" spans="1:15" x14ac:dyDescent="0.3">
      <c r="A188" s="2" t="s">
        <v>198</v>
      </c>
      <c r="B188" s="18">
        <v>65</v>
      </c>
      <c r="C188" s="17">
        <v>25</v>
      </c>
      <c r="D188" s="19">
        <v>21</v>
      </c>
      <c r="E188" s="20">
        <v>20</v>
      </c>
      <c r="F188" s="21">
        <v>63.5</v>
      </c>
      <c r="G188" s="22">
        <v>10</v>
      </c>
      <c r="H188" s="23">
        <v>32</v>
      </c>
      <c r="I188" s="24">
        <v>48</v>
      </c>
      <c r="J188" s="25">
        <v>65</v>
      </c>
      <c r="K188" s="23">
        <v>32</v>
      </c>
      <c r="L188" s="26">
        <v>20</v>
      </c>
      <c r="M188" s="27">
        <v>31.5</v>
      </c>
      <c r="N188" s="20">
        <v>20</v>
      </c>
      <c r="O188" s="2" t="s">
        <v>198</v>
      </c>
    </row>
    <row r="189" spans="1:15" ht="15" thickBot="1" x14ac:dyDescent="0.35">
      <c r="A189" s="87" t="s">
        <v>89</v>
      </c>
      <c r="B189" s="150" t="s">
        <v>199</v>
      </c>
      <c r="C189" s="89" t="s">
        <v>200</v>
      </c>
      <c r="D189" s="90" t="s">
        <v>109</v>
      </c>
      <c r="E189" s="91" t="s">
        <v>201</v>
      </c>
      <c r="F189" s="92" t="s">
        <v>202</v>
      </c>
      <c r="G189" s="93" t="s">
        <v>92</v>
      </c>
      <c r="H189" s="94" t="s">
        <v>203</v>
      </c>
      <c r="I189" s="95" t="s">
        <v>93</v>
      </c>
      <c r="J189" s="96" t="s">
        <v>199</v>
      </c>
      <c r="K189" s="94" t="s">
        <v>204</v>
      </c>
      <c r="L189" s="97" t="s">
        <v>110</v>
      </c>
      <c r="M189" s="98" t="s">
        <v>111</v>
      </c>
      <c r="N189" s="91" t="s">
        <v>205</v>
      </c>
      <c r="O189" s="87" t="s">
        <v>89</v>
      </c>
    </row>
    <row r="190" spans="1:15" ht="15" thickTop="1" x14ac:dyDescent="0.3">
      <c r="A190" s="61" t="s">
        <v>206</v>
      </c>
      <c r="B190" s="151">
        <v>34.4</v>
      </c>
      <c r="C190" s="63">
        <v>17</v>
      </c>
      <c r="D190" s="64">
        <v>4.5999999999999996</v>
      </c>
      <c r="E190" s="65">
        <v>6.8</v>
      </c>
      <c r="F190" s="66">
        <v>18.600000000000001</v>
      </c>
      <c r="G190" s="67">
        <v>11.2</v>
      </c>
      <c r="H190" s="68">
        <v>30.4</v>
      </c>
      <c r="I190" s="69">
        <v>20.399999999999999</v>
      </c>
      <c r="J190" s="70">
        <v>34.4</v>
      </c>
      <c r="K190" s="68">
        <v>7.2</v>
      </c>
      <c r="L190" s="71">
        <v>10.8</v>
      </c>
      <c r="M190" s="72">
        <v>8.1999999999999993</v>
      </c>
      <c r="N190" s="65">
        <v>7.4</v>
      </c>
      <c r="O190" s="61" t="s">
        <v>206</v>
      </c>
    </row>
    <row r="191" spans="1:15" x14ac:dyDescent="0.3">
      <c r="A191" s="152" t="s">
        <v>89</v>
      </c>
      <c r="B191" s="153">
        <v>37862</v>
      </c>
      <c r="C191" s="154">
        <v>37622</v>
      </c>
      <c r="D191" s="155">
        <v>37653</v>
      </c>
      <c r="E191" s="156">
        <v>37681</v>
      </c>
      <c r="F191" s="157">
        <v>37737</v>
      </c>
      <c r="G191" s="158">
        <v>37765</v>
      </c>
      <c r="H191" s="159">
        <v>37776</v>
      </c>
      <c r="I191" s="160">
        <v>37831</v>
      </c>
      <c r="J191" s="161">
        <v>37861</v>
      </c>
      <c r="K191" s="159">
        <v>37886</v>
      </c>
      <c r="L191" s="162">
        <v>37919</v>
      </c>
      <c r="M191" s="163">
        <v>37946</v>
      </c>
      <c r="N191" s="156">
        <v>37978</v>
      </c>
      <c r="O191" s="152" t="s">
        <v>89</v>
      </c>
    </row>
    <row r="192" spans="1:15" x14ac:dyDescent="0.3">
      <c r="A192" s="2" t="s">
        <v>198</v>
      </c>
      <c r="B192" s="18">
        <v>25</v>
      </c>
      <c r="C192" s="17">
        <v>32.200000000000003</v>
      </c>
      <c r="D192" s="19">
        <v>27.4</v>
      </c>
      <c r="E192" s="20">
        <v>31.4</v>
      </c>
      <c r="F192" s="21">
        <v>37.5</v>
      </c>
      <c r="G192" s="22">
        <v>38</v>
      </c>
      <c r="H192" s="23">
        <v>68.099999999999994</v>
      </c>
      <c r="I192" s="24">
        <v>44.9</v>
      </c>
      <c r="J192" s="25">
        <v>48.4</v>
      </c>
      <c r="K192" s="23">
        <v>101.4</v>
      </c>
      <c r="L192" s="26">
        <v>38.200000000000003</v>
      </c>
      <c r="M192" s="27">
        <v>37.4</v>
      </c>
      <c r="N192" s="20">
        <v>37.6</v>
      </c>
      <c r="O192" s="2" t="s">
        <v>198</v>
      </c>
    </row>
    <row r="193" spans="1:15" x14ac:dyDescent="0.3">
      <c r="A193" s="15" t="s">
        <v>207</v>
      </c>
      <c r="B193" s="16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 t="s">
        <v>207</v>
      </c>
    </row>
    <row r="194" spans="1:15" x14ac:dyDescent="0.3">
      <c r="A194" s="3" t="s">
        <v>208</v>
      </c>
      <c r="B194" s="4">
        <f>SUM(C194:N194)</f>
        <v>5</v>
      </c>
      <c r="C194" s="5">
        <v>3</v>
      </c>
      <c r="D194" s="6">
        <v>1</v>
      </c>
      <c r="E194" s="7">
        <v>0</v>
      </c>
      <c r="F194" s="8">
        <v>1</v>
      </c>
      <c r="G194" s="9">
        <v>0</v>
      </c>
      <c r="H194" s="10">
        <v>0</v>
      </c>
      <c r="I194" s="11">
        <v>0</v>
      </c>
      <c r="J194" s="12">
        <v>0</v>
      </c>
      <c r="K194" s="10">
        <v>0</v>
      </c>
      <c r="L194" s="13">
        <v>0</v>
      </c>
      <c r="M194" s="14">
        <v>0</v>
      </c>
      <c r="N194" s="7">
        <v>0</v>
      </c>
      <c r="O194" s="3" t="s">
        <v>208</v>
      </c>
    </row>
    <row r="195" spans="1:15" x14ac:dyDescent="0.3">
      <c r="A195" s="2" t="s">
        <v>209</v>
      </c>
      <c r="B195" s="18">
        <f>SUM(C195:N195)</f>
        <v>7.5</v>
      </c>
      <c r="C195" s="17">
        <v>1.5</v>
      </c>
      <c r="D195" s="19">
        <v>3</v>
      </c>
      <c r="E195" s="20">
        <v>2</v>
      </c>
      <c r="F195" s="21">
        <v>0</v>
      </c>
      <c r="G195" s="22">
        <v>0</v>
      </c>
      <c r="H195" s="23">
        <v>0</v>
      </c>
      <c r="I195" s="24">
        <v>0</v>
      </c>
      <c r="J195" s="25">
        <v>0</v>
      </c>
      <c r="K195" s="23">
        <v>0</v>
      </c>
      <c r="L195" s="26">
        <v>0</v>
      </c>
      <c r="M195" s="27">
        <v>0</v>
      </c>
      <c r="N195" s="20">
        <v>1</v>
      </c>
      <c r="O195" s="2" t="s">
        <v>209</v>
      </c>
    </row>
    <row r="196" spans="1:15" x14ac:dyDescent="0.3">
      <c r="A196" s="2" t="s">
        <v>210</v>
      </c>
      <c r="B196" s="18">
        <v>15</v>
      </c>
      <c r="C196" s="17">
        <v>3</v>
      </c>
      <c r="D196" s="19">
        <v>6</v>
      </c>
      <c r="E196" s="20">
        <v>4</v>
      </c>
      <c r="F196" s="21">
        <v>1</v>
      </c>
      <c r="G196" s="22">
        <v>0</v>
      </c>
      <c r="H196" s="23">
        <v>0</v>
      </c>
      <c r="I196" s="24">
        <v>0</v>
      </c>
      <c r="J196" s="25">
        <v>0</v>
      </c>
      <c r="K196" s="23">
        <v>0</v>
      </c>
      <c r="L196" s="26">
        <v>0</v>
      </c>
      <c r="M196" s="27">
        <v>0</v>
      </c>
      <c r="N196" s="20">
        <v>1</v>
      </c>
      <c r="O196" s="2" t="s">
        <v>210</v>
      </c>
    </row>
    <row r="197" spans="1:15" x14ac:dyDescent="0.3">
      <c r="A197" s="2" t="s">
        <v>86</v>
      </c>
      <c r="B197" s="18">
        <v>2001</v>
      </c>
      <c r="C197" s="17">
        <v>2003</v>
      </c>
      <c r="D197" s="19">
        <v>2001</v>
      </c>
      <c r="E197" s="20">
        <v>2001</v>
      </c>
      <c r="F197" s="21">
        <v>2003</v>
      </c>
      <c r="G197" s="22"/>
      <c r="H197" s="23"/>
      <c r="I197" s="24"/>
      <c r="J197" s="25"/>
      <c r="K197" s="23"/>
      <c r="L197" s="26"/>
      <c r="M197" s="27">
        <v>2002</v>
      </c>
      <c r="N197" s="20">
        <v>2001</v>
      </c>
      <c r="O197" s="2" t="s">
        <v>86</v>
      </c>
    </row>
    <row r="198" spans="1:15" x14ac:dyDescent="0.3">
      <c r="A198" s="2" t="s">
        <v>211</v>
      </c>
      <c r="B198" s="18">
        <v>0</v>
      </c>
      <c r="C198" s="17">
        <v>0</v>
      </c>
      <c r="D198" s="19">
        <v>0</v>
      </c>
      <c r="E198" s="20">
        <v>0</v>
      </c>
      <c r="F198" s="21">
        <v>0</v>
      </c>
      <c r="G198" s="22">
        <v>0</v>
      </c>
      <c r="H198" s="23">
        <v>0</v>
      </c>
      <c r="I198" s="24">
        <v>0</v>
      </c>
      <c r="J198" s="25">
        <v>0</v>
      </c>
      <c r="K198" s="23">
        <v>0</v>
      </c>
      <c r="L198" s="26">
        <v>0</v>
      </c>
      <c r="M198" s="27">
        <v>0</v>
      </c>
      <c r="N198" s="20">
        <v>0</v>
      </c>
      <c r="O198" s="2" t="s">
        <v>211</v>
      </c>
    </row>
    <row r="199" spans="1:15" x14ac:dyDescent="0.3">
      <c r="A199" s="2" t="s">
        <v>126</v>
      </c>
      <c r="B199" s="18">
        <v>2002</v>
      </c>
      <c r="C199" s="17">
        <v>2002</v>
      </c>
      <c r="D199" s="19">
        <v>2002</v>
      </c>
      <c r="E199" s="20">
        <v>2003</v>
      </c>
      <c r="F199" s="21">
        <v>2002</v>
      </c>
      <c r="G199" s="22"/>
      <c r="H199" s="23"/>
      <c r="I199" s="24"/>
      <c r="J199" s="25"/>
      <c r="K199" s="23"/>
      <c r="L199" s="26"/>
      <c r="M199" s="27">
        <v>2002</v>
      </c>
      <c r="N199" s="20">
        <v>2002</v>
      </c>
      <c r="O199" s="2" t="s">
        <v>126</v>
      </c>
    </row>
    <row r="200" spans="1:15" x14ac:dyDescent="0.3">
      <c r="A200" s="2" t="s">
        <v>212</v>
      </c>
      <c r="B200" s="18">
        <v>9</v>
      </c>
      <c r="C200" s="17">
        <v>9</v>
      </c>
      <c r="D200" s="19">
        <v>4</v>
      </c>
      <c r="E200" s="20">
        <v>0</v>
      </c>
      <c r="F200" s="21">
        <v>0.5</v>
      </c>
      <c r="G200" s="22">
        <v>0</v>
      </c>
      <c r="H200" s="23">
        <v>0</v>
      </c>
      <c r="I200" s="24">
        <v>0</v>
      </c>
      <c r="J200" s="25">
        <v>0</v>
      </c>
      <c r="K200" s="23">
        <v>0</v>
      </c>
      <c r="L200" s="26">
        <v>0</v>
      </c>
      <c r="M200" s="27">
        <v>0</v>
      </c>
      <c r="N200" s="20">
        <v>0</v>
      </c>
      <c r="O200" s="2" t="s">
        <v>212</v>
      </c>
    </row>
    <row r="201" spans="1:15" ht="15" thickBot="1" x14ac:dyDescent="0.35">
      <c r="A201" s="49" t="s">
        <v>89</v>
      </c>
      <c r="B201" s="50">
        <v>37652</v>
      </c>
      <c r="C201" s="51">
        <v>37652</v>
      </c>
      <c r="D201" s="52">
        <v>37653</v>
      </c>
      <c r="E201" s="53"/>
      <c r="F201" s="54">
        <v>37721</v>
      </c>
      <c r="G201" s="55"/>
      <c r="H201" s="56"/>
      <c r="I201" s="57"/>
      <c r="J201" s="58"/>
      <c r="K201" s="56"/>
      <c r="L201" s="59"/>
      <c r="M201" s="60"/>
      <c r="N201" s="53"/>
      <c r="O201" s="49" t="s">
        <v>89</v>
      </c>
    </row>
    <row r="202" spans="1:15" ht="15" thickTop="1" x14ac:dyDescent="0.3">
      <c r="A202" s="85" t="s">
        <v>213</v>
      </c>
      <c r="B202" s="62">
        <f>SUM(C202:N202)</f>
        <v>5</v>
      </c>
      <c r="C202" s="63">
        <v>3</v>
      </c>
      <c r="D202" s="64">
        <v>2</v>
      </c>
      <c r="E202" s="65">
        <v>0</v>
      </c>
      <c r="F202" s="66">
        <v>0</v>
      </c>
      <c r="G202" s="67">
        <v>0</v>
      </c>
      <c r="H202" s="68">
        <v>0</v>
      </c>
      <c r="I202" s="69">
        <v>0</v>
      </c>
      <c r="J202" s="70">
        <v>0</v>
      </c>
      <c r="K202" s="68">
        <v>0</v>
      </c>
      <c r="L202" s="71">
        <v>0</v>
      </c>
      <c r="M202" s="72">
        <v>0</v>
      </c>
      <c r="N202" s="65">
        <v>0</v>
      </c>
      <c r="O202" s="85" t="s">
        <v>213</v>
      </c>
    </row>
    <row r="203" spans="1:15" x14ac:dyDescent="0.3">
      <c r="A203" s="2" t="s">
        <v>209</v>
      </c>
      <c r="B203" s="18">
        <f>SUM(C203:N203)</f>
        <v>14</v>
      </c>
      <c r="C203" s="17">
        <v>4</v>
      </c>
      <c r="D203" s="19">
        <v>4</v>
      </c>
      <c r="E203" s="20">
        <v>2</v>
      </c>
      <c r="F203" s="21">
        <v>1</v>
      </c>
      <c r="G203" s="22">
        <v>0</v>
      </c>
      <c r="H203" s="23">
        <v>0</v>
      </c>
      <c r="I203" s="24">
        <v>0</v>
      </c>
      <c r="J203" s="25">
        <v>0</v>
      </c>
      <c r="K203" s="23">
        <v>0</v>
      </c>
      <c r="L203" s="26">
        <v>0</v>
      </c>
      <c r="M203" s="27">
        <v>1</v>
      </c>
      <c r="N203" s="20">
        <v>2</v>
      </c>
      <c r="O203" s="2" t="s">
        <v>209</v>
      </c>
    </row>
    <row r="204" spans="1:15" x14ac:dyDescent="0.3">
      <c r="A204" s="15" t="s">
        <v>214</v>
      </c>
      <c r="B204" s="16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 t="s">
        <v>214</v>
      </c>
    </row>
    <row r="205" spans="1:15" x14ac:dyDescent="0.3">
      <c r="A205" s="3" t="s">
        <v>215</v>
      </c>
      <c r="B205" s="4">
        <f>SUM(C205:N205)</f>
        <v>11</v>
      </c>
      <c r="C205" s="5">
        <v>0</v>
      </c>
      <c r="D205" s="6">
        <v>0</v>
      </c>
      <c r="E205" s="7">
        <v>2</v>
      </c>
      <c r="F205" s="8">
        <v>0</v>
      </c>
      <c r="G205" s="9">
        <v>0</v>
      </c>
      <c r="H205" s="10">
        <v>1</v>
      </c>
      <c r="I205" s="11">
        <v>1</v>
      </c>
      <c r="J205" s="12">
        <v>0</v>
      </c>
      <c r="K205" s="10">
        <v>2</v>
      </c>
      <c r="L205" s="13">
        <v>2</v>
      </c>
      <c r="M205" s="14">
        <v>3</v>
      </c>
      <c r="N205" s="7">
        <v>0</v>
      </c>
      <c r="O205" s="3" t="s">
        <v>215</v>
      </c>
    </row>
    <row r="206" spans="1:15" x14ac:dyDescent="0.3">
      <c r="A206" s="2" t="s">
        <v>216</v>
      </c>
      <c r="B206" s="18">
        <f>SUM(C206:N206)</f>
        <v>20.5</v>
      </c>
      <c r="C206" s="17">
        <v>4.5</v>
      </c>
      <c r="D206" s="19">
        <v>1.5</v>
      </c>
      <c r="E206" s="20">
        <v>3.5</v>
      </c>
      <c r="F206" s="21">
        <v>1</v>
      </c>
      <c r="G206" s="22">
        <v>2</v>
      </c>
      <c r="H206" s="23">
        <v>0.5</v>
      </c>
      <c r="I206" s="24">
        <v>0.5</v>
      </c>
      <c r="J206" s="25">
        <v>1.5</v>
      </c>
      <c r="K206" s="23">
        <v>1.5</v>
      </c>
      <c r="L206" s="26">
        <v>0</v>
      </c>
      <c r="M206" s="27">
        <v>2.5</v>
      </c>
      <c r="N206" s="20">
        <v>1.5</v>
      </c>
      <c r="O206" s="2" t="s">
        <v>216</v>
      </c>
    </row>
    <row r="207" spans="1:15" x14ac:dyDescent="0.3">
      <c r="A207" s="2" t="s">
        <v>217</v>
      </c>
      <c r="B207" s="18">
        <v>25</v>
      </c>
      <c r="C207" s="17">
        <v>6</v>
      </c>
      <c r="D207" s="19">
        <v>3</v>
      </c>
      <c r="E207" s="20">
        <v>5</v>
      </c>
      <c r="F207" s="21">
        <v>1</v>
      </c>
      <c r="G207" s="22">
        <v>4</v>
      </c>
      <c r="H207" s="23">
        <v>1</v>
      </c>
      <c r="I207" s="24">
        <v>1</v>
      </c>
      <c r="J207" s="25">
        <v>2</v>
      </c>
      <c r="K207" s="23">
        <v>2</v>
      </c>
      <c r="L207" s="26">
        <v>2</v>
      </c>
      <c r="M207" s="27">
        <v>5</v>
      </c>
      <c r="N207" s="20">
        <v>2</v>
      </c>
      <c r="O207" s="2" t="s">
        <v>217</v>
      </c>
    </row>
    <row r="208" spans="1:15" x14ac:dyDescent="0.3">
      <c r="A208" s="2" t="s">
        <v>86</v>
      </c>
      <c r="B208" s="18">
        <v>2001</v>
      </c>
      <c r="C208" s="17">
        <v>2001</v>
      </c>
      <c r="D208" s="19">
        <v>2001</v>
      </c>
      <c r="E208" s="20">
        <v>2001</v>
      </c>
      <c r="F208" s="21">
        <v>2002</v>
      </c>
      <c r="G208" s="22">
        <v>2001</v>
      </c>
      <c r="H208" s="23">
        <v>2003</v>
      </c>
      <c r="I208" s="24">
        <v>2003</v>
      </c>
      <c r="J208" s="25">
        <v>2001</v>
      </c>
      <c r="K208" s="23">
        <v>2003</v>
      </c>
      <c r="L208" s="26">
        <v>2003</v>
      </c>
      <c r="M208" s="27">
        <v>2002</v>
      </c>
      <c r="N208" s="20">
        <v>2002</v>
      </c>
      <c r="O208" s="2" t="s">
        <v>86</v>
      </c>
    </row>
    <row r="209" spans="1:15" x14ac:dyDescent="0.3">
      <c r="A209" s="2" t="s">
        <v>218</v>
      </c>
      <c r="B209" s="18">
        <v>11</v>
      </c>
      <c r="C209" s="17">
        <v>0</v>
      </c>
      <c r="D209" s="19">
        <v>0</v>
      </c>
      <c r="E209" s="20">
        <v>2</v>
      </c>
      <c r="F209" s="21">
        <v>0</v>
      </c>
      <c r="G209" s="22">
        <v>0</v>
      </c>
      <c r="H209" s="23">
        <v>0</v>
      </c>
      <c r="I209" s="24">
        <v>0</v>
      </c>
      <c r="J209" s="25">
        <v>0</v>
      </c>
      <c r="K209" s="23">
        <v>1</v>
      </c>
      <c r="L209" s="26">
        <v>0</v>
      </c>
      <c r="M209" s="27">
        <v>0</v>
      </c>
      <c r="N209" s="20">
        <v>1</v>
      </c>
      <c r="O209" s="2" t="s">
        <v>218</v>
      </c>
    </row>
    <row r="210" spans="1:15" ht="15" thickBot="1" x14ac:dyDescent="0.35">
      <c r="A210" s="87" t="s">
        <v>86</v>
      </c>
      <c r="B210" s="88">
        <v>2003</v>
      </c>
      <c r="C210" s="89">
        <v>2003</v>
      </c>
      <c r="D210" s="90">
        <v>2003</v>
      </c>
      <c r="E210" s="91">
        <v>2003</v>
      </c>
      <c r="F210" s="92">
        <v>2003</v>
      </c>
      <c r="G210" s="93">
        <v>2002</v>
      </c>
      <c r="H210" s="94">
        <v>2002</v>
      </c>
      <c r="I210" s="95">
        <v>2001</v>
      </c>
      <c r="J210" s="96">
        <v>2003</v>
      </c>
      <c r="K210" s="94">
        <v>2002</v>
      </c>
      <c r="L210" s="97">
        <v>2002</v>
      </c>
      <c r="M210" s="98">
        <v>2001</v>
      </c>
      <c r="N210" s="91">
        <v>2001</v>
      </c>
      <c r="O210" s="87" t="s">
        <v>86</v>
      </c>
    </row>
    <row r="211" spans="1:15" ht="15" thickTop="1" x14ac:dyDescent="0.3">
      <c r="A211" s="61" t="s">
        <v>219</v>
      </c>
      <c r="B211" s="62">
        <f>SUM(C211:N211)</f>
        <v>3</v>
      </c>
      <c r="C211" s="63">
        <v>0</v>
      </c>
      <c r="D211" s="64">
        <v>0</v>
      </c>
      <c r="E211" s="65">
        <v>0</v>
      </c>
      <c r="F211" s="66">
        <v>0</v>
      </c>
      <c r="G211" s="67">
        <v>0</v>
      </c>
      <c r="H211" s="68">
        <v>0</v>
      </c>
      <c r="I211" s="69">
        <v>0</v>
      </c>
      <c r="J211" s="70">
        <v>0</v>
      </c>
      <c r="K211" s="68">
        <v>1</v>
      </c>
      <c r="L211" s="71">
        <v>0</v>
      </c>
      <c r="M211" s="72">
        <v>2</v>
      </c>
      <c r="N211" s="65">
        <v>0</v>
      </c>
      <c r="O211" s="61" t="s">
        <v>219</v>
      </c>
    </row>
    <row r="212" spans="1:15" x14ac:dyDescent="0.3">
      <c r="A212" s="2" t="s">
        <v>220</v>
      </c>
      <c r="B212" s="18">
        <f>SUM(C212:N212)</f>
        <v>58</v>
      </c>
      <c r="C212" s="17">
        <v>5</v>
      </c>
      <c r="D212" s="19">
        <v>6</v>
      </c>
      <c r="E212" s="20">
        <v>5</v>
      </c>
      <c r="F212" s="21">
        <v>4</v>
      </c>
      <c r="G212" s="22">
        <v>3</v>
      </c>
      <c r="H212" s="23">
        <v>4</v>
      </c>
      <c r="I212" s="24">
        <v>4</v>
      </c>
      <c r="J212" s="25">
        <v>4</v>
      </c>
      <c r="K212" s="23">
        <v>5</v>
      </c>
      <c r="L212" s="26">
        <v>6</v>
      </c>
      <c r="M212" s="27">
        <v>6</v>
      </c>
      <c r="N212" s="20">
        <v>6</v>
      </c>
      <c r="O212" s="2" t="s">
        <v>220</v>
      </c>
    </row>
    <row r="213" spans="1:15" x14ac:dyDescent="0.3">
      <c r="A213" s="15" t="s">
        <v>221</v>
      </c>
      <c r="B213" s="16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 t="s">
        <v>221</v>
      </c>
    </row>
    <row r="214" spans="1:15" x14ac:dyDescent="0.3">
      <c r="A214" s="3" t="s">
        <v>222</v>
      </c>
      <c r="B214" s="4">
        <v>56.2</v>
      </c>
      <c r="C214" s="5">
        <v>35.299999999999997</v>
      </c>
      <c r="D214" s="6">
        <v>30.2</v>
      </c>
      <c r="E214" s="7">
        <v>27.4</v>
      </c>
      <c r="F214" s="8">
        <v>31.7</v>
      </c>
      <c r="G214" s="9">
        <v>45</v>
      </c>
      <c r="H214" s="10">
        <v>36.700000000000003</v>
      </c>
      <c r="I214" s="11">
        <v>31</v>
      </c>
      <c r="J214" s="12">
        <v>31.7</v>
      </c>
      <c r="K214" s="10">
        <v>41</v>
      </c>
      <c r="L214" s="13">
        <v>40.299999999999997</v>
      </c>
      <c r="M214" s="14">
        <v>47.2</v>
      </c>
      <c r="N214" s="7">
        <v>56.2</v>
      </c>
      <c r="O214" s="3" t="s">
        <v>222</v>
      </c>
    </row>
    <row r="215" spans="1:15" x14ac:dyDescent="0.3">
      <c r="A215" s="35" t="s">
        <v>223</v>
      </c>
      <c r="B215" s="18">
        <v>56.2</v>
      </c>
      <c r="C215" s="17">
        <v>35.299999999999997</v>
      </c>
      <c r="D215" s="19">
        <v>30.2</v>
      </c>
      <c r="E215" s="20">
        <v>27.4</v>
      </c>
      <c r="F215" s="21">
        <v>31.7</v>
      </c>
      <c r="G215" s="22">
        <v>45</v>
      </c>
      <c r="H215" s="23">
        <v>36.700000000000003</v>
      </c>
      <c r="I215" s="24">
        <v>31</v>
      </c>
      <c r="J215" s="80">
        <v>37858</v>
      </c>
      <c r="K215" s="23">
        <v>41</v>
      </c>
      <c r="L215" s="26">
        <v>40.299999999999997</v>
      </c>
      <c r="M215" s="27">
        <v>47.2</v>
      </c>
      <c r="N215" s="75">
        <v>37975</v>
      </c>
      <c r="O215" s="35" t="s">
        <v>223</v>
      </c>
    </row>
    <row r="216" spans="1:15" ht="15" thickBot="1" x14ac:dyDescent="0.35">
      <c r="A216" s="164" t="s">
        <v>86</v>
      </c>
      <c r="B216" s="50">
        <v>37975</v>
      </c>
      <c r="C216" s="51">
        <v>37622</v>
      </c>
      <c r="D216" s="52">
        <v>37653</v>
      </c>
      <c r="E216" s="53">
        <v>37681</v>
      </c>
      <c r="F216" s="54">
        <v>37738</v>
      </c>
      <c r="G216" s="55">
        <v>37743</v>
      </c>
      <c r="H216" s="56">
        <v>37795</v>
      </c>
      <c r="I216" s="57">
        <v>2003</v>
      </c>
      <c r="J216" s="58">
        <v>37858</v>
      </c>
      <c r="K216" s="56">
        <v>37886</v>
      </c>
      <c r="L216" s="59">
        <v>2003</v>
      </c>
      <c r="M216" s="60">
        <v>37928</v>
      </c>
      <c r="N216" s="53">
        <v>37975</v>
      </c>
      <c r="O216" s="164" t="s">
        <v>86</v>
      </c>
    </row>
    <row r="217" spans="1:15" ht="15" thickTop="1" x14ac:dyDescent="0.3">
      <c r="A217" s="61" t="s">
        <v>224</v>
      </c>
      <c r="B217" s="62">
        <v>94</v>
      </c>
      <c r="C217" s="63">
        <v>94</v>
      </c>
      <c r="D217" s="64">
        <v>68.400000000000006</v>
      </c>
      <c r="E217" s="65">
        <v>68.400000000000006</v>
      </c>
      <c r="F217" s="66">
        <v>75.5</v>
      </c>
      <c r="G217" s="67">
        <v>90</v>
      </c>
      <c r="H217" s="68">
        <v>90</v>
      </c>
      <c r="I217" s="69">
        <v>58</v>
      </c>
      <c r="J217" s="70">
        <v>46.8</v>
      </c>
      <c r="K217" s="68">
        <v>72</v>
      </c>
      <c r="L217" s="71">
        <v>72</v>
      </c>
      <c r="M217" s="72">
        <v>90</v>
      </c>
      <c r="N217" s="65">
        <v>86.4</v>
      </c>
      <c r="O217" s="61" t="s">
        <v>224</v>
      </c>
    </row>
    <row r="218" spans="1:15" x14ac:dyDescent="0.3">
      <c r="A218" s="35" t="s">
        <v>223</v>
      </c>
      <c r="B218" s="18">
        <v>180</v>
      </c>
      <c r="C218" s="17">
        <v>151</v>
      </c>
      <c r="D218" s="19">
        <v>151</v>
      </c>
      <c r="E218" s="20">
        <v>126</v>
      </c>
      <c r="F218" s="21">
        <v>180</v>
      </c>
      <c r="G218" s="22">
        <v>133</v>
      </c>
      <c r="H218" s="23">
        <v>108</v>
      </c>
      <c r="I218" s="24">
        <v>97</v>
      </c>
      <c r="J218" s="25">
        <v>108</v>
      </c>
      <c r="K218" s="23">
        <v>108</v>
      </c>
      <c r="L218" s="26">
        <v>180</v>
      </c>
      <c r="M218" s="27">
        <v>122</v>
      </c>
      <c r="N218" s="20">
        <v>137</v>
      </c>
      <c r="O218" s="35" t="s">
        <v>223</v>
      </c>
    </row>
    <row r="219" spans="1:15" x14ac:dyDescent="0.3">
      <c r="A219" s="35" t="s">
        <v>86</v>
      </c>
      <c r="B219" s="18"/>
      <c r="C219" s="17">
        <v>1966</v>
      </c>
      <c r="D219" s="19">
        <v>1990</v>
      </c>
      <c r="E219" s="20">
        <v>1984</v>
      </c>
      <c r="F219" s="21">
        <v>1949</v>
      </c>
      <c r="G219" s="22">
        <v>1949</v>
      </c>
      <c r="H219" s="23">
        <v>1993</v>
      </c>
      <c r="I219" s="24" t="s">
        <v>99</v>
      </c>
      <c r="J219" s="25">
        <v>1949</v>
      </c>
      <c r="K219" s="23" t="s">
        <v>99</v>
      </c>
      <c r="L219" s="26">
        <v>1949</v>
      </c>
      <c r="M219" s="27" t="s">
        <v>99</v>
      </c>
      <c r="N219" s="20">
        <v>1961</v>
      </c>
      <c r="O219" s="35" t="s">
        <v>86</v>
      </c>
    </row>
    <row r="220" spans="1:15" x14ac:dyDescent="0.3">
      <c r="A220" s="16" t="s">
        <v>225</v>
      </c>
      <c r="B220" s="16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6" t="s">
        <v>225</v>
      </c>
    </row>
    <row r="221" spans="1:15" x14ac:dyDescent="0.3">
      <c r="A221" s="3" t="s">
        <v>226</v>
      </c>
      <c r="B221" s="4">
        <f>SUM(C221:N221)</f>
        <v>15</v>
      </c>
      <c r="C221" s="5">
        <v>1</v>
      </c>
      <c r="D221" s="6">
        <v>0</v>
      </c>
      <c r="E221" s="7">
        <v>2</v>
      </c>
      <c r="F221" s="8">
        <v>4</v>
      </c>
      <c r="G221" s="9">
        <v>1</v>
      </c>
      <c r="H221" s="10">
        <v>2</v>
      </c>
      <c r="I221" s="11">
        <v>0</v>
      </c>
      <c r="J221" s="12">
        <v>1.5</v>
      </c>
      <c r="K221" s="10">
        <v>2</v>
      </c>
      <c r="L221" s="13">
        <v>1</v>
      </c>
      <c r="M221" s="14">
        <v>0.5</v>
      </c>
      <c r="N221" s="7">
        <v>0</v>
      </c>
      <c r="O221" s="3" t="s">
        <v>226</v>
      </c>
    </row>
    <row r="222" spans="1:15" x14ac:dyDescent="0.3">
      <c r="A222" s="35" t="s">
        <v>227</v>
      </c>
      <c r="B222" s="18">
        <f>SUM(C222:N222)</f>
        <v>12.75</v>
      </c>
      <c r="C222" s="17">
        <v>0</v>
      </c>
      <c r="D222" s="19">
        <v>1</v>
      </c>
      <c r="E222" s="20">
        <v>0</v>
      </c>
      <c r="F222" s="21">
        <v>0.5</v>
      </c>
      <c r="G222" s="22">
        <v>1</v>
      </c>
      <c r="H222" s="23">
        <f>1.5/2</f>
        <v>0.75</v>
      </c>
      <c r="I222" s="24">
        <v>1</v>
      </c>
      <c r="J222" s="25">
        <v>0.75</v>
      </c>
      <c r="K222" s="23">
        <v>2.5</v>
      </c>
      <c r="L222" s="26">
        <f>0.5/2</f>
        <v>0.25</v>
      </c>
      <c r="M222" s="27">
        <f>5.5/2</f>
        <v>2.75</v>
      </c>
      <c r="N222" s="20">
        <f>4.5/2</f>
        <v>2.25</v>
      </c>
      <c r="O222" s="35" t="s">
        <v>227</v>
      </c>
    </row>
    <row r="223" spans="1:15" x14ac:dyDescent="0.3">
      <c r="A223" s="35" t="s">
        <v>228</v>
      </c>
      <c r="B223" s="18" t="s">
        <v>229</v>
      </c>
      <c r="C223" s="165" t="s">
        <v>230</v>
      </c>
      <c r="D223" s="19" t="s">
        <v>231</v>
      </c>
      <c r="E223" s="20" t="s">
        <v>232</v>
      </c>
      <c r="F223" s="21" t="s">
        <v>233</v>
      </c>
      <c r="G223" s="22" t="s">
        <v>234</v>
      </c>
      <c r="H223" s="23" t="s">
        <v>232</v>
      </c>
      <c r="I223" s="24" t="s">
        <v>234</v>
      </c>
      <c r="J223" s="25" t="s">
        <v>235</v>
      </c>
      <c r="K223" s="23" t="s">
        <v>236</v>
      </c>
      <c r="L223" s="26" t="s">
        <v>230</v>
      </c>
      <c r="M223" s="27" t="s">
        <v>237</v>
      </c>
      <c r="N223" s="20" t="s">
        <v>238</v>
      </c>
      <c r="O223" s="35" t="s">
        <v>228</v>
      </c>
    </row>
    <row r="224" spans="1:15" ht="15" thickBot="1" x14ac:dyDescent="0.35">
      <c r="A224" s="149" t="s">
        <v>239</v>
      </c>
      <c r="B224" s="88" t="s">
        <v>240</v>
      </c>
      <c r="C224" s="89" t="s">
        <v>241</v>
      </c>
      <c r="D224" s="90" t="s">
        <v>242</v>
      </c>
      <c r="E224" s="91" t="s">
        <v>241</v>
      </c>
      <c r="F224" s="92" t="s">
        <v>243</v>
      </c>
      <c r="G224" s="93" t="s">
        <v>244</v>
      </c>
      <c r="H224" s="94" t="s">
        <v>244</v>
      </c>
      <c r="I224" s="95" t="s">
        <v>242</v>
      </c>
      <c r="J224" s="96" t="s">
        <v>241</v>
      </c>
      <c r="K224" s="94" t="s">
        <v>232</v>
      </c>
      <c r="L224" s="97" t="s">
        <v>245</v>
      </c>
      <c r="M224" s="98" t="s">
        <v>246</v>
      </c>
      <c r="N224" s="91" t="s">
        <v>242</v>
      </c>
      <c r="O224" s="149" t="s">
        <v>239</v>
      </c>
    </row>
    <row r="225" spans="1:15" ht="15" thickTop="1" x14ac:dyDescent="0.3">
      <c r="A225" s="61" t="s">
        <v>247</v>
      </c>
      <c r="B225" s="62">
        <f>SUM(C225:N225)</f>
        <v>57</v>
      </c>
      <c r="C225" s="63">
        <v>5</v>
      </c>
      <c r="D225" s="64">
        <v>6.5</v>
      </c>
      <c r="E225" s="65">
        <v>11.5</v>
      </c>
      <c r="F225" s="66">
        <v>8.5</v>
      </c>
      <c r="G225" s="67">
        <v>3</v>
      </c>
      <c r="H225" s="68">
        <v>3.5</v>
      </c>
      <c r="I225" s="69">
        <v>3</v>
      </c>
      <c r="J225" s="70">
        <v>10</v>
      </c>
      <c r="K225" s="68">
        <v>0.5</v>
      </c>
      <c r="L225" s="71">
        <v>2.5</v>
      </c>
      <c r="M225" s="72">
        <v>1</v>
      </c>
      <c r="N225" s="65">
        <v>2</v>
      </c>
      <c r="O225" s="61" t="s">
        <v>247</v>
      </c>
    </row>
    <row r="226" spans="1:15" x14ac:dyDescent="0.3">
      <c r="A226" s="35" t="s">
        <v>248</v>
      </c>
      <c r="B226" s="18">
        <f>SUM(C226:N226)</f>
        <v>39.5</v>
      </c>
      <c r="C226" s="17">
        <v>0</v>
      </c>
      <c r="D226" s="19">
        <v>3</v>
      </c>
      <c r="E226" s="20">
        <v>4.5</v>
      </c>
      <c r="F226" s="21">
        <v>10.5</v>
      </c>
      <c r="G226" s="22">
        <f>14.5/2</f>
        <v>7.25</v>
      </c>
      <c r="H226" s="23">
        <v>0.5</v>
      </c>
      <c r="I226" s="24">
        <v>0</v>
      </c>
      <c r="J226" s="25">
        <f>3.5/2</f>
        <v>1.75</v>
      </c>
      <c r="K226" s="23">
        <v>5</v>
      </c>
      <c r="L226" s="26">
        <v>0.5</v>
      </c>
      <c r="M226" s="27">
        <v>0.5</v>
      </c>
      <c r="N226" s="20">
        <v>6</v>
      </c>
      <c r="O226" s="35" t="s">
        <v>248</v>
      </c>
    </row>
    <row r="227" spans="1:15" x14ac:dyDescent="0.3">
      <c r="A227" s="35" t="s">
        <v>249</v>
      </c>
      <c r="B227" s="18" t="s">
        <v>250</v>
      </c>
      <c r="C227" s="17" t="s">
        <v>251</v>
      </c>
      <c r="D227" s="19" t="s">
        <v>252</v>
      </c>
      <c r="E227" s="20" t="s">
        <v>253</v>
      </c>
      <c r="F227" s="21" t="s">
        <v>254</v>
      </c>
      <c r="G227" s="22" t="s">
        <v>255</v>
      </c>
      <c r="H227" s="23" t="s">
        <v>256</v>
      </c>
      <c r="I227" s="24" t="s">
        <v>257</v>
      </c>
      <c r="J227" s="25" t="s">
        <v>258</v>
      </c>
      <c r="K227" s="23" t="s">
        <v>259</v>
      </c>
      <c r="L227" s="26" t="s">
        <v>260</v>
      </c>
      <c r="M227" s="27" t="s">
        <v>261</v>
      </c>
      <c r="N227" s="20" t="s">
        <v>262</v>
      </c>
      <c r="O227" s="35" t="s">
        <v>249</v>
      </c>
    </row>
    <row r="228" spans="1:15" ht="15" thickBot="1" x14ac:dyDescent="0.35">
      <c r="A228" s="149" t="s">
        <v>263</v>
      </c>
      <c r="B228" s="88" t="s">
        <v>264</v>
      </c>
      <c r="C228" s="89" t="s">
        <v>241</v>
      </c>
      <c r="D228" s="90" t="s">
        <v>236</v>
      </c>
      <c r="E228" s="91" t="s">
        <v>265</v>
      </c>
      <c r="F228" s="92" t="s">
        <v>266</v>
      </c>
      <c r="G228" s="93" t="s">
        <v>267</v>
      </c>
      <c r="H228" s="94" t="s">
        <v>241</v>
      </c>
      <c r="I228" s="95" t="s">
        <v>241</v>
      </c>
      <c r="J228" s="96" t="s">
        <v>234</v>
      </c>
      <c r="K228" s="94" t="s">
        <v>246</v>
      </c>
      <c r="L228" s="97" t="s">
        <v>245</v>
      </c>
      <c r="M228" s="98" t="s">
        <v>241</v>
      </c>
      <c r="N228" s="91" t="s">
        <v>232</v>
      </c>
      <c r="O228" s="149" t="s">
        <v>263</v>
      </c>
    </row>
    <row r="229" spans="1:15" ht="15" thickTop="1" x14ac:dyDescent="0.3">
      <c r="A229" s="61" t="s">
        <v>268</v>
      </c>
      <c r="B229" s="62">
        <f>SUM(C229:N229)</f>
        <v>43.5</v>
      </c>
      <c r="C229" s="63">
        <v>0</v>
      </c>
      <c r="D229" s="64">
        <v>4.5</v>
      </c>
      <c r="E229" s="65">
        <v>0.5</v>
      </c>
      <c r="F229" s="66">
        <v>2.5</v>
      </c>
      <c r="G229" s="67">
        <v>0</v>
      </c>
      <c r="H229" s="68">
        <v>3</v>
      </c>
      <c r="I229" s="69">
        <v>0.5</v>
      </c>
      <c r="J229" s="70">
        <v>1.5</v>
      </c>
      <c r="K229" s="68">
        <v>8</v>
      </c>
      <c r="L229" s="71">
        <v>12</v>
      </c>
      <c r="M229" s="72">
        <v>5.5</v>
      </c>
      <c r="N229" s="65">
        <v>5.5</v>
      </c>
      <c r="O229" s="61" t="s">
        <v>268</v>
      </c>
    </row>
    <row r="230" spans="1:15" x14ac:dyDescent="0.3">
      <c r="A230" s="35" t="s">
        <v>269</v>
      </c>
      <c r="B230" s="18">
        <f>SUM(C230:N230)</f>
        <v>17.75</v>
      </c>
      <c r="C230" s="17">
        <v>2</v>
      </c>
      <c r="D230" s="19">
        <v>0</v>
      </c>
      <c r="E230" s="20">
        <v>3.5</v>
      </c>
      <c r="F230" s="21">
        <v>0</v>
      </c>
      <c r="G230" s="22">
        <f>0.5/2</f>
        <v>0.25</v>
      </c>
      <c r="H230" s="23">
        <v>1.5</v>
      </c>
      <c r="I230" s="24">
        <f>1.5/2</f>
        <v>0.75</v>
      </c>
      <c r="J230" s="25">
        <f>3.5/2</f>
        <v>1.75</v>
      </c>
      <c r="K230" s="23">
        <f>3.5/2</f>
        <v>1.75</v>
      </c>
      <c r="L230" s="26">
        <f>2.5/2</f>
        <v>1.25</v>
      </c>
      <c r="M230" s="27">
        <v>1</v>
      </c>
      <c r="N230" s="20">
        <v>4</v>
      </c>
      <c r="O230" s="35" t="s">
        <v>269</v>
      </c>
    </row>
    <row r="231" spans="1:15" x14ac:dyDescent="0.3">
      <c r="A231" s="35" t="s">
        <v>270</v>
      </c>
      <c r="B231" s="18" t="s">
        <v>271</v>
      </c>
      <c r="C231" s="17" t="s">
        <v>272</v>
      </c>
      <c r="D231" s="19" t="s">
        <v>273</v>
      </c>
      <c r="E231" s="20" t="s">
        <v>237</v>
      </c>
      <c r="F231" s="21" t="s">
        <v>260</v>
      </c>
      <c r="G231" s="22" t="s">
        <v>243</v>
      </c>
      <c r="H231" s="23" t="s">
        <v>257</v>
      </c>
      <c r="I231" s="24" t="s">
        <v>274</v>
      </c>
      <c r="J231" s="25" t="s">
        <v>238</v>
      </c>
      <c r="K231" s="23" t="s">
        <v>275</v>
      </c>
      <c r="L231" s="26" t="s">
        <v>276</v>
      </c>
      <c r="M231" s="27" t="s">
        <v>277</v>
      </c>
      <c r="N231" s="20" t="s">
        <v>278</v>
      </c>
      <c r="O231" s="35" t="s">
        <v>270</v>
      </c>
    </row>
    <row r="232" spans="1:15" ht="15" thickBot="1" x14ac:dyDescent="0.35">
      <c r="A232" s="149" t="s">
        <v>279</v>
      </c>
      <c r="B232" s="88" t="s">
        <v>280</v>
      </c>
      <c r="C232" s="89" t="s">
        <v>242</v>
      </c>
      <c r="D232" s="90" t="s">
        <v>241</v>
      </c>
      <c r="E232" s="91" t="s">
        <v>246</v>
      </c>
      <c r="F232" s="92" t="s">
        <v>241</v>
      </c>
      <c r="G232" s="93" t="s">
        <v>242</v>
      </c>
      <c r="H232" s="94" t="s">
        <v>231</v>
      </c>
      <c r="I232" s="95" t="s">
        <v>241</v>
      </c>
      <c r="J232" s="96" t="s">
        <v>241</v>
      </c>
      <c r="K232" s="94" t="s">
        <v>245</v>
      </c>
      <c r="L232" s="97" t="s">
        <v>245</v>
      </c>
      <c r="M232" s="98" t="s">
        <v>243</v>
      </c>
      <c r="N232" s="91" t="s">
        <v>234</v>
      </c>
      <c r="O232" s="149" t="s">
        <v>279</v>
      </c>
    </row>
    <row r="233" spans="1:15" ht="15" thickTop="1" x14ac:dyDescent="0.3">
      <c r="A233" s="61" t="s">
        <v>281</v>
      </c>
      <c r="B233" s="62">
        <f>SUM(C233:N233)</f>
        <v>24</v>
      </c>
      <c r="C233" s="63">
        <v>0</v>
      </c>
      <c r="D233" s="64">
        <v>4.5</v>
      </c>
      <c r="E233" s="65">
        <v>3.5</v>
      </c>
      <c r="F233" s="66">
        <v>4</v>
      </c>
      <c r="G233" s="67">
        <v>0</v>
      </c>
      <c r="H233" s="68">
        <v>2.5</v>
      </c>
      <c r="I233" s="69">
        <v>0</v>
      </c>
      <c r="J233" s="70">
        <v>0</v>
      </c>
      <c r="K233" s="68">
        <v>0.5</v>
      </c>
      <c r="L233" s="71">
        <v>1.5</v>
      </c>
      <c r="M233" s="72">
        <v>4.5</v>
      </c>
      <c r="N233" s="65">
        <v>3</v>
      </c>
      <c r="O233" s="61" t="s">
        <v>281</v>
      </c>
    </row>
    <row r="234" spans="1:15" x14ac:dyDescent="0.3">
      <c r="A234" s="35" t="s">
        <v>282</v>
      </c>
      <c r="B234" s="18">
        <f>SUM(C234:N234)</f>
        <v>29.25</v>
      </c>
      <c r="C234" s="17">
        <v>8</v>
      </c>
      <c r="D234" s="19">
        <v>0</v>
      </c>
      <c r="E234" s="20">
        <v>3.5</v>
      </c>
      <c r="F234" s="21">
        <v>1.5</v>
      </c>
      <c r="G234" s="22">
        <v>0.5</v>
      </c>
      <c r="H234" s="23">
        <v>1</v>
      </c>
      <c r="I234" s="24">
        <v>1.5</v>
      </c>
      <c r="J234" s="25">
        <v>0.25</v>
      </c>
      <c r="K234" s="23">
        <f>3.5/2</f>
        <v>1.75</v>
      </c>
      <c r="L234" s="26">
        <v>4.5</v>
      </c>
      <c r="M234" s="27">
        <v>4.5</v>
      </c>
      <c r="N234" s="20">
        <f>4.5/2</f>
        <v>2.25</v>
      </c>
      <c r="O234" s="35" t="s">
        <v>282</v>
      </c>
    </row>
    <row r="235" spans="1:15" x14ac:dyDescent="0.3">
      <c r="A235" s="35" t="s">
        <v>283</v>
      </c>
      <c r="B235" s="18" t="s">
        <v>284</v>
      </c>
      <c r="C235" s="17" t="s">
        <v>285</v>
      </c>
      <c r="D235" s="19" t="s">
        <v>273</v>
      </c>
      <c r="E235" s="20" t="s">
        <v>256</v>
      </c>
      <c r="F235" s="21" t="s">
        <v>233</v>
      </c>
      <c r="G235" s="22" t="s">
        <v>231</v>
      </c>
      <c r="H235" s="23" t="s">
        <v>260</v>
      </c>
      <c r="I235" s="24" t="s">
        <v>234</v>
      </c>
      <c r="J235" s="25" t="s">
        <v>243</v>
      </c>
      <c r="K235" s="23" t="s">
        <v>267</v>
      </c>
      <c r="L235" s="26" t="s">
        <v>286</v>
      </c>
      <c r="M235" s="27" t="s">
        <v>259</v>
      </c>
      <c r="N235" s="20" t="s">
        <v>265</v>
      </c>
      <c r="O235" s="35" t="s">
        <v>283</v>
      </c>
    </row>
    <row r="236" spans="1:15" ht="15" thickBot="1" x14ac:dyDescent="0.35">
      <c r="A236" s="149" t="s">
        <v>287</v>
      </c>
      <c r="B236" s="88" t="s">
        <v>288</v>
      </c>
      <c r="C236" s="89" t="s">
        <v>242</v>
      </c>
      <c r="D236" s="90" t="s">
        <v>241</v>
      </c>
      <c r="E236" s="91" t="s">
        <v>237</v>
      </c>
      <c r="F236" s="92" t="s">
        <v>234</v>
      </c>
      <c r="G236" s="93" t="s">
        <v>242</v>
      </c>
      <c r="H236" s="94" t="s">
        <v>245</v>
      </c>
      <c r="I236" s="95" t="s">
        <v>242</v>
      </c>
      <c r="J236" s="96" t="s">
        <v>242</v>
      </c>
      <c r="K236" s="94" t="s">
        <v>246</v>
      </c>
      <c r="L236" s="97" t="s">
        <v>235</v>
      </c>
      <c r="M236" s="98" t="s">
        <v>245</v>
      </c>
      <c r="N236" s="91" t="s">
        <v>245</v>
      </c>
      <c r="O236" s="149" t="s">
        <v>287</v>
      </c>
    </row>
    <row r="237" spans="1:15" ht="15" thickTop="1" x14ac:dyDescent="0.3">
      <c r="A237" s="61" t="s">
        <v>289</v>
      </c>
      <c r="B237" s="62">
        <f>SUM(C237:N237)</f>
        <v>32.5</v>
      </c>
      <c r="C237" s="63">
        <v>6</v>
      </c>
      <c r="D237" s="64">
        <v>4</v>
      </c>
      <c r="E237" s="65">
        <v>2.5</v>
      </c>
      <c r="F237" s="66">
        <v>3</v>
      </c>
      <c r="G237" s="67">
        <v>3.5</v>
      </c>
      <c r="H237" s="68">
        <v>0</v>
      </c>
      <c r="I237" s="69">
        <v>1.5</v>
      </c>
      <c r="J237" s="70">
        <v>0</v>
      </c>
      <c r="K237" s="68">
        <v>1</v>
      </c>
      <c r="L237" s="71">
        <v>1.5</v>
      </c>
      <c r="M237" s="72">
        <v>6.5</v>
      </c>
      <c r="N237" s="65">
        <v>3</v>
      </c>
      <c r="O237" s="61" t="s">
        <v>289</v>
      </c>
    </row>
    <row r="238" spans="1:15" x14ac:dyDescent="0.3">
      <c r="A238" s="35" t="s">
        <v>290</v>
      </c>
      <c r="B238" s="18">
        <f>SUM(C238:N238)</f>
        <v>26.5</v>
      </c>
      <c r="C238" s="17">
        <v>7.5</v>
      </c>
      <c r="D238" s="19">
        <v>1.25</v>
      </c>
      <c r="E238" s="20">
        <v>2.5</v>
      </c>
      <c r="F238" s="21">
        <v>1</v>
      </c>
      <c r="G238" s="22">
        <f>2.5/2</f>
        <v>1.25</v>
      </c>
      <c r="H238" s="23">
        <v>1.5</v>
      </c>
      <c r="I238" s="24">
        <v>1</v>
      </c>
      <c r="J238" s="25">
        <v>0.5</v>
      </c>
      <c r="K238" s="23">
        <v>1</v>
      </c>
      <c r="L238" s="26">
        <f>4.5/2</f>
        <v>2.25</v>
      </c>
      <c r="M238" s="27">
        <v>4.5</v>
      </c>
      <c r="N238" s="20">
        <v>2.25</v>
      </c>
      <c r="O238" s="35" t="s">
        <v>290</v>
      </c>
    </row>
    <row r="239" spans="1:15" x14ac:dyDescent="0.3">
      <c r="A239" s="35" t="s">
        <v>291</v>
      </c>
      <c r="B239" s="18" t="s">
        <v>292</v>
      </c>
      <c r="C239" s="17" t="s">
        <v>293</v>
      </c>
      <c r="D239" s="19" t="s">
        <v>233</v>
      </c>
      <c r="E239" s="20" t="s">
        <v>260</v>
      </c>
      <c r="F239" s="21" t="s">
        <v>257</v>
      </c>
      <c r="G239" s="22" t="s">
        <v>256</v>
      </c>
      <c r="H239" s="23" t="s">
        <v>267</v>
      </c>
      <c r="I239" s="24" t="s">
        <v>235</v>
      </c>
      <c r="J239" s="25" t="s">
        <v>261</v>
      </c>
      <c r="K239" s="23" t="s">
        <v>274</v>
      </c>
      <c r="L239" s="26" t="s">
        <v>294</v>
      </c>
      <c r="M239" s="27" t="s">
        <v>259</v>
      </c>
      <c r="N239" s="20" t="s">
        <v>265</v>
      </c>
      <c r="O239" s="35" t="s">
        <v>291</v>
      </c>
    </row>
    <row r="240" spans="1:15" ht="15" thickBot="1" x14ac:dyDescent="0.35">
      <c r="A240" s="149" t="s">
        <v>295</v>
      </c>
      <c r="B240" s="88" t="s">
        <v>296</v>
      </c>
      <c r="C240" s="89" t="s">
        <v>297</v>
      </c>
      <c r="D240" s="90" t="s">
        <v>244</v>
      </c>
      <c r="E240" s="91" t="s">
        <v>267</v>
      </c>
      <c r="F240" s="92" t="s">
        <v>231</v>
      </c>
      <c r="G240" s="93" t="s">
        <v>231</v>
      </c>
      <c r="H240" s="94" t="s">
        <v>242</v>
      </c>
      <c r="I240" s="95" t="s">
        <v>231</v>
      </c>
      <c r="J240" s="96" t="s">
        <v>242</v>
      </c>
      <c r="K240" s="94" t="s">
        <v>243</v>
      </c>
      <c r="L240" s="97" t="s">
        <v>235</v>
      </c>
      <c r="M240" s="98" t="s">
        <v>245</v>
      </c>
      <c r="N240" s="91" t="s">
        <v>245</v>
      </c>
      <c r="O240" s="149" t="s">
        <v>295</v>
      </c>
    </row>
    <row r="241" spans="1:15" ht="15" thickTop="1" x14ac:dyDescent="0.3">
      <c r="A241" s="61" t="s">
        <v>298</v>
      </c>
      <c r="B241" s="62">
        <f>SUM(C241:N241)</f>
        <v>68</v>
      </c>
      <c r="C241" s="63">
        <v>7.5</v>
      </c>
      <c r="D241" s="64">
        <v>2.5</v>
      </c>
      <c r="E241" s="65">
        <v>5</v>
      </c>
      <c r="F241" s="66">
        <v>5</v>
      </c>
      <c r="G241" s="67">
        <v>7</v>
      </c>
      <c r="H241" s="68">
        <v>6.5</v>
      </c>
      <c r="I241" s="69">
        <v>11.5</v>
      </c>
      <c r="J241" s="70">
        <v>3</v>
      </c>
      <c r="K241" s="68">
        <v>4</v>
      </c>
      <c r="L241" s="71">
        <v>3</v>
      </c>
      <c r="M241" s="72">
        <v>8</v>
      </c>
      <c r="N241" s="65">
        <v>5</v>
      </c>
      <c r="O241" s="61" t="s">
        <v>298</v>
      </c>
    </row>
    <row r="242" spans="1:15" x14ac:dyDescent="0.3">
      <c r="A242" s="35" t="s">
        <v>299</v>
      </c>
      <c r="B242" s="18">
        <f>SUM(C242:N242)</f>
        <v>71</v>
      </c>
      <c r="C242" s="17">
        <v>9.5</v>
      </c>
      <c r="D242" s="19">
        <v>8.5</v>
      </c>
      <c r="E242" s="20">
        <v>3</v>
      </c>
      <c r="F242" s="21">
        <v>5</v>
      </c>
      <c r="G242" s="22">
        <f>11.5/2</f>
        <v>5.75</v>
      </c>
      <c r="H242" s="23">
        <f>11.5/2</f>
        <v>5.75</v>
      </c>
      <c r="I242" s="24">
        <f>11.5/2</f>
        <v>5.75</v>
      </c>
      <c r="J242" s="25">
        <f>10.5/2</f>
        <v>5.25</v>
      </c>
      <c r="K242" s="23">
        <f>3.5/2</f>
        <v>1.75</v>
      </c>
      <c r="L242" s="26">
        <f>23/2</f>
        <v>11.5</v>
      </c>
      <c r="M242" s="27">
        <f>7.5/2</f>
        <v>3.75</v>
      </c>
      <c r="N242" s="20">
        <f>11/2</f>
        <v>5.5</v>
      </c>
      <c r="O242" s="35" t="s">
        <v>299</v>
      </c>
    </row>
    <row r="243" spans="1:15" x14ac:dyDescent="0.3">
      <c r="A243" s="35" t="s">
        <v>300</v>
      </c>
      <c r="B243" s="18" t="s">
        <v>301</v>
      </c>
      <c r="C243" s="17" t="s">
        <v>262</v>
      </c>
      <c r="D243" s="19" t="s">
        <v>302</v>
      </c>
      <c r="E243" s="20" t="s">
        <v>251</v>
      </c>
      <c r="F243" s="21" t="s">
        <v>251</v>
      </c>
      <c r="G243" s="22" t="s">
        <v>302</v>
      </c>
      <c r="H243" s="23" t="s">
        <v>252</v>
      </c>
      <c r="I243" s="24" t="s">
        <v>253</v>
      </c>
      <c r="J243" s="25" t="s">
        <v>303</v>
      </c>
      <c r="K243" s="23" t="s">
        <v>233</v>
      </c>
      <c r="L243" s="26" t="s">
        <v>280</v>
      </c>
      <c r="M243" s="27" t="s">
        <v>275</v>
      </c>
      <c r="N243" s="20" t="s">
        <v>304</v>
      </c>
      <c r="O243" s="35" t="s">
        <v>300</v>
      </c>
    </row>
    <row r="244" spans="1:15" ht="15" thickBot="1" x14ac:dyDescent="0.35">
      <c r="A244" s="149" t="s">
        <v>305</v>
      </c>
      <c r="B244" s="88" t="s">
        <v>306</v>
      </c>
      <c r="C244" s="89" t="s">
        <v>307</v>
      </c>
      <c r="D244" s="90" t="s">
        <v>260</v>
      </c>
      <c r="E244" s="91" t="s">
        <v>236</v>
      </c>
      <c r="F244" s="92" t="s">
        <v>308</v>
      </c>
      <c r="G244" s="93" t="s">
        <v>309</v>
      </c>
      <c r="H244" s="94" t="s">
        <v>308</v>
      </c>
      <c r="I244" s="95" t="s">
        <v>288</v>
      </c>
      <c r="J244" s="96" t="s">
        <v>243</v>
      </c>
      <c r="K244" s="94" t="s">
        <v>261</v>
      </c>
      <c r="L244" s="97" t="s">
        <v>257</v>
      </c>
      <c r="M244" s="98" t="s">
        <v>237</v>
      </c>
      <c r="N244" s="91" t="s">
        <v>310</v>
      </c>
      <c r="O244" s="149" t="s">
        <v>305</v>
      </c>
    </row>
    <row r="245" spans="1:15" ht="15" thickTop="1" x14ac:dyDescent="0.3">
      <c r="A245" s="61" t="s">
        <v>311</v>
      </c>
      <c r="B245" s="62">
        <f>SUM(C245:N245)</f>
        <v>56.5</v>
      </c>
      <c r="C245" s="63">
        <v>2.5</v>
      </c>
      <c r="D245" s="64">
        <v>1.5</v>
      </c>
      <c r="E245" s="65">
        <v>1</v>
      </c>
      <c r="F245" s="66">
        <v>2</v>
      </c>
      <c r="G245" s="67">
        <v>12.5</v>
      </c>
      <c r="H245" s="68">
        <v>9</v>
      </c>
      <c r="I245" s="69">
        <v>12</v>
      </c>
      <c r="J245" s="70">
        <v>6.5</v>
      </c>
      <c r="K245" s="68">
        <v>3</v>
      </c>
      <c r="L245" s="71">
        <v>2.5</v>
      </c>
      <c r="M245" s="72">
        <v>1</v>
      </c>
      <c r="N245" s="65">
        <v>3</v>
      </c>
      <c r="O245" s="61" t="s">
        <v>311</v>
      </c>
    </row>
    <row r="246" spans="1:15" x14ac:dyDescent="0.3">
      <c r="A246" s="35" t="s">
        <v>312</v>
      </c>
      <c r="B246" s="18">
        <f>SUM(C246:N246)</f>
        <v>51.25</v>
      </c>
      <c r="C246" s="17">
        <v>3</v>
      </c>
      <c r="D246" s="19">
        <v>10</v>
      </c>
      <c r="E246" s="20">
        <v>7</v>
      </c>
      <c r="F246" s="21">
        <v>6</v>
      </c>
      <c r="G246" s="22">
        <v>4</v>
      </c>
      <c r="H246" s="23">
        <f>13.5/2</f>
        <v>6.75</v>
      </c>
      <c r="I246" s="24">
        <f>5.5/2</f>
        <v>2.75</v>
      </c>
      <c r="J246" s="25">
        <f>2.5/2</f>
        <v>1.25</v>
      </c>
      <c r="K246" s="23">
        <f>5.5/2</f>
        <v>2.75</v>
      </c>
      <c r="L246" s="26">
        <v>2.5</v>
      </c>
      <c r="M246" s="27">
        <v>2.5</v>
      </c>
      <c r="N246" s="20">
        <f>5.5/2</f>
        <v>2.75</v>
      </c>
      <c r="O246" s="35" t="s">
        <v>312</v>
      </c>
    </row>
    <row r="247" spans="1:15" x14ac:dyDescent="0.3">
      <c r="A247" s="35" t="s">
        <v>313</v>
      </c>
      <c r="B247" s="18" t="s">
        <v>314</v>
      </c>
      <c r="C247" s="17" t="s">
        <v>236</v>
      </c>
      <c r="D247" s="19" t="s">
        <v>315</v>
      </c>
      <c r="E247" s="20" t="s">
        <v>304</v>
      </c>
      <c r="F247" s="21" t="s">
        <v>316</v>
      </c>
      <c r="G247" s="22" t="s">
        <v>317</v>
      </c>
      <c r="H247" s="23" t="s">
        <v>318</v>
      </c>
      <c r="I247" s="24" t="s">
        <v>276</v>
      </c>
      <c r="J247" s="25" t="s">
        <v>252</v>
      </c>
      <c r="K247" s="23" t="s">
        <v>288</v>
      </c>
      <c r="L247" s="26" t="s">
        <v>260</v>
      </c>
      <c r="M247" s="27" t="s">
        <v>267</v>
      </c>
      <c r="N247" s="20" t="s">
        <v>319</v>
      </c>
      <c r="O247" s="35" t="s">
        <v>313</v>
      </c>
    </row>
    <row r="248" spans="1:15" ht="15" thickBot="1" x14ac:dyDescent="0.35">
      <c r="A248" s="149" t="s">
        <v>320</v>
      </c>
      <c r="B248" s="88" t="s">
        <v>321</v>
      </c>
      <c r="C248" s="89" t="s">
        <v>260</v>
      </c>
      <c r="D248" s="90" t="s">
        <v>235</v>
      </c>
      <c r="E248" s="91" t="s">
        <v>230</v>
      </c>
      <c r="F248" s="92" t="s">
        <v>232</v>
      </c>
      <c r="G248" s="93" t="s">
        <v>238</v>
      </c>
      <c r="H248" s="94" t="s">
        <v>319</v>
      </c>
      <c r="I248" s="95" t="s">
        <v>322</v>
      </c>
      <c r="J248" s="96" t="s">
        <v>243</v>
      </c>
      <c r="K248" s="94" t="s">
        <v>243</v>
      </c>
      <c r="L248" s="97" t="s">
        <v>294</v>
      </c>
      <c r="M248" s="98" t="s">
        <v>230</v>
      </c>
      <c r="N248" s="91" t="s">
        <v>231</v>
      </c>
      <c r="O248" s="149" t="s">
        <v>320</v>
      </c>
    </row>
    <row r="249" spans="1:15" ht="15" thickTop="1" x14ac:dyDescent="0.3">
      <c r="A249" s="61" t="s">
        <v>323</v>
      </c>
      <c r="B249" s="62">
        <f>SUM(C249:N249)</f>
        <v>22</v>
      </c>
      <c r="C249" s="63">
        <v>4</v>
      </c>
      <c r="D249" s="64">
        <v>1</v>
      </c>
      <c r="E249" s="65">
        <v>2.5</v>
      </c>
      <c r="F249" s="66">
        <v>0.5</v>
      </c>
      <c r="G249" s="67">
        <v>1.5</v>
      </c>
      <c r="H249" s="68">
        <v>1</v>
      </c>
      <c r="I249" s="69">
        <v>1.5</v>
      </c>
      <c r="J249" s="70">
        <v>2</v>
      </c>
      <c r="K249" s="68">
        <v>2.5</v>
      </c>
      <c r="L249" s="71">
        <v>3</v>
      </c>
      <c r="M249" s="72">
        <v>0</v>
      </c>
      <c r="N249" s="65">
        <v>2.5</v>
      </c>
      <c r="O249" s="61" t="s">
        <v>323</v>
      </c>
    </row>
    <row r="250" spans="1:15" x14ac:dyDescent="0.3">
      <c r="A250" s="35" t="s">
        <v>324</v>
      </c>
      <c r="B250" s="18">
        <f>SUM(C250:N250)</f>
        <v>35.75</v>
      </c>
      <c r="C250" s="17">
        <v>0.5</v>
      </c>
      <c r="D250" s="19">
        <v>2</v>
      </c>
      <c r="E250" s="20">
        <v>1</v>
      </c>
      <c r="F250" s="21">
        <v>3.5</v>
      </c>
      <c r="G250" s="22">
        <f>4.5/2</f>
        <v>2.25</v>
      </c>
      <c r="H250" s="23">
        <v>7.5</v>
      </c>
      <c r="I250" s="24">
        <v>4.5</v>
      </c>
      <c r="J250" s="25">
        <v>2.5</v>
      </c>
      <c r="K250" s="23">
        <f>12.5/2</f>
        <v>6.25</v>
      </c>
      <c r="L250" s="26">
        <v>1.5</v>
      </c>
      <c r="M250" s="27">
        <v>2.5</v>
      </c>
      <c r="N250" s="20">
        <f>3.5/2</f>
        <v>1.75</v>
      </c>
      <c r="O250" s="35" t="s">
        <v>324</v>
      </c>
    </row>
    <row r="251" spans="1:15" x14ac:dyDescent="0.3">
      <c r="A251" s="35" t="s">
        <v>325</v>
      </c>
      <c r="B251" s="18" t="s">
        <v>326</v>
      </c>
      <c r="C251" s="17" t="s">
        <v>233</v>
      </c>
      <c r="D251" s="19" t="s">
        <v>272</v>
      </c>
      <c r="E251" s="20" t="s">
        <v>260</v>
      </c>
      <c r="F251" s="21" t="s">
        <v>237</v>
      </c>
      <c r="G251" s="22" t="s">
        <v>294</v>
      </c>
      <c r="H251" s="23" t="s">
        <v>327</v>
      </c>
      <c r="I251" s="24" t="s">
        <v>308</v>
      </c>
      <c r="J251" s="25" t="s">
        <v>236</v>
      </c>
      <c r="K251" s="23" t="s">
        <v>328</v>
      </c>
      <c r="L251" s="26" t="s">
        <v>257</v>
      </c>
      <c r="M251" s="27" t="s">
        <v>309</v>
      </c>
      <c r="N251" s="20" t="s">
        <v>238</v>
      </c>
      <c r="O251" s="35" t="s">
        <v>325</v>
      </c>
    </row>
    <row r="252" spans="1:15" x14ac:dyDescent="0.3">
      <c r="A252" s="35" t="s">
        <v>329</v>
      </c>
      <c r="B252" s="18" t="s">
        <v>330</v>
      </c>
      <c r="C252" s="17" t="s">
        <v>243</v>
      </c>
      <c r="D252" s="19" t="s">
        <v>230</v>
      </c>
      <c r="E252" s="20" t="s">
        <v>231</v>
      </c>
      <c r="F252" s="21" t="s">
        <v>246</v>
      </c>
      <c r="G252" s="22" t="s">
        <v>235</v>
      </c>
      <c r="H252" s="23" t="s">
        <v>230</v>
      </c>
      <c r="I252" s="24" t="s">
        <v>235</v>
      </c>
      <c r="J252" s="25" t="s">
        <v>232</v>
      </c>
      <c r="K252" s="23" t="s">
        <v>260</v>
      </c>
      <c r="L252" s="26" t="s">
        <v>244</v>
      </c>
      <c r="M252" s="27" t="s">
        <v>242</v>
      </c>
      <c r="N252" s="20" t="s">
        <v>241</v>
      </c>
      <c r="O252" s="35" t="s">
        <v>329</v>
      </c>
    </row>
    <row r="253" spans="1:15" x14ac:dyDescent="0.3">
      <c r="A253" s="16" t="s">
        <v>331</v>
      </c>
      <c r="B253" s="16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6" t="s">
        <v>331</v>
      </c>
    </row>
    <row r="254" spans="1:15" x14ac:dyDescent="0.3">
      <c r="A254" s="35" t="s">
        <v>332</v>
      </c>
      <c r="B254" s="166">
        <f>AVERAGE(C254:N254)</f>
        <v>1016.7083333333335</v>
      </c>
      <c r="C254" s="5">
        <v>1017.1</v>
      </c>
      <c r="D254" s="6">
        <v>1019.9</v>
      </c>
      <c r="E254" s="7">
        <v>1023.6</v>
      </c>
      <c r="F254" s="8">
        <v>1016</v>
      </c>
      <c r="G254" s="9">
        <v>1017</v>
      </c>
      <c r="H254" s="10">
        <v>1015.8</v>
      </c>
      <c r="I254" s="11">
        <v>1015.6</v>
      </c>
      <c r="J254" s="12">
        <v>1017.6</v>
      </c>
      <c r="K254" s="10">
        <v>1018.3</v>
      </c>
      <c r="L254" s="13">
        <v>1010.1</v>
      </c>
      <c r="M254" s="14">
        <v>1013.2</v>
      </c>
      <c r="N254" s="7">
        <v>1016.3</v>
      </c>
      <c r="O254" s="35" t="s">
        <v>332</v>
      </c>
    </row>
    <row r="255" spans="1:15" x14ac:dyDescent="0.3">
      <c r="A255" s="35" t="s">
        <v>333</v>
      </c>
      <c r="B255" s="18">
        <v>970</v>
      </c>
      <c r="C255" s="17">
        <v>979</v>
      </c>
      <c r="D255" s="19">
        <v>991</v>
      </c>
      <c r="E255" s="20">
        <v>1005</v>
      </c>
      <c r="F255" s="21">
        <v>996</v>
      </c>
      <c r="G255" s="22">
        <v>1004</v>
      </c>
      <c r="H255" s="23">
        <v>1000</v>
      </c>
      <c r="I255" s="24">
        <v>998</v>
      </c>
      <c r="J255" s="25">
        <v>996</v>
      </c>
      <c r="K255" s="23">
        <v>999</v>
      </c>
      <c r="L255" s="26">
        <v>970</v>
      </c>
      <c r="M255" s="27">
        <v>984</v>
      </c>
      <c r="N255" s="20">
        <v>979</v>
      </c>
      <c r="O255" s="35" t="s">
        <v>333</v>
      </c>
    </row>
    <row r="256" spans="1:15" x14ac:dyDescent="0.3">
      <c r="A256" s="149" t="s">
        <v>89</v>
      </c>
      <c r="B256" s="167">
        <v>37925</v>
      </c>
      <c r="C256" s="168">
        <v>37623</v>
      </c>
      <c r="D256" s="169">
        <v>37655</v>
      </c>
      <c r="E256" s="170">
        <v>37682</v>
      </c>
      <c r="F256" s="171">
        <v>37739</v>
      </c>
      <c r="G256" s="172">
        <v>37743</v>
      </c>
      <c r="H256" s="173">
        <v>37802</v>
      </c>
      <c r="I256" s="174">
        <v>37803</v>
      </c>
      <c r="J256" s="175">
        <v>37862</v>
      </c>
      <c r="K256" s="173">
        <v>37886</v>
      </c>
      <c r="L256" s="176">
        <v>37925</v>
      </c>
      <c r="M256" s="177">
        <v>37926</v>
      </c>
      <c r="N256" s="170">
        <v>37983</v>
      </c>
      <c r="O256" s="149" t="s">
        <v>89</v>
      </c>
    </row>
    <row r="257" spans="1:15" x14ac:dyDescent="0.3">
      <c r="A257" s="149" t="s">
        <v>334</v>
      </c>
      <c r="B257" s="88">
        <v>1044</v>
      </c>
      <c r="C257" s="89">
        <v>1043</v>
      </c>
      <c r="D257" s="90">
        <v>1039</v>
      </c>
      <c r="E257" s="91">
        <v>1044</v>
      </c>
      <c r="F257" s="92">
        <v>1034</v>
      </c>
      <c r="G257" s="93">
        <v>1027</v>
      </c>
      <c r="H257" s="94">
        <v>1026</v>
      </c>
      <c r="I257" s="95">
        <v>1025</v>
      </c>
      <c r="J257" s="96">
        <v>1024</v>
      </c>
      <c r="K257" s="94">
        <v>1033</v>
      </c>
      <c r="L257" s="97">
        <v>1027</v>
      </c>
      <c r="M257" s="98">
        <v>1030</v>
      </c>
      <c r="N257" s="91">
        <v>1032</v>
      </c>
      <c r="O257" s="149" t="s">
        <v>334</v>
      </c>
    </row>
    <row r="258" spans="1:15" ht="15" thickBot="1" x14ac:dyDescent="0.35">
      <c r="A258" s="178" t="s">
        <v>89</v>
      </c>
      <c r="B258" s="179">
        <v>37696</v>
      </c>
      <c r="C258" s="180">
        <v>37645</v>
      </c>
      <c r="D258" s="181">
        <v>37669</v>
      </c>
      <c r="E258" s="182">
        <v>37696</v>
      </c>
      <c r="F258" s="183">
        <v>37715</v>
      </c>
      <c r="G258" s="184">
        <v>37748</v>
      </c>
      <c r="H258" s="185">
        <v>37791</v>
      </c>
      <c r="I258" s="186">
        <v>37809</v>
      </c>
      <c r="J258" s="187">
        <v>37838</v>
      </c>
      <c r="K258" s="185">
        <v>37888</v>
      </c>
      <c r="L258" s="188">
        <v>37910</v>
      </c>
      <c r="M258" s="189">
        <v>37929</v>
      </c>
      <c r="N258" s="182">
        <v>37971</v>
      </c>
      <c r="O258" s="178" t="s">
        <v>89</v>
      </c>
    </row>
    <row r="259" spans="1:15" ht="15" thickTop="1" x14ac:dyDescent="0.3">
      <c r="A259" s="152" t="s">
        <v>335</v>
      </c>
      <c r="B259" s="166">
        <f>AVERAGE(C259:N259)</f>
        <v>1017.6583333333332</v>
      </c>
      <c r="C259" s="190">
        <v>1016.9</v>
      </c>
      <c r="D259" s="191">
        <v>1020.1</v>
      </c>
      <c r="E259" s="192">
        <v>1023.2</v>
      </c>
      <c r="F259" s="193">
        <v>1016.5</v>
      </c>
      <c r="G259" s="194">
        <v>1017.6</v>
      </c>
      <c r="H259" s="195">
        <v>1016.4</v>
      </c>
      <c r="I259" s="196">
        <v>1016.3</v>
      </c>
      <c r="J259" s="197">
        <v>1018.3</v>
      </c>
      <c r="K259" s="195">
        <v>1020.5</v>
      </c>
      <c r="L259" s="198">
        <v>1013.3</v>
      </c>
      <c r="M259" s="199">
        <v>1014.4</v>
      </c>
      <c r="N259" s="192">
        <v>1018.4</v>
      </c>
      <c r="O259" s="152" t="s">
        <v>335</v>
      </c>
    </row>
    <row r="260" spans="1:15" x14ac:dyDescent="0.3">
      <c r="A260" s="15"/>
      <c r="B260" s="16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</row>
    <row r="261" spans="1:15" x14ac:dyDescent="0.3">
      <c r="A261" s="3" t="s">
        <v>81</v>
      </c>
      <c r="B261" s="4" t="s">
        <v>1</v>
      </c>
      <c r="C261" s="5" t="s">
        <v>2</v>
      </c>
      <c r="D261" s="6" t="s">
        <v>3</v>
      </c>
      <c r="E261" s="7" t="s">
        <v>4</v>
      </c>
      <c r="F261" s="8" t="s">
        <v>5</v>
      </c>
      <c r="G261" s="9" t="s">
        <v>6</v>
      </c>
      <c r="H261" s="10" t="s">
        <v>7</v>
      </c>
      <c r="I261" s="11" t="s">
        <v>8</v>
      </c>
      <c r="J261" s="12" t="s">
        <v>9</v>
      </c>
      <c r="K261" s="10" t="s">
        <v>10</v>
      </c>
      <c r="L261" s="13" t="s">
        <v>11</v>
      </c>
      <c r="M261" s="14" t="s">
        <v>12</v>
      </c>
      <c r="N261" s="7" t="s">
        <v>13</v>
      </c>
      <c r="O261" s="3" t="s">
        <v>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75"/>
  <sheetViews>
    <sheetView topLeftCell="A103" workbookViewId="0">
      <selection activeCell="B201" sqref="B201"/>
    </sheetView>
  </sheetViews>
  <sheetFormatPr baseColWidth="10" defaultRowHeight="14.4" x14ac:dyDescent="0.3"/>
  <cols>
    <col min="1" max="1" width="51.33203125" customWidth="1"/>
    <col min="15" max="15" width="46.88671875" customWidth="1"/>
  </cols>
  <sheetData>
    <row r="1" spans="1:15" x14ac:dyDescent="0.3">
      <c r="A1" s="3" t="s">
        <v>336</v>
      </c>
      <c r="B1" s="4" t="s">
        <v>1</v>
      </c>
      <c r="C1" s="5" t="s">
        <v>2</v>
      </c>
      <c r="D1" s="6" t="s">
        <v>3</v>
      </c>
      <c r="E1" s="7" t="s">
        <v>4</v>
      </c>
      <c r="F1" s="8" t="s">
        <v>5</v>
      </c>
      <c r="G1" s="9" t="s">
        <v>6</v>
      </c>
      <c r="H1" s="10" t="s">
        <v>7</v>
      </c>
      <c r="I1" s="11" t="s">
        <v>8</v>
      </c>
      <c r="J1" s="12" t="s">
        <v>9</v>
      </c>
      <c r="K1" s="10" t="s">
        <v>10</v>
      </c>
      <c r="L1" s="13" t="s">
        <v>11</v>
      </c>
      <c r="M1" s="14" t="s">
        <v>12</v>
      </c>
      <c r="N1" s="7" t="s">
        <v>13</v>
      </c>
      <c r="O1" s="3" t="s">
        <v>336</v>
      </c>
    </row>
    <row r="2" spans="1:15" x14ac:dyDescent="0.3">
      <c r="A2" s="15" t="s">
        <v>82</v>
      </c>
      <c r="B2" s="1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 t="s">
        <v>82</v>
      </c>
    </row>
    <row r="3" spans="1:15" x14ac:dyDescent="0.3">
      <c r="A3" s="3" t="s">
        <v>83</v>
      </c>
      <c r="B3" s="4">
        <f>INT(SUM(C3:N3)*100/12)/100</f>
        <v>7.19</v>
      </c>
      <c r="C3" s="5">
        <v>2.54</v>
      </c>
      <c r="D3" s="6">
        <v>2.52</v>
      </c>
      <c r="E3" s="7">
        <v>2.23</v>
      </c>
      <c r="F3" s="8">
        <v>5.23</v>
      </c>
      <c r="G3" s="9">
        <v>6.53</v>
      </c>
      <c r="H3" s="10">
        <v>11.7</v>
      </c>
      <c r="I3" s="11">
        <v>12.7</v>
      </c>
      <c r="J3" s="12">
        <v>15.2</v>
      </c>
      <c r="K3" s="10">
        <v>12.4</v>
      </c>
      <c r="L3" s="13">
        <v>9.39</v>
      </c>
      <c r="M3" s="14">
        <v>4.55</v>
      </c>
      <c r="N3" s="7">
        <v>1.34</v>
      </c>
      <c r="O3" s="3" t="s">
        <v>83</v>
      </c>
    </row>
    <row r="4" spans="1:15" x14ac:dyDescent="0.3">
      <c r="A4" s="2" t="s">
        <v>84</v>
      </c>
      <c r="B4" s="4">
        <f>INT(SUM(C4:N4)*100/12)/100</f>
        <v>6.85</v>
      </c>
      <c r="C4" s="17">
        <v>1.71</v>
      </c>
      <c r="D4" s="19">
        <v>2.17</v>
      </c>
      <c r="E4" s="20">
        <v>3.88</v>
      </c>
      <c r="F4" s="21">
        <v>4.28</v>
      </c>
      <c r="G4" s="22">
        <v>8.4700000000000006</v>
      </c>
      <c r="H4" s="23">
        <v>11.13</v>
      </c>
      <c r="I4" s="24">
        <v>13.03</v>
      </c>
      <c r="J4" s="25">
        <v>13.63</v>
      </c>
      <c r="K4" s="23">
        <v>8.67</v>
      </c>
      <c r="L4" s="26">
        <v>7.9</v>
      </c>
      <c r="M4" s="27">
        <v>5.01</v>
      </c>
      <c r="N4" s="20">
        <v>2.42</v>
      </c>
      <c r="O4" s="2" t="s">
        <v>84</v>
      </c>
    </row>
    <row r="5" spans="1:15" x14ac:dyDescent="0.3">
      <c r="A5" s="2" t="s">
        <v>21</v>
      </c>
      <c r="B5" s="18">
        <f t="shared" ref="B5:N5" si="0">B3-B4</f>
        <v>0.34000000000000075</v>
      </c>
      <c r="C5" s="17">
        <f t="shared" si="0"/>
        <v>0.83000000000000007</v>
      </c>
      <c r="D5" s="19">
        <f t="shared" si="0"/>
        <v>0.35000000000000009</v>
      </c>
      <c r="E5" s="20">
        <f t="shared" si="0"/>
        <v>-1.65</v>
      </c>
      <c r="F5" s="21">
        <f t="shared" si="0"/>
        <v>0.95000000000000018</v>
      </c>
      <c r="G5" s="22">
        <f t="shared" si="0"/>
        <v>-1.9400000000000004</v>
      </c>
      <c r="H5" s="23">
        <f t="shared" si="0"/>
        <v>0.56999999999999851</v>
      </c>
      <c r="I5" s="24">
        <f t="shared" si="0"/>
        <v>-0.33000000000000007</v>
      </c>
      <c r="J5" s="25">
        <f t="shared" si="0"/>
        <v>1.5699999999999985</v>
      </c>
      <c r="K5" s="23">
        <f t="shared" si="0"/>
        <v>3.7300000000000004</v>
      </c>
      <c r="L5" s="26">
        <f t="shared" si="0"/>
        <v>1.4900000000000002</v>
      </c>
      <c r="M5" s="27">
        <f t="shared" si="0"/>
        <v>-0.45999999999999996</v>
      </c>
      <c r="N5" s="20">
        <f t="shared" si="0"/>
        <v>-1.0799999999999998</v>
      </c>
      <c r="O5" s="2" t="s">
        <v>21</v>
      </c>
    </row>
    <row r="6" spans="1:15" x14ac:dyDescent="0.3">
      <c r="A6" s="2" t="s">
        <v>85</v>
      </c>
      <c r="B6" s="18">
        <v>-0.8</v>
      </c>
      <c r="C6" s="17">
        <v>0.34</v>
      </c>
      <c r="D6" s="19">
        <v>-0.8</v>
      </c>
      <c r="E6" s="20">
        <v>2.23</v>
      </c>
      <c r="F6" s="21">
        <v>3.61</v>
      </c>
      <c r="G6" s="22">
        <v>6.53</v>
      </c>
      <c r="H6" s="23">
        <v>9.85</v>
      </c>
      <c r="I6" s="24">
        <v>12</v>
      </c>
      <c r="J6" s="25">
        <v>13</v>
      </c>
      <c r="K6" s="23">
        <v>7.66</v>
      </c>
      <c r="L6" s="26">
        <v>4.42</v>
      </c>
      <c r="M6" s="27">
        <v>3.58</v>
      </c>
      <c r="N6" s="20">
        <v>0.63</v>
      </c>
      <c r="O6" s="2" t="s">
        <v>85</v>
      </c>
    </row>
    <row r="7" spans="1:15" x14ac:dyDescent="0.3">
      <c r="A7" s="2" t="s">
        <v>86</v>
      </c>
      <c r="B7" s="37">
        <v>37653</v>
      </c>
      <c r="C7" s="17">
        <v>2003</v>
      </c>
      <c r="D7" s="19">
        <v>2003</v>
      </c>
      <c r="E7" s="20">
        <v>2004</v>
      </c>
      <c r="F7" s="21">
        <v>2003</v>
      </c>
      <c r="G7" s="22">
        <v>2004</v>
      </c>
      <c r="H7" s="23">
        <v>2001</v>
      </c>
      <c r="I7" s="24">
        <v>2002</v>
      </c>
      <c r="J7" s="25">
        <v>2002</v>
      </c>
      <c r="K7" s="23">
        <v>2003</v>
      </c>
      <c r="L7" s="26">
        <v>2003</v>
      </c>
      <c r="M7" s="27">
        <v>2001</v>
      </c>
      <c r="N7" s="20">
        <v>2001</v>
      </c>
      <c r="O7" s="2" t="s">
        <v>86</v>
      </c>
    </row>
    <row r="8" spans="1:15" x14ac:dyDescent="0.3">
      <c r="A8" s="2" t="s">
        <v>87</v>
      </c>
      <c r="B8" s="18">
        <v>14.1</v>
      </c>
      <c r="C8" s="17">
        <v>3.19</v>
      </c>
      <c r="D8" s="19">
        <v>5.07</v>
      </c>
      <c r="E8" s="20">
        <v>4.58</v>
      </c>
      <c r="F8" s="21">
        <v>5.23</v>
      </c>
      <c r="G8" s="22">
        <v>8.64</v>
      </c>
      <c r="H8" s="23">
        <v>12.6</v>
      </c>
      <c r="I8" s="24">
        <v>14.1</v>
      </c>
      <c r="J8" s="25">
        <v>15.2</v>
      </c>
      <c r="K8" s="23">
        <v>12.4</v>
      </c>
      <c r="L8" s="26">
        <v>12</v>
      </c>
      <c r="M8" s="27">
        <v>5.98</v>
      </c>
      <c r="N8" s="20">
        <v>4.5</v>
      </c>
      <c r="O8" s="2" t="s">
        <v>87</v>
      </c>
    </row>
    <row r="9" spans="1:15" x14ac:dyDescent="0.3">
      <c r="A9" s="2" t="s">
        <v>86</v>
      </c>
      <c r="B9" s="37">
        <v>37104</v>
      </c>
      <c r="C9" s="17">
        <v>2002</v>
      </c>
      <c r="D9" s="19">
        <v>2002</v>
      </c>
      <c r="E9" s="20">
        <v>2001</v>
      </c>
      <c r="F9" s="21">
        <v>2004</v>
      </c>
      <c r="G9" s="22">
        <v>2002</v>
      </c>
      <c r="H9" s="23">
        <v>2003</v>
      </c>
      <c r="I9" s="24">
        <v>2001</v>
      </c>
      <c r="J9" s="25">
        <v>2004</v>
      </c>
      <c r="K9" s="23">
        <v>2004</v>
      </c>
      <c r="L9" s="26">
        <v>2001</v>
      </c>
      <c r="M9" s="27">
        <v>2002</v>
      </c>
      <c r="N9" s="20">
        <v>2002</v>
      </c>
      <c r="O9" s="2" t="s">
        <v>86</v>
      </c>
    </row>
    <row r="10" spans="1:15" x14ac:dyDescent="0.3">
      <c r="A10" s="3" t="s">
        <v>88</v>
      </c>
      <c r="B10" s="4">
        <v>-8.1</v>
      </c>
      <c r="C10" s="5">
        <v>-6.3</v>
      </c>
      <c r="D10" s="6">
        <v>-6.7</v>
      </c>
      <c r="E10" s="7">
        <v>-5.3</v>
      </c>
      <c r="F10" s="8">
        <v>-2.2999999999999998</v>
      </c>
      <c r="G10" s="9">
        <v>1.8</v>
      </c>
      <c r="H10" s="10">
        <v>7.2</v>
      </c>
      <c r="I10" s="11">
        <v>7.7</v>
      </c>
      <c r="J10" s="12">
        <v>8.9</v>
      </c>
      <c r="K10" s="10">
        <v>5.4</v>
      </c>
      <c r="L10" s="13">
        <v>4.2</v>
      </c>
      <c r="M10" s="14">
        <v>-2</v>
      </c>
      <c r="N10" s="7">
        <v>-5.3</v>
      </c>
      <c r="O10" s="3" t="s">
        <v>88</v>
      </c>
    </row>
    <row r="11" spans="1:15" x14ac:dyDescent="0.3">
      <c r="A11" s="35" t="s">
        <v>89</v>
      </c>
      <c r="B11" s="38">
        <v>37630</v>
      </c>
      <c r="C11" s="39">
        <v>37989</v>
      </c>
      <c r="D11" s="40">
        <v>38043</v>
      </c>
      <c r="E11" s="41">
        <v>37700</v>
      </c>
      <c r="F11" s="42">
        <v>38087</v>
      </c>
      <c r="G11" s="43">
        <v>38130</v>
      </c>
      <c r="H11" s="44">
        <v>38164</v>
      </c>
      <c r="I11" s="45">
        <v>38174</v>
      </c>
      <c r="J11" s="46">
        <v>38230</v>
      </c>
      <c r="K11" s="44">
        <v>38255</v>
      </c>
      <c r="L11" s="47">
        <v>38291</v>
      </c>
      <c r="M11" s="48">
        <v>38311</v>
      </c>
      <c r="N11" s="41">
        <v>38341</v>
      </c>
      <c r="O11" s="35" t="s">
        <v>89</v>
      </c>
    </row>
    <row r="12" spans="1:15" x14ac:dyDescent="0.3">
      <c r="A12" s="2" t="s">
        <v>90</v>
      </c>
      <c r="B12" s="18">
        <v>-8.1</v>
      </c>
      <c r="C12" s="17">
        <v>-8.1</v>
      </c>
      <c r="D12" s="19">
        <v>-6.7</v>
      </c>
      <c r="E12" s="20">
        <v>-5.3</v>
      </c>
      <c r="F12" s="21">
        <v>-5.2</v>
      </c>
      <c r="G12" s="22">
        <v>1</v>
      </c>
      <c r="H12" s="23">
        <v>4</v>
      </c>
      <c r="I12" s="24">
        <v>7</v>
      </c>
      <c r="J12" s="25">
        <v>7</v>
      </c>
      <c r="K12" s="23">
        <v>1</v>
      </c>
      <c r="L12" s="26">
        <v>-5.5</v>
      </c>
      <c r="M12" s="27">
        <v>-3</v>
      </c>
      <c r="N12" s="20">
        <v>-7.1</v>
      </c>
      <c r="O12" s="2" t="s">
        <v>90</v>
      </c>
    </row>
    <row r="13" spans="1:15" ht="15" thickBot="1" x14ac:dyDescent="0.35">
      <c r="A13" s="49" t="s">
        <v>89</v>
      </c>
      <c r="B13" s="50">
        <v>37630</v>
      </c>
      <c r="C13" s="51">
        <v>37630</v>
      </c>
      <c r="D13" s="52">
        <v>38043</v>
      </c>
      <c r="E13" s="53">
        <v>38048</v>
      </c>
      <c r="F13" s="54">
        <v>37719</v>
      </c>
      <c r="G13" s="55" t="s">
        <v>92</v>
      </c>
      <c r="H13" s="56" t="s">
        <v>93</v>
      </c>
      <c r="I13" s="57" t="s">
        <v>94</v>
      </c>
      <c r="J13" s="58" t="s">
        <v>95</v>
      </c>
      <c r="K13" s="56">
        <v>37888</v>
      </c>
      <c r="L13" s="59">
        <v>37922</v>
      </c>
      <c r="M13" s="60" t="s">
        <v>96</v>
      </c>
      <c r="N13" s="53">
        <v>37965</v>
      </c>
      <c r="O13" s="49" t="s">
        <v>89</v>
      </c>
    </row>
    <row r="14" spans="1:15" ht="15" thickTop="1" x14ac:dyDescent="0.3">
      <c r="A14" s="61" t="s">
        <v>97</v>
      </c>
      <c r="B14" s="62">
        <f>INT(SUM(C14:N14)*100/12)/100</f>
        <v>7.4</v>
      </c>
      <c r="C14" s="63">
        <v>2.7</v>
      </c>
      <c r="D14" s="64">
        <v>2.7</v>
      </c>
      <c r="E14" s="65">
        <v>3</v>
      </c>
      <c r="F14" s="66">
        <v>5.8</v>
      </c>
      <c r="G14" s="67">
        <v>7.1</v>
      </c>
      <c r="H14" s="68">
        <v>11.6</v>
      </c>
      <c r="I14" s="69">
        <v>12.7</v>
      </c>
      <c r="J14" s="70">
        <v>15</v>
      </c>
      <c r="K14" s="68">
        <v>12.4</v>
      </c>
      <c r="L14" s="71">
        <v>9.1</v>
      </c>
      <c r="M14" s="72">
        <v>5.0999999999999996</v>
      </c>
      <c r="N14" s="65">
        <v>1.6</v>
      </c>
      <c r="O14" s="61" t="s">
        <v>97</v>
      </c>
    </row>
    <row r="15" spans="1:15" x14ac:dyDescent="0.3">
      <c r="A15" s="2" t="s">
        <v>98</v>
      </c>
      <c r="B15" s="18">
        <v>6.4</v>
      </c>
      <c r="C15" s="17">
        <v>1</v>
      </c>
      <c r="D15" s="19">
        <v>1.1000000000000001</v>
      </c>
      <c r="E15" s="20">
        <v>3</v>
      </c>
      <c r="F15" s="21">
        <v>4.5999999999999996</v>
      </c>
      <c r="G15" s="22">
        <v>7.9</v>
      </c>
      <c r="H15" s="23">
        <v>10.4</v>
      </c>
      <c r="I15" s="24">
        <v>12.4</v>
      </c>
      <c r="J15" s="25">
        <v>12.5</v>
      </c>
      <c r="K15" s="23">
        <v>10.7</v>
      </c>
      <c r="L15" s="26">
        <v>7.6</v>
      </c>
      <c r="M15" s="27">
        <v>4.0999999999999996</v>
      </c>
      <c r="N15" s="20">
        <v>2</v>
      </c>
      <c r="O15" s="2" t="s">
        <v>98</v>
      </c>
    </row>
    <row r="16" spans="1:15" x14ac:dyDescent="0.3">
      <c r="A16" s="2" t="s">
        <v>21</v>
      </c>
      <c r="B16" s="18">
        <f t="shared" ref="B16:N16" si="1">B14-B15</f>
        <v>1</v>
      </c>
      <c r="C16" s="17">
        <f t="shared" si="1"/>
        <v>1.7000000000000002</v>
      </c>
      <c r="D16" s="19">
        <f t="shared" si="1"/>
        <v>1.6</v>
      </c>
      <c r="E16" s="20">
        <f t="shared" si="1"/>
        <v>0</v>
      </c>
      <c r="F16" s="21">
        <f t="shared" si="1"/>
        <v>1.2000000000000002</v>
      </c>
      <c r="G16" s="22">
        <f t="shared" si="1"/>
        <v>-0.80000000000000071</v>
      </c>
      <c r="H16" s="23">
        <f t="shared" si="1"/>
        <v>1.1999999999999993</v>
      </c>
      <c r="I16" s="24">
        <f t="shared" si="1"/>
        <v>0.29999999999999893</v>
      </c>
      <c r="J16" s="25">
        <f t="shared" si="1"/>
        <v>2.5</v>
      </c>
      <c r="K16" s="23">
        <f t="shared" si="1"/>
        <v>1.7000000000000011</v>
      </c>
      <c r="L16" s="26">
        <f t="shared" si="1"/>
        <v>1.5</v>
      </c>
      <c r="M16" s="27">
        <f t="shared" si="1"/>
        <v>1</v>
      </c>
      <c r="N16" s="20">
        <f t="shared" si="1"/>
        <v>-0.39999999999999991</v>
      </c>
      <c r="O16" s="2" t="s">
        <v>21</v>
      </c>
    </row>
    <row r="17" spans="1:15" x14ac:dyDescent="0.3">
      <c r="A17" s="2" t="s">
        <v>85</v>
      </c>
      <c r="B17" s="18">
        <v>-7.6</v>
      </c>
      <c r="C17" s="17">
        <v>-5.6</v>
      </c>
      <c r="D17" s="19">
        <v>-7.6</v>
      </c>
      <c r="E17" s="20">
        <v>-0.7</v>
      </c>
      <c r="F17" s="21">
        <v>2.2000000000000002</v>
      </c>
      <c r="G17" s="22">
        <v>5.8</v>
      </c>
      <c r="H17" s="23">
        <v>8.3000000000000007</v>
      </c>
      <c r="I17" s="24">
        <v>11.1</v>
      </c>
      <c r="J17" s="25">
        <v>10.6</v>
      </c>
      <c r="K17" s="23">
        <v>7.6</v>
      </c>
      <c r="L17" s="26">
        <v>5.0999999999999996</v>
      </c>
      <c r="M17" s="27">
        <v>1</v>
      </c>
      <c r="N17" s="20">
        <v>-2.4</v>
      </c>
      <c r="O17" s="2" t="s">
        <v>85</v>
      </c>
    </row>
    <row r="18" spans="1:15" x14ac:dyDescent="0.3">
      <c r="A18" s="2" t="s">
        <v>86</v>
      </c>
      <c r="B18" s="37">
        <v>20486</v>
      </c>
      <c r="C18" s="17">
        <v>1963</v>
      </c>
      <c r="D18" s="19">
        <v>1956</v>
      </c>
      <c r="E18" s="20">
        <v>1955</v>
      </c>
      <c r="F18" s="21">
        <v>1954</v>
      </c>
      <c r="G18" s="22">
        <v>1991</v>
      </c>
      <c r="H18" s="23">
        <v>1949</v>
      </c>
      <c r="I18" s="24">
        <v>1984</v>
      </c>
      <c r="J18" s="25">
        <v>1978</v>
      </c>
      <c r="K18" s="23">
        <v>1986</v>
      </c>
      <c r="L18" s="26">
        <v>1947</v>
      </c>
      <c r="M18" s="27">
        <v>1985</v>
      </c>
      <c r="N18" s="20">
        <v>1963</v>
      </c>
      <c r="O18" s="2" t="s">
        <v>86</v>
      </c>
    </row>
    <row r="19" spans="1:15" x14ac:dyDescent="0.3">
      <c r="A19" s="2" t="s">
        <v>87</v>
      </c>
      <c r="B19" s="18">
        <v>15.8</v>
      </c>
      <c r="C19" s="17">
        <v>5</v>
      </c>
      <c r="D19" s="19">
        <v>5.4</v>
      </c>
      <c r="E19" s="20">
        <v>6.4</v>
      </c>
      <c r="F19" s="21">
        <v>7.9</v>
      </c>
      <c r="G19" s="22">
        <v>10.5</v>
      </c>
      <c r="H19" s="23">
        <v>12.3</v>
      </c>
      <c r="I19" s="24">
        <v>14.6</v>
      </c>
      <c r="J19" s="25">
        <v>15.8</v>
      </c>
      <c r="K19" s="23">
        <v>13.6</v>
      </c>
      <c r="L19" s="26">
        <v>11.9</v>
      </c>
      <c r="M19" s="27">
        <v>9.3000000000000007</v>
      </c>
      <c r="N19" s="20">
        <v>6</v>
      </c>
      <c r="O19" s="2" t="s">
        <v>87</v>
      </c>
    </row>
    <row r="20" spans="1:15" x14ac:dyDescent="0.3">
      <c r="A20" s="2" t="s">
        <v>86</v>
      </c>
      <c r="B20" s="37">
        <v>35643</v>
      </c>
      <c r="C20" s="17">
        <v>1975</v>
      </c>
      <c r="D20" s="19">
        <v>1990</v>
      </c>
      <c r="E20" s="20">
        <v>1981</v>
      </c>
      <c r="F20" s="21">
        <v>1961</v>
      </c>
      <c r="G20" s="22">
        <v>2000</v>
      </c>
      <c r="H20" s="23">
        <v>1982</v>
      </c>
      <c r="I20" s="24">
        <v>1994</v>
      </c>
      <c r="J20" s="25">
        <v>1997</v>
      </c>
      <c r="K20" s="23" t="s">
        <v>99</v>
      </c>
      <c r="L20" s="26">
        <v>2001</v>
      </c>
      <c r="M20" s="27">
        <v>1994</v>
      </c>
      <c r="N20" s="20">
        <v>1974</v>
      </c>
      <c r="O20" s="2" t="s">
        <v>86</v>
      </c>
    </row>
    <row r="21" spans="1:15" x14ac:dyDescent="0.3">
      <c r="A21" s="3" t="s">
        <v>100</v>
      </c>
      <c r="B21" s="4">
        <v>-7.9</v>
      </c>
      <c r="C21" s="5">
        <v>-5.4</v>
      </c>
      <c r="D21" s="6">
        <v>-3.8</v>
      </c>
      <c r="E21" s="7">
        <v>-3.2</v>
      </c>
      <c r="F21" s="8">
        <v>-0.4</v>
      </c>
      <c r="G21" s="9">
        <v>2.7</v>
      </c>
      <c r="H21" s="10">
        <v>7.6</v>
      </c>
      <c r="I21" s="11">
        <v>8.8000000000000007</v>
      </c>
      <c r="J21" s="12">
        <v>10</v>
      </c>
      <c r="K21" s="10">
        <v>6.2</v>
      </c>
      <c r="L21" s="13">
        <v>5.2</v>
      </c>
      <c r="M21" s="14">
        <v>-1</v>
      </c>
      <c r="N21" s="7">
        <v>-3.5</v>
      </c>
      <c r="O21" s="3" t="s">
        <v>100</v>
      </c>
    </row>
    <row r="22" spans="1:15" x14ac:dyDescent="0.3">
      <c r="A22" s="35" t="s">
        <v>89</v>
      </c>
      <c r="B22" s="38">
        <v>37630</v>
      </c>
      <c r="C22" s="39">
        <v>37989</v>
      </c>
      <c r="D22" s="40">
        <v>38043</v>
      </c>
      <c r="E22" s="41">
        <v>38047</v>
      </c>
      <c r="F22" s="42">
        <v>38087</v>
      </c>
      <c r="G22" s="43">
        <v>38130</v>
      </c>
      <c r="H22" s="44">
        <v>38164</v>
      </c>
      <c r="I22" s="45">
        <v>38174</v>
      </c>
      <c r="J22" s="46">
        <v>38230</v>
      </c>
      <c r="K22" s="44">
        <v>38246</v>
      </c>
      <c r="L22" s="47">
        <v>38275</v>
      </c>
      <c r="M22" s="48">
        <v>38316</v>
      </c>
      <c r="N22" s="41">
        <v>38341</v>
      </c>
      <c r="O22" s="35" t="s">
        <v>89</v>
      </c>
    </row>
    <row r="23" spans="1:15" x14ac:dyDescent="0.3">
      <c r="A23" s="2" t="s">
        <v>17</v>
      </c>
      <c r="B23" s="18">
        <v>-17.399999999999999</v>
      </c>
      <c r="C23" s="17">
        <v>-17.399999999999999</v>
      </c>
      <c r="D23" s="19">
        <v>-15.2</v>
      </c>
      <c r="E23" s="20">
        <v>-9.8000000000000007</v>
      </c>
      <c r="F23" s="21">
        <v>-3.8</v>
      </c>
      <c r="G23" s="22">
        <v>-1.6</v>
      </c>
      <c r="H23" s="23">
        <v>0</v>
      </c>
      <c r="I23" s="24">
        <v>1.3</v>
      </c>
      <c r="J23" s="25">
        <v>4.9000000000000004</v>
      </c>
      <c r="K23" s="23">
        <v>1.3</v>
      </c>
      <c r="L23" s="26">
        <v>-5</v>
      </c>
      <c r="M23" s="27">
        <v>-8.5</v>
      </c>
      <c r="N23" s="20">
        <v>-14.6</v>
      </c>
      <c r="O23" s="2" t="s">
        <v>17</v>
      </c>
    </row>
    <row r="24" spans="1:15" x14ac:dyDescent="0.3">
      <c r="A24" s="2" t="s">
        <v>89</v>
      </c>
      <c r="B24" s="18">
        <v>1985</v>
      </c>
      <c r="C24" s="73">
        <v>31064</v>
      </c>
      <c r="D24" s="74">
        <v>10637</v>
      </c>
      <c r="E24" s="75">
        <v>25999</v>
      </c>
      <c r="F24" s="76">
        <v>8128</v>
      </c>
      <c r="G24" s="77">
        <v>22038</v>
      </c>
      <c r="H24" s="78">
        <v>12219</v>
      </c>
      <c r="I24" s="79">
        <v>12264</v>
      </c>
      <c r="J24" s="80">
        <v>29095</v>
      </c>
      <c r="K24" s="78">
        <v>29121</v>
      </c>
      <c r="L24" s="81">
        <v>7952</v>
      </c>
      <c r="M24" s="82">
        <v>10169</v>
      </c>
      <c r="N24" s="75">
        <v>13504</v>
      </c>
      <c r="O24" s="2" t="s">
        <v>89</v>
      </c>
    </row>
    <row r="25" spans="1:15" x14ac:dyDescent="0.3">
      <c r="A25" s="83" t="s">
        <v>101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83" t="s">
        <v>101</v>
      </c>
    </row>
    <row r="26" spans="1:15" x14ac:dyDescent="0.3">
      <c r="A26" s="3" t="s">
        <v>102</v>
      </c>
      <c r="B26" s="4">
        <f>INT(SUM(C26:N26)*100/12)/100</f>
        <v>15.49</v>
      </c>
      <c r="C26" s="5">
        <v>7.98</v>
      </c>
      <c r="D26" s="6">
        <v>8.83</v>
      </c>
      <c r="E26" s="7">
        <v>11.3</v>
      </c>
      <c r="F26" s="8">
        <v>16.399999999999999</v>
      </c>
      <c r="G26" s="9">
        <v>18.899999999999999</v>
      </c>
      <c r="H26" s="10">
        <v>21.5</v>
      </c>
      <c r="I26" s="11">
        <v>22.6</v>
      </c>
      <c r="J26" s="12">
        <v>23.8</v>
      </c>
      <c r="K26" s="10">
        <v>21.3</v>
      </c>
      <c r="L26" s="13">
        <v>16.2</v>
      </c>
      <c r="M26" s="14">
        <v>10.7</v>
      </c>
      <c r="N26" s="7">
        <v>6.44</v>
      </c>
      <c r="O26" s="3" t="s">
        <v>102</v>
      </c>
    </row>
    <row r="27" spans="1:15" x14ac:dyDescent="0.3">
      <c r="A27" s="2" t="s">
        <v>103</v>
      </c>
      <c r="B27" s="18">
        <f>INT(SUM(C27:N27)*100/12)/100</f>
        <v>15.35</v>
      </c>
      <c r="C27" s="17">
        <v>7.01</v>
      </c>
      <c r="D27" s="19">
        <v>8.68</v>
      </c>
      <c r="E27" s="20">
        <v>12.13</v>
      </c>
      <c r="F27" s="21">
        <v>14.77</v>
      </c>
      <c r="G27" s="22">
        <v>18.18</v>
      </c>
      <c r="H27" s="23">
        <v>21.37</v>
      </c>
      <c r="I27" s="24">
        <v>23.03</v>
      </c>
      <c r="J27" s="25">
        <v>25.13</v>
      </c>
      <c r="K27" s="23">
        <v>19.93</v>
      </c>
      <c r="L27" s="26">
        <v>15.7</v>
      </c>
      <c r="M27" s="27">
        <v>11.2</v>
      </c>
      <c r="N27" s="20">
        <v>7.08</v>
      </c>
      <c r="O27" s="2" t="s">
        <v>103</v>
      </c>
    </row>
    <row r="28" spans="1:15" x14ac:dyDescent="0.3">
      <c r="A28" s="2" t="s">
        <v>21</v>
      </c>
      <c r="B28" s="18">
        <f t="shared" ref="B28:N28" si="2">B26-B27</f>
        <v>0.14000000000000057</v>
      </c>
      <c r="C28" s="17">
        <f t="shared" si="2"/>
        <v>0.97000000000000064</v>
      </c>
      <c r="D28" s="19">
        <f t="shared" si="2"/>
        <v>0.15000000000000036</v>
      </c>
      <c r="E28" s="20">
        <f t="shared" si="2"/>
        <v>-0.83000000000000007</v>
      </c>
      <c r="F28" s="21">
        <f t="shared" si="2"/>
        <v>1.629999999999999</v>
      </c>
      <c r="G28" s="22">
        <f t="shared" si="2"/>
        <v>0.71999999999999886</v>
      </c>
      <c r="H28" s="23">
        <f t="shared" si="2"/>
        <v>0.12999999999999901</v>
      </c>
      <c r="I28" s="24">
        <f t="shared" si="2"/>
        <v>-0.42999999999999972</v>
      </c>
      <c r="J28" s="25">
        <f t="shared" si="2"/>
        <v>-1.3299999999999983</v>
      </c>
      <c r="K28" s="23">
        <f t="shared" si="2"/>
        <v>1.370000000000001</v>
      </c>
      <c r="L28" s="26">
        <f t="shared" si="2"/>
        <v>0.5</v>
      </c>
      <c r="M28" s="27">
        <f t="shared" si="2"/>
        <v>-0.5</v>
      </c>
      <c r="N28" s="20">
        <f t="shared" si="2"/>
        <v>-0.63999999999999968</v>
      </c>
      <c r="O28" s="2" t="s">
        <v>21</v>
      </c>
    </row>
    <row r="29" spans="1:15" x14ac:dyDescent="0.3">
      <c r="A29" s="2" t="s">
        <v>104</v>
      </c>
      <c r="B29" s="18">
        <v>5.63</v>
      </c>
      <c r="C29" s="17">
        <v>6.15</v>
      </c>
      <c r="D29" s="19">
        <v>7.49</v>
      </c>
      <c r="E29" s="20">
        <v>10.3</v>
      </c>
      <c r="F29" s="21">
        <v>12.9</v>
      </c>
      <c r="G29" s="22">
        <v>17</v>
      </c>
      <c r="H29" s="23">
        <v>20</v>
      </c>
      <c r="I29" s="24">
        <v>21.9</v>
      </c>
      <c r="J29" s="25">
        <v>23.3</v>
      </c>
      <c r="K29" s="23">
        <v>18.100000000000001</v>
      </c>
      <c r="L29" s="26">
        <v>13.5</v>
      </c>
      <c r="M29" s="27">
        <v>10.4</v>
      </c>
      <c r="N29" s="20">
        <v>5.63</v>
      </c>
      <c r="O29" s="2" t="s">
        <v>104</v>
      </c>
    </row>
    <row r="30" spans="1:15" x14ac:dyDescent="0.3">
      <c r="A30" s="2" t="s">
        <v>86</v>
      </c>
      <c r="B30" s="37">
        <v>37226</v>
      </c>
      <c r="C30" s="17">
        <v>2001</v>
      </c>
      <c r="D30" s="19">
        <v>2003</v>
      </c>
      <c r="E30" s="20">
        <v>2001</v>
      </c>
      <c r="F30" s="21">
        <v>2001</v>
      </c>
      <c r="G30" s="22">
        <v>2002</v>
      </c>
      <c r="H30" s="23">
        <v>2002</v>
      </c>
      <c r="I30" s="24">
        <v>2002</v>
      </c>
      <c r="J30" s="25">
        <v>2002</v>
      </c>
      <c r="K30" s="23">
        <v>2001</v>
      </c>
      <c r="L30" s="26">
        <v>2003</v>
      </c>
      <c r="M30" s="27">
        <v>2001</v>
      </c>
      <c r="N30" s="20">
        <v>2001</v>
      </c>
      <c r="O30" s="2" t="s">
        <v>86</v>
      </c>
    </row>
    <row r="31" spans="1:15" x14ac:dyDescent="0.3">
      <c r="A31" s="2" t="s">
        <v>105</v>
      </c>
      <c r="B31" s="18">
        <v>26.9</v>
      </c>
      <c r="C31" s="17">
        <v>8.08</v>
      </c>
      <c r="D31" s="19">
        <v>10.6</v>
      </c>
      <c r="E31" s="20">
        <v>14.1</v>
      </c>
      <c r="F31" s="21">
        <v>16.399999999999999</v>
      </c>
      <c r="G31" s="22">
        <v>19.239999999999998</v>
      </c>
      <c r="H31" s="23">
        <v>22.6</v>
      </c>
      <c r="I31" s="24">
        <v>23.7</v>
      </c>
      <c r="J31" s="25">
        <v>26.9</v>
      </c>
      <c r="K31" s="23">
        <v>22.2</v>
      </c>
      <c r="L31" s="26">
        <v>18.8</v>
      </c>
      <c r="M31" s="27">
        <v>12</v>
      </c>
      <c r="N31" s="20">
        <v>7.93</v>
      </c>
      <c r="O31" s="2" t="s">
        <v>105</v>
      </c>
    </row>
    <row r="32" spans="1:15" x14ac:dyDescent="0.3">
      <c r="A32" s="2" t="s">
        <v>86</v>
      </c>
      <c r="B32" s="37">
        <v>37834</v>
      </c>
      <c r="C32" s="17">
        <v>2002</v>
      </c>
      <c r="D32" s="19">
        <v>2002</v>
      </c>
      <c r="E32" s="20">
        <v>2003</v>
      </c>
      <c r="F32" s="21">
        <v>2004</v>
      </c>
      <c r="G32" s="22">
        <v>2001</v>
      </c>
      <c r="H32" s="23">
        <v>2001</v>
      </c>
      <c r="I32" s="24">
        <v>2001</v>
      </c>
      <c r="J32" s="25">
        <v>2003</v>
      </c>
      <c r="K32" s="23">
        <v>2003</v>
      </c>
      <c r="L32" s="26">
        <v>2001</v>
      </c>
      <c r="M32" s="27">
        <v>2003</v>
      </c>
      <c r="N32" s="20">
        <v>2002</v>
      </c>
      <c r="O32" s="2" t="s">
        <v>86</v>
      </c>
    </row>
    <row r="33" spans="1:15" x14ac:dyDescent="0.3">
      <c r="A33" s="3" t="s">
        <v>106</v>
      </c>
      <c r="B33" s="4">
        <v>37.799999999999997</v>
      </c>
      <c r="C33" s="5">
        <v>13.1</v>
      </c>
      <c r="D33" s="6">
        <v>18.2</v>
      </c>
      <c r="E33" s="7">
        <v>19.8</v>
      </c>
      <c r="F33" s="8">
        <v>22.7</v>
      </c>
      <c r="G33" s="9">
        <v>26.2</v>
      </c>
      <c r="H33" s="10">
        <v>32.700000000000003</v>
      </c>
      <c r="I33" s="11">
        <v>31.2</v>
      </c>
      <c r="J33" s="12">
        <v>33.1</v>
      </c>
      <c r="K33" s="10">
        <v>29.3</v>
      </c>
      <c r="L33" s="13">
        <v>20.6</v>
      </c>
      <c r="M33" s="14">
        <v>16</v>
      </c>
      <c r="N33" s="7">
        <v>11.7</v>
      </c>
      <c r="O33" s="3" t="s">
        <v>106</v>
      </c>
    </row>
    <row r="34" spans="1:15" x14ac:dyDescent="0.3">
      <c r="A34" s="35" t="s">
        <v>89</v>
      </c>
      <c r="B34" s="38">
        <v>37843</v>
      </c>
      <c r="C34" s="39">
        <v>37997</v>
      </c>
      <c r="D34" s="40">
        <v>38021</v>
      </c>
      <c r="E34" s="41">
        <v>38062</v>
      </c>
      <c r="F34" s="42">
        <v>38104</v>
      </c>
      <c r="G34" s="43">
        <v>38125</v>
      </c>
      <c r="H34" s="44">
        <v>38146</v>
      </c>
      <c r="I34" s="45">
        <v>38185</v>
      </c>
      <c r="J34" s="46">
        <v>38207</v>
      </c>
      <c r="K34" s="44">
        <v>38235</v>
      </c>
      <c r="L34" s="47">
        <v>38280</v>
      </c>
      <c r="M34" s="48">
        <v>38295</v>
      </c>
      <c r="N34" s="41">
        <v>38344</v>
      </c>
      <c r="O34" s="35" t="s">
        <v>89</v>
      </c>
    </row>
    <row r="35" spans="1:15" x14ac:dyDescent="0.3">
      <c r="A35" s="2" t="s">
        <v>107</v>
      </c>
      <c r="B35" s="18">
        <v>37.799999999999997</v>
      </c>
      <c r="C35" s="17">
        <v>14.5</v>
      </c>
      <c r="D35" s="19">
        <v>18.2</v>
      </c>
      <c r="E35" s="20">
        <v>20</v>
      </c>
      <c r="F35" s="21">
        <v>24.8</v>
      </c>
      <c r="G35" s="22">
        <v>28.4</v>
      </c>
      <c r="H35" s="23">
        <v>34</v>
      </c>
      <c r="I35" s="24">
        <v>32.4</v>
      </c>
      <c r="J35" s="84">
        <v>37.799999999999997</v>
      </c>
      <c r="K35" s="23">
        <v>30.4</v>
      </c>
      <c r="L35" s="26">
        <v>26.5</v>
      </c>
      <c r="M35" s="27">
        <v>17</v>
      </c>
      <c r="N35" s="20">
        <v>14.4</v>
      </c>
      <c r="O35" s="2" t="s">
        <v>107</v>
      </c>
    </row>
    <row r="36" spans="1:15" ht="15" thickBot="1" x14ac:dyDescent="0.35">
      <c r="A36" s="49" t="s">
        <v>89</v>
      </c>
      <c r="B36" s="50">
        <v>37843</v>
      </c>
      <c r="C36" s="51" t="s">
        <v>108</v>
      </c>
      <c r="D36" s="52">
        <v>38021</v>
      </c>
      <c r="E36" s="53">
        <v>37707</v>
      </c>
      <c r="F36" s="54">
        <v>37727</v>
      </c>
      <c r="G36" s="55">
        <v>37772</v>
      </c>
      <c r="H36" s="56">
        <v>37065</v>
      </c>
      <c r="I36" s="57">
        <v>37817</v>
      </c>
      <c r="J36" s="200">
        <v>37843</v>
      </c>
      <c r="K36" s="56">
        <v>37884</v>
      </c>
      <c r="L36" s="59" t="s">
        <v>110</v>
      </c>
      <c r="M36" s="60" t="s">
        <v>111</v>
      </c>
      <c r="N36" s="53">
        <v>37968</v>
      </c>
      <c r="O36" s="49" t="s">
        <v>89</v>
      </c>
    </row>
    <row r="37" spans="1:15" ht="15" thickTop="1" x14ac:dyDescent="0.3">
      <c r="A37" s="85" t="s">
        <v>112</v>
      </c>
      <c r="B37" s="62">
        <f>INT(SUM(C37:N37)*100/12)/100</f>
        <v>14.49</v>
      </c>
      <c r="C37" s="63">
        <v>7.7</v>
      </c>
      <c r="D37" s="64">
        <v>8</v>
      </c>
      <c r="E37" s="65">
        <v>10.4</v>
      </c>
      <c r="F37" s="66">
        <v>14.5</v>
      </c>
      <c r="G37" s="67">
        <v>16.899999999999999</v>
      </c>
      <c r="H37" s="68">
        <v>20</v>
      </c>
      <c r="I37" s="69">
        <v>21.2</v>
      </c>
      <c r="J37" s="70">
        <v>22.8</v>
      </c>
      <c r="K37" s="68">
        <v>20.399999999999999</v>
      </c>
      <c r="L37" s="71">
        <v>15.5</v>
      </c>
      <c r="M37" s="72">
        <v>10.3</v>
      </c>
      <c r="N37" s="65">
        <v>6.2</v>
      </c>
      <c r="O37" s="85" t="s">
        <v>112</v>
      </c>
    </row>
    <row r="38" spans="1:15" x14ac:dyDescent="0.3">
      <c r="A38" s="2" t="s">
        <v>113</v>
      </c>
      <c r="B38" s="18">
        <v>13.8</v>
      </c>
      <c r="C38" s="17">
        <v>5.9</v>
      </c>
      <c r="D38" s="19">
        <v>6.9</v>
      </c>
      <c r="E38" s="20">
        <v>10.1</v>
      </c>
      <c r="F38" s="21">
        <v>13</v>
      </c>
      <c r="G38" s="22">
        <v>16.8</v>
      </c>
      <c r="H38" s="23">
        <v>19.3</v>
      </c>
      <c r="I38" s="24">
        <v>21.4</v>
      </c>
      <c r="J38" s="25">
        <v>21.6</v>
      </c>
      <c r="K38" s="23">
        <v>19.2</v>
      </c>
      <c r="L38" s="26">
        <v>14.9</v>
      </c>
      <c r="M38" s="27">
        <v>9.6</v>
      </c>
      <c r="N38" s="20">
        <v>6.8</v>
      </c>
      <c r="O38" s="2" t="s">
        <v>113</v>
      </c>
    </row>
    <row r="39" spans="1:15" x14ac:dyDescent="0.3">
      <c r="A39" s="2" t="s">
        <v>21</v>
      </c>
      <c r="B39" s="18">
        <f t="shared" ref="B39:N39" si="3">B37-B38</f>
        <v>0.6899999999999995</v>
      </c>
      <c r="C39" s="17">
        <f t="shared" si="3"/>
        <v>1.7999999999999998</v>
      </c>
      <c r="D39" s="19">
        <f t="shared" si="3"/>
        <v>1.0999999999999996</v>
      </c>
      <c r="E39" s="20">
        <f t="shared" si="3"/>
        <v>0.30000000000000071</v>
      </c>
      <c r="F39" s="21">
        <f t="shared" si="3"/>
        <v>1.5</v>
      </c>
      <c r="G39" s="22">
        <f t="shared" si="3"/>
        <v>9.9999999999997868E-2</v>
      </c>
      <c r="H39" s="23">
        <f t="shared" si="3"/>
        <v>0.69999999999999929</v>
      </c>
      <c r="I39" s="24">
        <f t="shared" si="3"/>
        <v>-0.19999999999999929</v>
      </c>
      <c r="J39" s="25">
        <f t="shared" si="3"/>
        <v>1.1999999999999993</v>
      </c>
      <c r="K39" s="23">
        <f t="shared" si="3"/>
        <v>1.1999999999999993</v>
      </c>
      <c r="L39" s="26">
        <f t="shared" si="3"/>
        <v>0.59999999999999964</v>
      </c>
      <c r="M39" s="27">
        <f t="shared" si="3"/>
        <v>0.70000000000000107</v>
      </c>
      <c r="N39" s="20">
        <f t="shared" si="3"/>
        <v>-0.59999999999999964</v>
      </c>
      <c r="O39" s="2" t="s">
        <v>21</v>
      </c>
    </row>
    <row r="40" spans="1:15" x14ac:dyDescent="0.3">
      <c r="A40" s="2" t="s">
        <v>104</v>
      </c>
      <c r="B40" s="18">
        <v>-0.6</v>
      </c>
      <c r="C40" s="17">
        <v>-0.6</v>
      </c>
      <c r="D40" s="19">
        <v>0.5</v>
      </c>
      <c r="E40" s="20">
        <v>6.6</v>
      </c>
      <c r="F40" s="21">
        <v>9.3000000000000007</v>
      </c>
      <c r="G40" s="22">
        <v>13.1</v>
      </c>
      <c r="H40" s="23">
        <v>16.3</v>
      </c>
      <c r="I40" s="24">
        <v>18.100000000000001</v>
      </c>
      <c r="J40" s="25">
        <v>18.7</v>
      </c>
      <c r="K40" s="23">
        <v>16.3</v>
      </c>
      <c r="L40" s="26">
        <v>10</v>
      </c>
      <c r="M40" s="27">
        <v>6.1</v>
      </c>
      <c r="N40" s="20">
        <v>2.2999999999999998</v>
      </c>
      <c r="O40" s="2" t="s">
        <v>104</v>
      </c>
    </row>
    <row r="41" spans="1:15" x14ac:dyDescent="0.3">
      <c r="A41" s="2" t="s">
        <v>86</v>
      </c>
      <c r="B41" s="37">
        <v>23012</v>
      </c>
      <c r="C41" s="17">
        <v>1963</v>
      </c>
      <c r="D41" s="19">
        <v>1956</v>
      </c>
      <c r="E41" s="20">
        <v>1970</v>
      </c>
      <c r="F41" s="21">
        <v>1986</v>
      </c>
      <c r="G41" s="22">
        <v>1984</v>
      </c>
      <c r="H41" s="23">
        <v>1991</v>
      </c>
      <c r="I41" s="24">
        <v>1965</v>
      </c>
      <c r="J41" s="25">
        <v>1963</v>
      </c>
      <c r="K41" s="23">
        <v>1986</v>
      </c>
      <c r="L41" s="26">
        <v>1974</v>
      </c>
      <c r="M41" s="27">
        <v>1993</v>
      </c>
      <c r="N41" s="20">
        <v>1963</v>
      </c>
      <c r="O41" s="2" t="s">
        <v>86</v>
      </c>
    </row>
    <row r="42" spans="1:15" x14ac:dyDescent="0.3">
      <c r="A42" s="2" t="s">
        <v>105</v>
      </c>
      <c r="B42" s="18">
        <v>27.9</v>
      </c>
      <c r="C42" s="17">
        <v>9.5</v>
      </c>
      <c r="D42" s="19">
        <v>11.9</v>
      </c>
      <c r="E42" s="20">
        <v>14.8</v>
      </c>
      <c r="F42" s="21">
        <v>16.8</v>
      </c>
      <c r="G42" s="22">
        <v>20.9</v>
      </c>
      <c r="H42" s="23">
        <v>23.9</v>
      </c>
      <c r="I42" s="24">
        <v>25.8</v>
      </c>
      <c r="J42" s="25">
        <v>27.9</v>
      </c>
      <c r="K42" s="23">
        <v>23.9</v>
      </c>
      <c r="L42" s="26">
        <v>18.100000000000001</v>
      </c>
      <c r="M42" s="27">
        <v>13.1</v>
      </c>
      <c r="N42" s="20">
        <v>10</v>
      </c>
      <c r="O42" s="2" t="s">
        <v>105</v>
      </c>
    </row>
    <row r="43" spans="1:15" x14ac:dyDescent="0.3">
      <c r="A43" s="2" t="s">
        <v>86</v>
      </c>
      <c r="B43" s="37">
        <v>17380</v>
      </c>
      <c r="C43" s="17">
        <v>1975</v>
      </c>
      <c r="D43" s="19">
        <v>1990</v>
      </c>
      <c r="E43" s="20">
        <v>1948</v>
      </c>
      <c r="F43" s="21">
        <v>1949</v>
      </c>
      <c r="G43" s="22">
        <v>1947</v>
      </c>
      <c r="H43" s="23">
        <v>1976</v>
      </c>
      <c r="I43" s="24">
        <v>1983</v>
      </c>
      <c r="J43" s="25">
        <v>1947</v>
      </c>
      <c r="K43" s="23">
        <v>1959</v>
      </c>
      <c r="L43" s="26">
        <v>2001</v>
      </c>
      <c r="M43" s="27">
        <v>1994</v>
      </c>
      <c r="N43" s="20">
        <v>1974</v>
      </c>
      <c r="O43" s="2" t="s">
        <v>86</v>
      </c>
    </row>
    <row r="44" spans="1:15" x14ac:dyDescent="0.3">
      <c r="A44" s="3" t="s">
        <v>106</v>
      </c>
      <c r="B44" s="4">
        <v>37.299999999999997</v>
      </c>
      <c r="C44" s="5">
        <v>12.5</v>
      </c>
      <c r="D44" s="6">
        <v>18.399999999999999</v>
      </c>
      <c r="E44" s="7">
        <v>18.600000000000001</v>
      </c>
      <c r="F44" s="8">
        <v>20.7</v>
      </c>
      <c r="G44" s="9">
        <v>23.5</v>
      </c>
      <c r="H44" s="10">
        <v>31.6</v>
      </c>
      <c r="I44" s="11">
        <v>29.9</v>
      </c>
      <c r="J44" s="12">
        <v>32.700000000000003</v>
      </c>
      <c r="K44" s="10">
        <v>28</v>
      </c>
      <c r="L44" s="13">
        <v>20.5</v>
      </c>
      <c r="M44" s="14">
        <v>14.5</v>
      </c>
      <c r="N44" s="7">
        <v>11.2</v>
      </c>
      <c r="O44" s="3" t="s">
        <v>106</v>
      </c>
    </row>
    <row r="45" spans="1:15" x14ac:dyDescent="0.3">
      <c r="A45" s="35" t="s">
        <v>89</v>
      </c>
      <c r="B45" s="38">
        <v>37843</v>
      </c>
      <c r="C45" s="39">
        <v>37997</v>
      </c>
      <c r="D45" s="40">
        <v>38021</v>
      </c>
      <c r="E45" s="41">
        <v>38062</v>
      </c>
      <c r="F45" s="42">
        <v>38104</v>
      </c>
      <c r="G45" s="43">
        <v>38136</v>
      </c>
      <c r="H45" s="44">
        <v>38146</v>
      </c>
      <c r="I45" s="45">
        <v>38185</v>
      </c>
      <c r="J45" s="46">
        <v>38207</v>
      </c>
      <c r="K45" s="44">
        <v>38235</v>
      </c>
      <c r="L45" s="47">
        <v>38280</v>
      </c>
      <c r="M45" s="48">
        <v>38295</v>
      </c>
      <c r="N45" s="41">
        <v>38344</v>
      </c>
      <c r="O45" s="35" t="s">
        <v>89</v>
      </c>
    </row>
    <row r="46" spans="1:15" x14ac:dyDescent="0.3">
      <c r="A46" s="2" t="s">
        <v>22</v>
      </c>
      <c r="B46" s="18">
        <v>37.799999999999997</v>
      </c>
      <c r="C46" s="17">
        <v>17.2</v>
      </c>
      <c r="D46" s="19">
        <v>19.899999999999999</v>
      </c>
      <c r="E46" s="20">
        <v>22.9</v>
      </c>
      <c r="F46" s="21">
        <v>29.3</v>
      </c>
      <c r="G46" s="22">
        <v>32.4</v>
      </c>
      <c r="H46" s="23">
        <v>35</v>
      </c>
      <c r="I46" s="24">
        <v>37.799999999999997</v>
      </c>
      <c r="J46" s="84">
        <v>37.299999999999997</v>
      </c>
      <c r="K46" s="23">
        <v>32.799999999999997</v>
      </c>
      <c r="L46" s="26">
        <v>27</v>
      </c>
      <c r="M46" s="27">
        <v>21.8</v>
      </c>
      <c r="N46" s="20">
        <v>16.100000000000001</v>
      </c>
      <c r="O46" s="2" t="s">
        <v>22</v>
      </c>
    </row>
    <row r="47" spans="1:15" x14ac:dyDescent="0.3">
      <c r="A47" s="2" t="s">
        <v>89</v>
      </c>
      <c r="B47" s="38">
        <v>19176</v>
      </c>
      <c r="C47" s="73">
        <v>13159</v>
      </c>
      <c r="D47" s="74">
        <v>18311</v>
      </c>
      <c r="E47" s="75">
        <v>19443</v>
      </c>
      <c r="F47" s="76">
        <v>18004</v>
      </c>
      <c r="G47" s="77">
        <v>19504</v>
      </c>
      <c r="H47" s="23">
        <v>1947</v>
      </c>
      <c r="I47" s="79">
        <v>19176</v>
      </c>
      <c r="J47" s="46">
        <v>37843</v>
      </c>
      <c r="K47" s="78">
        <v>18145</v>
      </c>
      <c r="L47" s="81">
        <v>7952</v>
      </c>
      <c r="M47" s="82">
        <v>10169</v>
      </c>
      <c r="N47" s="75">
        <v>36867</v>
      </c>
      <c r="O47" s="2" t="s">
        <v>89</v>
      </c>
    </row>
    <row r="48" spans="1:15" x14ac:dyDescent="0.3">
      <c r="A48" s="15" t="s">
        <v>114</v>
      </c>
      <c r="B48" s="16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 t="s">
        <v>114</v>
      </c>
    </row>
    <row r="49" spans="1:15" x14ac:dyDescent="0.3">
      <c r="A49" s="3" t="s">
        <v>115</v>
      </c>
      <c r="B49" s="4">
        <f>INT(SUM(C49:N49)*100/12)/100</f>
        <v>11.34</v>
      </c>
      <c r="C49" s="5">
        <f>(C3+C26)/2</f>
        <v>5.26</v>
      </c>
      <c r="D49" s="6">
        <f t="shared" ref="D49:N49" si="4">(D3+D26)/2</f>
        <v>5.6749999999999998</v>
      </c>
      <c r="E49" s="7">
        <f t="shared" si="4"/>
        <v>6.7650000000000006</v>
      </c>
      <c r="F49" s="8">
        <f t="shared" si="4"/>
        <v>10.815</v>
      </c>
      <c r="G49" s="9">
        <f t="shared" si="4"/>
        <v>12.715</v>
      </c>
      <c r="H49" s="10">
        <f t="shared" si="4"/>
        <v>16.600000000000001</v>
      </c>
      <c r="I49" s="11">
        <f t="shared" si="4"/>
        <v>17.649999999999999</v>
      </c>
      <c r="J49" s="12">
        <f t="shared" si="4"/>
        <v>19.5</v>
      </c>
      <c r="K49" s="10">
        <f t="shared" si="4"/>
        <v>16.850000000000001</v>
      </c>
      <c r="L49" s="13">
        <f t="shared" si="4"/>
        <v>12.795</v>
      </c>
      <c r="M49" s="14">
        <f t="shared" si="4"/>
        <v>7.625</v>
      </c>
      <c r="N49" s="7">
        <f t="shared" si="4"/>
        <v>3.89</v>
      </c>
      <c r="O49" s="3" t="s">
        <v>115</v>
      </c>
    </row>
    <row r="50" spans="1:15" x14ac:dyDescent="0.3">
      <c r="A50" s="2" t="s">
        <v>116</v>
      </c>
      <c r="B50" s="18">
        <f>INT(SUM(C50:N50)*100/12)/100</f>
        <v>11.1</v>
      </c>
      <c r="C50" s="17">
        <v>4.37</v>
      </c>
      <c r="D50" s="19">
        <v>5.43</v>
      </c>
      <c r="E50" s="20">
        <v>8.01</v>
      </c>
      <c r="F50" s="21">
        <v>9.5299999999999994</v>
      </c>
      <c r="G50" s="22">
        <v>13.33</v>
      </c>
      <c r="H50" s="23">
        <v>16.25</v>
      </c>
      <c r="I50" s="24">
        <v>18.04</v>
      </c>
      <c r="J50" s="25">
        <v>19.38</v>
      </c>
      <c r="K50" s="23">
        <v>14.3</v>
      </c>
      <c r="L50" s="26">
        <v>11.8</v>
      </c>
      <c r="M50" s="27">
        <v>8.11</v>
      </c>
      <c r="N50" s="20">
        <v>4.76</v>
      </c>
      <c r="O50" s="2" t="s">
        <v>116</v>
      </c>
    </row>
    <row r="51" spans="1:15" x14ac:dyDescent="0.3">
      <c r="A51" s="2" t="s">
        <v>21</v>
      </c>
      <c r="B51" s="18">
        <f t="shared" ref="B51:N51" si="5">B49-B50</f>
        <v>0.24000000000000021</v>
      </c>
      <c r="C51" s="17">
        <f t="shared" si="5"/>
        <v>0.88999999999999968</v>
      </c>
      <c r="D51" s="19">
        <f t="shared" si="5"/>
        <v>0.24500000000000011</v>
      </c>
      <c r="E51" s="20">
        <f t="shared" si="5"/>
        <v>-1.2449999999999992</v>
      </c>
      <c r="F51" s="21">
        <f t="shared" si="5"/>
        <v>1.2850000000000001</v>
      </c>
      <c r="G51" s="22">
        <f t="shared" si="5"/>
        <v>-0.61500000000000021</v>
      </c>
      <c r="H51" s="23">
        <f t="shared" si="5"/>
        <v>0.35000000000000142</v>
      </c>
      <c r="I51" s="24">
        <f t="shared" si="5"/>
        <v>-0.39000000000000057</v>
      </c>
      <c r="J51" s="25">
        <f t="shared" si="5"/>
        <v>0.12000000000000099</v>
      </c>
      <c r="K51" s="23">
        <f t="shared" si="5"/>
        <v>2.5500000000000007</v>
      </c>
      <c r="L51" s="26">
        <f t="shared" si="5"/>
        <v>0.99499999999999922</v>
      </c>
      <c r="M51" s="27">
        <f t="shared" si="5"/>
        <v>-0.48499999999999943</v>
      </c>
      <c r="N51" s="20">
        <f t="shared" si="5"/>
        <v>-0.86999999999999966</v>
      </c>
      <c r="O51" s="2" t="s">
        <v>21</v>
      </c>
    </row>
    <row r="52" spans="1:15" x14ac:dyDescent="0.3">
      <c r="A52" s="2" t="s">
        <v>117</v>
      </c>
      <c r="B52" s="18">
        <v>11.03</v>
      </c>
      <c r="C52" s="17">
        <v>3.57</v>
      </c>
      <c r="D52" s="19">
        <v>3.34</v>
      </c>
      <c r="E52" s="20">
        <v>6.77</v>
      </c>
      <c r="F52" s="21">
        <v>8.34</v>
      </c>
      <c r="G52" s="22">
        <v>12.715</v>
      </c>
      <c r="H52" s="23">
        <v>15.45</v>
      </c>
      <c r="I52" s="24">
        <v>16.95</v>
      </c>
      <c r="J52" s="25">
        <v>18.149999999999999</v>
      </c>
      <c r="K52" s="23">
        <v>13.94</v>
      </c>
      <c r="L52" s="26">
        <v>8.9600000000000009</v>
      </c>
      <c r="M52" s="27">
        <v>6.99</v>
      </c>
      <c r="N52" s="20">
        <v>3.13</v>
      </c>
      <c r="O52" s="2" t="s">
        <v>117</v>
      </c>
    </row>
    <row r="53" spans="1:15" x14ac:dyDescent="0.3">
      <c r="A53" s="2" t="s">
        <v>86</v>
      </c>
      <c r="B53" s="18">
        <v>2003</v>
      </c>
      <c r="C53" s="17">
        <v>2003</v>
      </c>
      <c r="D53" s="19">
        <v>2003</v>
      </c>
      <c r="E53" s="20">
        <v>2004</v>
      </c>
      <c r="F53" s="21">
        <v>2001</v>
      </c>
      <c r="G53" s="22">
        <v>2004</v>
      </c>
      <c r="H53" s="23">
        <v>2002</v>
      </c>
      <c r="I53" s="24">
        <v>2002</v>
      </c>
      <c r="J53" s="25">
        <v>2002</v>
      </c>
      <c r="K53" s="23">
        <v>2001</v>
      </c>
      <c r="L53" s="26">
        <v>2003</v>
      </c>
      <c r="M53" s="27">
        <v>2001</v>
      </c>
      <c r="N53" s="20">
        <v>2001</v>
      </c>
      <c r="O53" s="2" t="s">
        <v>86</v>
      </c>
    </row>
    <row r="54" spans="1:15" x14ac:dyDescent="0.3">
      <c r="A54" s="2" t="s">
        <v>118</v>
      </c>
      <c r="B54" s="18">
        <v>11.21</v>
      </c>
      <c r="C54" s="17">
        <v>5.64</v>
      </c>
      <c r="D54" s="19">
        <v>7.84</v>
      </c>
      <c r="E54" s="20">
        <v>8.66</v>
      </c>
      <c r="F54" s="21">
        <v>10.815</v>
      </c>
      <c r="G54" s="22">
        <v>13.93</v>
      </c>
      <c r="H54" s="23">
        <v>17.600000000000001</v>
      </c>
      <c r="I54" s="24">
        <v>18.899999999999999</v>
      </c>
      <c r="J54" s="25">
        <v>20.350000000000001</v>
      </c>
      <c r="K54" s="23">
        <v>16.850000000000001</v>
      </c>
      <c r="L54" s="26">
        <v>15.4</v>
      </c>
      <c r="M54" s="27">
        <v>8.74</v>
      </c>
      <c r="N54" s="20">
        <v>6.22</v>
      </c>
      <c r="O54" s="2" t="s">
        <v>118</v>
      </c>
    </row>
    <row r="55" spans="1:15" ht="15" thickBot="1" x14ac:dyDescent="0.35">
      <c r="A55" s="87" t="s">
        <v>86</v>
      </c>
      <c r="B55" s="88">
        <v>2002</v>
      </c>
      <c r="C55" s="89">
        <v>2002</v>
      </c>
      <c r="D55" s="90">
        <v>2002</v>
      </c>
      <c r="E55" s="91">
        <v>2003</v>
      </c>
      <c r="F55" s="92">
        <v>2004</v>
      </c>
      <c r="G55" s="93">
        <v>2001</v>
      </c>
      <c r="H55" s="94">
        <v>2003</v>
      </c>
      <c r="I55" s="95">
        <v>2001</v>
      </c>
      <c r="J55" s="96">
        <v>2003</v>
      </c>
      <c r="K55" s="94">
        <v>2004</v>
      </c>
      <c r="L55" s="97">
        <v>2001</v>
      </c>
      <c r="M55" s="98">
        <v>2003</v>
      </c>
      <c r="N55" s="91">
        <v>2002</v>
      </c>
      <c r="O55" s="87" t="s">
        <v>86</v>
      </c>
    </row>
    <row r="56" spans="1:15" ht="15" thickTop="1" x14ac:dyDescent="0.3">
      <c r="A56" s="61" t="s">
        <v>119</v>
      </c>
      <c r="B56" s="62">
        <f>INT(SUM(C56:N56)*100/12)/100</f>
        <v>10.94</v>
      </c>
      <c r="C56" s="63">
        <f>(C14+C37)/2</f>
        <v>5.2</v>
      </c>
      <c r="D56" s="64">
        <f>(D14+D37)/2</f>
        <v>5.35</v>
      </c>
      <c r="E56" s="65">
        <f>(E14+E37)/2</f>
        <v>6.7</v>
      </c>
      <c r="F56" s="66">
        <f t="shared" ref="F56:N56" si="6">(F14+F37)/2</f>
        <v>10.15</v>
      </c>
      <c r="G56" s="67">
        <f t="shared" si="6"/>
        <v>12</v>
      </c>
      <c r="H56" s="68">
        <f t="shared" si="6"/>
        <v>15.8</v>
      </c>
      <c r="I56" s="69">
        <f t="shared" si="6"/>
        <v>16.95</v>
      </c>
      <c r="J56" s="70">
        <f t="shared" si="6"/>
        <v>18.899999999999999</v>
      </c>
      <c r="K56" s="68">
        <f t="shared" si="6"/>
        <v>16.399999999999999</v>
      </c>
      <c r="L56" s="71">
        <f t="shared" si="6"/>
        <v>12.3</v>
      </c>
      <c r="M56" s="72">
        <f t="shared" si="6"/>
        <v>7.7</v>
      </c>
      <c r="N56" s="65">
        <f t="shared" si="6"/>
        <v>3.9000000000000004</v>
      </c>
      <c r="O56" s="61" t="s">
        <v>119</v>
      </c>
    </row>
    <row r="57" spans="1:15" x14ac:dyDescent="0.3">
      <c r="A57" s="2" t="s">
        <v>120</v>
      </c>
      <c r="B57" s="18">
        <v>10.1</v>
      </c>
      <c r="C57" s="17">
        <v>3.4</v>
      </c>
      <c r="D57" s="19">
        <v>4</v>
      </c>
      <c r="E57" s="20">
        <v>6.5</v>
      </c>
      <c r="F57" s="21">
        <v>8.8000000000000007</v>
      </c>
      <c r="G57" s="22">
        <v>12.4</v>
      </c>
      <c r="H57" s="23">
        <v>14.9</v>
      </c>
      <c r="I57" s="24">
        <v>16.899999999999999</v>
      </c>
      <c r="J57" s="25">
        <v>17</v>
      </c>
      <c r="K57" s="23">
        <v>14.9</v>
      </c>
      <c r="L57" s="26">
        <v>11.3</v>
      </c>
      <c r="M57" s="27">
        <v>6.9</v>
      </c>
      <c r="N57" s="20">
        <v>4.4000000000000004</v>
      </c>
      <c r="O57" s="2" t="s">
        <v>120</v>
      </c>
    </row>
    <row r="58" spans="1:15" x14ac:dyDescent="0.3">
      <c r="A58" s="2" t="s">
        <v>21</v>
      </c>
      <c r="B58" s="18">
        <f t="shared" ref="B58:N58" si="7">B56-B57</f>
        <v>0.83999999999999986</v>
      </c>
      <c r="C58" s="17">
        <f t="shared" si="7"/>
        <v>1.8000000000000003</v>
      </c>
      <c r="D58" s="19">
        <f t="shared" si="7"/>
        <v>1.3499999999999996</v>
      </c>
      <c r="E58" s="20">
        <f t="shared" si="7"/>
        <v>0.20000000000000018</v>
      </c>
      <c r="F58" s="21">
        <f t="shared" si="7"/>
        <v>1.3499999999999996</v>
      </c>
      <c r="G58" s="22">
        <f t="shared" si="7"/>
        <v>-0.40000000000000036</v>
      </c>
      <c r="H58" s="23">
        <f t="shared" si="7"/>
        <v>0.90000000000000036</v>
      </c>
      <c r="I58" s="24">
        <f t="shared" si="7"/>
        <v>5.0000000000000711E-2</v>
      </c>
      <c r="J58" s="25">
        <f t="shared" si="7"/>
        <v>1.8999999999999986</v>
      </c>
      <c r="K58" s="23">
        <f t="shared" si="7"/>
        <v>1.4999999999999982</v>
      </c>
      <c r="L58" s="26">
        <f t="shared" si="7"/>
        <v>1</v>
      </c>
      <c r="M58" s="27">
        <f t="shared" si="7"/>
        <v>0.79999999999999982</v>
      </c>
      <c r="N58" s="20">
        <f t="shared" si="7"/>
        <v>-0.5</v>
      </c>
      <c r="O58" s="2" t="s">
        <v>21</v>
      </c>
    </row>
    <row r="59" spans="1:15" x14ac:dyDescent="0.3">
      <c r="A59" s="2" t="s">
        <v>117</v>
      </c>
      <c r="B59" s="16"/>
      <c r="C59" s="17">
        <v>-3.1</v>
      </c>
      <c r="D59" s="19">
        <v>-3.6</v>
      </c>
      <c r="E59" s="20">
        <v>3.4</v>
      </c>
      <c r="F59" s="21">
        <v>6.3</v>
      </c>
      <c r="G59" s="22">
        <v>9.6999999999999993</v>
      </c>
      <c r="H59" s="23">
        <v>12.5</v>
      </c>
      <c r="I59" s="24">
        <v>14.9</v>
      </c>
      <c r="J59" s="25">
        <v>14.9</v>
      </c>
      <c r="K59" s="23">
        <v>11.9</v>
      </c>
      <c r="L59" s="26">
        <v>7.6</v>
      </c>
      <c r="M59" s="27">
        <v>3.7</v>
      </c>
      <c r="N59" s="20">
        <v>0</v>
      </c>
      <c r="O59" s="2" t="s">
        <v>117</v>
      </c>
    </row>
    <row r="60" spans="1:15" x14ac:dyDescent="0.3">
      <c r="A60" s="2" t="s">
        <v>86</v>
      </c>
      <c r="B60" s="16"/>
      <c r="C60" s="17">
        <v>1963</v>
      </c>
      <c r="D60" s="19">
        <v>1956</v>
      </c>
      <c r="E60" s="20">
        <v>1955</v>
      </c>
      <c r="F60" s="21">
        <v>1986</v>
      </c>
      <c r="G60" s="22">
        <v>1984</v>
      </c>
      <c r="H60" s="23">
        <v>1972</v>
      </c>
      <c r="I60" s="24" t="s">
        <v>99</v>
      </c>
      <c r="J60" s="25">
        <v>1956</v>
      </c>
      <c r="K60" s="23">
        <v>1986</v>
      </c>
      <c r="L60" s="26">
        <v>1974</v>
      </c>
      <c r="M60" s="27">
        <v>1993</v>
      </c>
      <c r="N60" s="20">
        <v>1993</v>
      </c>
      <c r="O60" s="2" t="s">
        <v>86</v>
      </c>
    </row>
    <row r="61" spans="1:15" x14ac:dyDescent="0.3">
      <c r="A61" s="2" t="s">
        <v>118</v>
      </c>
      <c r="B61" s="16"/>
      <c r="C61" s="17">
        <v>7.3</v>
      </c>
      <c r="D61" s="19">
        <v>8.6</v>
      </c>
      <c r="E61" s="20">
        <v>9.9</v>
      </c>
      <c r="F61" s="21">
        <v>11.8</v>
      </c>
      <c r="G61" s="22">
        <v>15.1</v>
      </c>
      <c r="H61" s="23">
        <v>17.8</v>
      </c>
      <c r="I61" s="24">
        <v>20.100000000000001</v>
      </c>
      <c r="J61" s="25">
        <v>21.1</v>
      </c>
      <c r="K61" s="23">
        <v>18.600000000000001</v>
      </c>
      <c r="L61" s="26">
        <v>15</v>
      </c>
      <c r="M61" s="27">
        <v>11.2</v>
      </c>
      <c r="N61" s="20">
        <v>8</v>
      </c>
      <c r="O61" s="2" t="s">
        <v>118</v>
      </c>
    </row>
    <row r="62" spans="1:15" x14ac:dyDescent="0.3">
      <c r="A62" s="87" t="s">
        <v>86</v>
      </c>
      <c r="B62" s="99"/>
      <c r="C62" s="89">
        <v>1975</v>
      </c>
      <c r="D62" s="90">
        <v>1990</v>
      </c>
      <c r="E62" s="91" t="s">
        <v>99</v>
      </c>
      <c r="F62" s="92">
        <v>1961</v>
      </c>
      <c r="G62" s="93">
        <v>1947</v>
      </c>
      <c r="H62" s="94">
        <v>1976</v>
      </c>
      <c r="I62" s="95">
        <v>1983</v>
      </c>
      <c r="J62" s="96">
        <v>1947</v>
      </c>
      <c r="K62" s="94">
        <v>1949</v>
      </c>
      <c r="L62" s="97">
        <v>2001</v>
      </c>
      <c r="M62" s="98">
        <v>1994</v>
      </c>
      <c r="N62" s="91">
        <v>1974</v>
      </c>
      <c r="O62" s="87" t="s">
        <v>86</v>
      </c>
    </row>
    <row r="63" spans="1:15" x14ac:dyDescent="0.3">
      <c r="A63" s="15" t="s">
        <v>121</v>
      </c>
      <c r="B63" s="16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 t="s">
        <v>121</v>
      </c>
    </row>
    <row r="64" spans="1:15" x14ac:dyDescent="0.3">
      <c r="A64" s="3" t="s">
        <v>122</v>
      </c>
      <c r="B64" s="4">
        <f>SUM(C64:N64)</f>
        <v>55</v>
      </c>
      <c r="C64" s="5">
        <v>10</v>
      </c>
      <c r="D64" s="6">
        <v>12</v>
      </c>
      <c r="E64" s="7">
        <v>13</v>
      </c>
      <c r="F64" s="8">
        <v>3</v>
      </c>
      <c r="G64" s="9">
        <v>0</v>
      </c>
      <c r="H64" s="10">
        <v>0</v>
      </c>
      <c r="I64" s="11">
        <v>0</v>
      </c>
      <c r="J64" s="12">
        <v>0</v>
      </c>
      <c r="K64" s="10">
        <v>0</v>
      </c>
      <c r="L64" s="13">
        <v>0</v>
      </c>
      <c r="M64" s="14">
        <v>5</v>
      </c>
      <c r="N64" s="7">
        <v>12</v>
      </c>
      <c r="O64" s="3" t="s">
        <v>122</v>
      </c>
    </row>
    <row r="65" spans="1:15" x14ac:dyDescent="0.3">
      <c r="A65" s="2" t="s">
        <v>123</v>
      </c>
      <c r="B65" s="18">
        <f>SUM(C65:N65)</f>
        <v>51.639999999999986</v>
      </c>
      <c r="C65" s="17">
        <v>12</v>
      </c>
      <c r="D65" s="19">
        <v>11</v>
      </c>
      <c r="E65" s="20">
        <v>5.33</v>
      </c>
      <c r="F65" s="21">
        <v>5.33</v>
      </c>
      <c r="G65" s="22">
        <v>0</v>
      </c>
      <c r="H65" s="23">
        <v>0</v>
      </c>
      <c r="I65" s="24">
        <v>0</v>
      </c>
      <c r="J65" s="25">
        <v>0</v>
      </c>
      <c r="K65" s="23">
        <v>0</v>
      </c>
      <c r="L65" s="26">
        <v>2.66</v>
      </c>
      <c r="M65" s="27">
        <v>2.66</v>
      </c>
      <c r="N65" s="20">
        <v>12.66</v>
      </c>
      <c r="O65" s="2" t="s">
        <v>123</v>
      </c>
    </row>
    <row r="66" spans="1:15" x14ac:dyDescent="0.3">
      <c r="A66" s="2" t="s">
        <v>124</v>
      </c>
      <c r="B66" s="18">
        <v>69</v>
      </c>
      <c r="C66" s="17">
        <v>14</v>
      </c>
      <c r="D66" s="19">
        <v>18</v>
      </c>
      <c r="E66" s="20">
        <v>13</v>
      </c>
      <c r="F66" s="21">
        <v>9</v>
      </c>
      <c r="G66" s="22">
        <v>0</v>
      </c>
      <c r="H66" s="23">
        <v>0</v>
      </c>
      <c r="I66" s="24">
        <v>0</v>
      </c>
      <c r="J66" s="25">
        <v>0</v>
      </c>
      <c r="K66" s="23">
        <v>0</v>
      </c>
      <c r="L66" s="26">
        <v>7</v>
      </c>
      <c r="M66" s="27">
        <v>6</v>
      </c>
      <c r="N66" s="20">
        <v>19</v>
      </c>
      <c r="O66" s="2" t="s">
        <v>124</v>
      </c>
    </row>
    <row r="67" spans="1:15" x14ac:dyDescent="0.3">
      <c r="A67" s="2" t="s">
        <v>86</v>
      </c>
      <c r="B67" s="18">
        <v>2003</v>
      </c>
      <c r="C67" s="17">
        <v>2003</v>
      </c>
      <c r="D67" s="19">
        <v>2003</v>
      </c>
      <c r="E67" s="20">
        <v>2004</v>
      </c>
      <c r="F67" s="21">
        <v>2003</v>
      </c>
      <c r="G67" s="22"/>
      <c r="H67" s="23"/>
      <c r="I67" s="24"/>
      <c r="J67" s="25"/>
      <c r="K67" s="23"/>
      <c r="L67" s="26">
        <v>2003</v>
      </c>
      <c r="M67" s="27">
        <v>2001</v>
      </c>
      <c r="N67" s="20">
        <v>2001</v>
      </c>
      <c r="O67" s="2" t="s">
        <v>86</v>
      </c>
    </row>
    <row r="68" spans="1:15" x14ac:dyDescent="0.3">
      <c r="A68" s="2" t="s">
        <v>125</v>
      </c>
      <c r="B68" s="18">
        <v>34</v>
      </c>
      <c r="C68" s="17">
        <v>10</v>
      </c>
      <c r="D68" s="19">
        <v>6</v>
      </c>
      <c r="E68" s="20">
        <v>2</v>
      </c>
      <c r="F68" s="21">
        <v>2</v>
      </c>
      <c r="G68" s="22">
        <v>0</v>
      </c>
      <c r="H68" s="23">
        <v>0</v>
      </c>
      <c r="I68" s="24">
        <v>0</v>
      </c>
      <c r="J68" s="25">
        <v>0</v>
      </c>
      <c r="K68" s="23">
        <v>0</v>
      </c>
      <c r="L68" s="26">
        <v>0</v>
      </c>
      <c r="M68" s="27">
        <v>0</v>
      </c>
      <c r="N68" s="20">
        <v>7</v>
      </c>
      <c r="O68" s="2" t="s">
        <v>125</v>
      </c>
    </row>
    <row r="69" spans="1:15" x14ac:dyDescent="0.3">
      <c r="A69" s="2" t="s">
        <v>126</v>
      </c>
      <c r="B69" s="18">
        <v>2002</v>
      </c>
      <c r="C69" s="17">
        <v>2004</v>
      </c>
      <c r="D69" s="19">
        <v>2002</v>
      </c>
      <c r="E69" s="20">
        <v>2001</v>
      </c>
      <c r="F69" s="21">
        <v>2002</v>
      </c>
      <c r="G69" s="22"/>
      <c r="H69" s="23"/>
      <c r="I69" s="24"/>
      <c r="J69" s="25"/>
      <c r="K69" s="23"/>
      <c r="L69" s="26">
        <v>2004</v>
      </c>
      <c r="M69" s="27">
        <v>2002</v>
      </c>
      <c r="N69" s="20">
        <v>2002</v>
      </c>
      <c r="O69" s="2" t="s">
        <v>126</v>
      </c>
    </row>
    <row r="70" spans="1:15" x14ac:dyDescent="0.3">
      <c r="A70" s="2" t="s">
        <v>127</v>
      </c>
      <c r="B70" s="100">
        <v>38303</v>
      </c>
      <c r="C70" s="17"/>
      <c r="D70" s="19"/>
      <c r="E70" s="20"/>
      <c r="F70" s="21"/>
      <c r="G70" s="22"/>
      <c r="H70" s="23"/>
      <c r="I70" s="24"/>
      <c r="J70" s="25"/>
      <c r="K70" s="23"/>
      <c r="L70" s="26"/>
      <c r="M70" s="27"/>
      <c r="N70" s="20"/>
      <c r="O70" s="2"/>
    </row>
    <row r="71" spans="1:15" x14ac:dyDescent="0.3">
      <c r="A71" s="2" t="s">
        <v>128</v>
      </c>
      <c r="B71" s="38">
        <v>37913</v>
      </c>
      <c r="C71" s="17"/>
      <c r="D71" s="19"/>
      <c r="E71" s="20"/>
      <c r="F71" s="21"/>
      <c r="G71" s="22"/>
      <c r="H71" s="23"/>
      <c r="I71" s="24"/>
      <c r="J71" s="25"/>
      <c r="K71" s="23"/>
      <c r="L71" s="26"/>
      <c r="M71" s="27"/>
      <c r="N71" s="20"/>
      <c r="O71" s="2"/>
    </row>
    <row r="72" spans="1:15" x14ac:dyDescent="0.3">
      <c r="A72" s="2" t="s">
        <v>129</v>
      </c>
      <c r="B72" s="38">
        <v>37210</v>
      </c>
      <c r="C72" s="17"/>
      <c r="D72" s="19"/>
      <c r="E72" s="20"/>
      <c r="F72" s="21"/>
      <c r="G72" s="22"/>
      <c r="H72" s="23"/>
      <c r="I72" s="24"/>
      <c r="J72" s="25"/>
      <c r="K72" s="23"/>
      <c r="L72" s="26"/>
      <c r="M72" s="27"/>
      <c r="N72" s="20"/>
      <c r="O72" s="2"/>
    </row>
    <row r="73" spans="1:15" x14ac:dyDescent="0.3">
      <c r="A73" s="2" t="s">
        <v>130</v>
      </c>
      <c r="B73" s="100">
        <v>38089</v>
      </c>
      <c r="C73" s="17"/>
      <c r="D73" s="19"/>
      <c r="E73" s="20"/>
      <c r="F73" s="21"/>
      <c r="G73" s="22"/>
      <c r="H73" s="23"/>
      <c r="I73" s="24"/>
      <c r="J73" s="25"/>
      <c r="K73" s="23"/>
      <c r="L73" s="26"/>
      <c r="M73" s="27"/>
      <c r="N73" s="20"/>
      <c r="O73" s="2"/>
    </row>
    <row r="74" spans="1:15" x14ac:dyDescent="0.3">
      <c r="A74" s="2" t="s">
        <v>131</v>
      </c>
      <c r="B74" s="38">
        <v>38089</v>
      </c>
      <c r="C74" s="17"/>
      <c r="D74" s="19"/>
      <c r="E74" s="20"/>
      <c r="F74" s="21"/>
      <c r="G74" s="22"/>
      <c r="H74" s="23"/>
      <c r="I74" s="24"/>
      <c r="J74" s="25"/>
      <c r="K74" s="23"/>
      <c r="L74" s="26"/>
      <c r="M74" s="27"/>
      <c r="N74" s="20"/>
      <c r="O74" s="2"/>
    </row>
    <row r="75" spans="1:15" ht="15" thickBot="1" x14ac:dyDescent="0.35">
      <c r="A75" s="101" t="s">
        <v>132</v>
      </c>
      <c r="B75" s="102">
        <v>37004</v>
      </c>
      <c r="C75" s="103"/>
      <c r="D75" s="104"/>
      <c r="E75" s="105"/>
      <c r="F75" s="106"/>
      <c r="G75" s="107"/>
      <c r="H75" s="108"/>
      <c r="I75" s="109"/>
      <c r="J75" s="110"/>
      <c r="K75" s="108"/>
      <c r="L75" s="111"/>
      <c r="M75" s="112"/>
      <c r="N75" s="105"/>
      <c r="O75" s="101"/>
    </row>
    <row r="76" spans="1:15" ht="15" thickTop="1" x14ac:dyDescent="0.3">
      <c r="A76" s="61" t="s">
        <v>133</v>
      </c>
      <c r="B76" s="62">
        <f>SUM(C76:N76)</f>
        <v>40</v>
      </c>
      <c r="C76" s="63">
        <v>6</v>
      </c>
      <c r="D76" s="64">
        <v>11</v>
      </c>
      <c r="E76" s="65">
        <v>8</v>
      </c>
      <c r="F76" s="66">
        <v>1</v>
      </c>
      <c r="G76" s="67">
        <v>0</v>
      </c>
      <c r="H76" s="68">
        <v>0</v>
      </c>
      <c r="I76" s="69">
        <v>0</v>
      </c>
      <c r="J76" s="70">
        <v>0</v>
      </c>
      <c r="K76" s="68">
        <v>0</v>
      </c>
      <c r="L76" s="71">
        <v>0</v>
      </c>
      <c r="M76" s="72">
        <v>3</v>
      </c>
      <c r="N76" s="65">
        <v>11</v>
      </c>
      <c r="O76" s="61" t="s">
        <v>133</v>
      </c>
    </row>
    <row r="77" spans="1:15" x14ac:dyDescent="0.3">
      <c r="A77" s="113" t="s">
        <v>134</v>
      </c>
      <c r="B77" s="114">
        <f>SUM(C77:N77)</f>
        <v>49</v>
      </c>
      <c r="C77" s="115">
        <v>12</v>
      </c>
      <c r="D77" s="116">
        <v>11</v>
      </c>
      <c r="E77" s="117">
        <v>7</v>
      </c>
      <c r="F77" s="118">
        <v>3</v>
      </c>
      <c r="G77" s="119">
        <v>0</v>
      </c>
      <c r="H77" s="120">
        <v>0</v>
      </c>
      <c r="I77" s="121">
        <v>0</v>
      </c>
      <c r="J77" s="122">
        <v>0</v>
      </c>
      <c r="K77" s="120">
        <v>0</v>
      </c>
      <c r="L77" s="123">
        <v>1</v>
      </c>
      <c r="M77" s="124">
        <v>5</v>
      </c>
      <c r="N77" s="117">
        <v>10</v>
      </c>
      <c r="O77" s="113" t="s">
        <v>134</v>
      </c>
    </row>
    <row r="78" spans="1:15" x14ac:dyDescent="0.3">
      <c r="A78" s="2" t="s">
        <v>124</v>
      </c>
      <c r="B78" s="125"/>
      <c r="C78" s="17">
        <v>28</v>
      </c>
      <c r="D78" s="19">
        <v>27</v>
      </c>
      <c r="E78" s="20">
        <v>23</v>
      </c>
      <c r="F78" s="21">
        <v>9</v>
      </c>
      <c r="G78" s="22">
        <v>2</v>
      </c>
      <c r="H78" s="23">
        <v>0</v>
      </c>
      <c r="I78" s="24">
        <v>0</v>
      </c>
      <c r="J78" s="25">
        <v>0</v>
      </c>
      <c r="K78" s="23">
        <v>0</v>
      </c>
      <c r="L78" s="26">
        <v>5</v>
      </c>
      <c r="M78" s="27">
        <v>15</v>
      </c>
      <c r="N78" s="20">
        <v>23</v>
      </c>
      <c r="O78" s="2" t="s">
        <v>124</v>
      </c>
    </row>
    <row r="79" spans="1:15" x14ac:dyDescent="0.3">
      <c r="A79" s="2" t="s">
        <v>86</v>
      </c>
      <c r="B79" s="125"/>
      <c r="C79" s="17" t="s">
        <v>99</v>
      </c>
      <c r="D79" s="19">
        <v>1956</v>
      </c>
      <c r="E79" s="20">
        <v>1955</v>
      </c>
      <c r="F79" s="21">
        <v>1956</v>
      </c>
      <c r="G79" s="22">
        <v>1962</v>
      </c>
      <c r="H79" s="23"/>
      <c r="I79" s="24"/>
      <c r="J79" s="25"/>
      <c r="K79" s="23"/>
      <c r="L79" s="26">
        <v>1997</v>
      </c>
      <c r="M79" s="27">
        <v>1985</v>
      </c>
      <c r="N79" s="20">
        <v>1963</v>
      </c>
      <c r="O79" s="2" t="s">
        <v>86</v>
      </c>
    </row>
    <row r="80" spans="1:15" x14ac:dyDescent="0.3">
      <c r="A80" s="2" t="s">
        <v>125</v>
      </c>
      <c r="B80" s="125"/>
      <c r="C80" s="17">
        <v>0</v>
      </c>
      <c r="D80" s="19">
        <v>0</v>
      </c>
      <c r="E80" s="20">
        <v>0</v>
      </c>
      <c r="F80" s="21">
        <v>0</v>
      </c>
      <c r="G80" s="22">
        <v>0</v>
      </c>
      <c r="H80" s="23">
        <v>0</v>
      </c>
      <c r="I80" s="24">
        <v>0</v>
      </c>
      <c r="J80" s="25">
        <v>0</v>
      </c>
      <c r="K80" s="23">
        <v>0</v>
      </c>
      <c r="L80" s="26">
        <v>0</v>
      </c>
      <c r="M80" s="27">
        <v>0</v>
      </c>
      <c r="N80" s="20">
        <v>0</v>
      </c>
      <c r="O80" s="2" t="s">
        <v>125</v>
      </c>
    </row>
    <row r="81" spans="1:15" x14ac:dyDescent="0.3">
      <c r="A81" s="87" t="s">
        <v>126</v>
      </c>
      <c r="B81" s="125"/>
      <c r="C81" s="89" t="s">
        <v>99</v>
      </c>
      <c r="D81" s="90" t="s">
        <v>99</v>
      </c>
      <c r="E81" s="91" t="s">
        <v>99</v>
      </c>
      <c r="F81" s="92" t="s">
        <v>99</v>
      </c>
      <c r="G81" s="93">
        <v>2002</v>
      </c>
      <c r="H81" s="94"/>
      <c r="I81" s="95"/>
      <c r="J81" s="96"/>
      <c r="K81" s="94"/>
      <c r="L81" s="97">
        <v>2004</v>
      </c>
      <c r="M81" s="98" t="s">
        <v>99</v>
      </c>
      <c r="N81" s="91" t="s">
        <v>99</v>
      </c>
      <c r="O81" s="87" t="s">
        <v>126</v>
      </c>
    </row>
    <row r="82" spans="1:15" x14ac:dyDescent="0.3">
      <c r="A82" s="15" t="s">
        <v>135</v>
      </c>
      <c r="B82" s="16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 t="s">
        <v>135</v>
      </c>
    </row>
    <row r="83" spans="1:15" x14ac:dyDescent="0.3">
      <c r="A83" s="3" t="s">
        <v>136</v>
      </c>
      <c r="B83" s="4">
        <f>SUM(C83:N83)</f>
        <v>5</v>
      </c>
      <c r="C83" s="5">
        <v>2</v>
      </c>
      <c r="D83" s="6">
        <v>1</v>
      </c>
      <c r="E83" s="7">
        <v>0</v>
      </c>
      <c r="F83" s="8">
        <v>0</v>
      </c>
      <c r="G83" s="9">
        <v>0</v>
      </c>
      <c r="H83" s="10">
        <v>0</v>
      </c>
      <c r="I83" s="11">
        <v>0</v>
      </c>
      <c r="J83" s="12">
        <v>0</v>
      </c>
      <c r="K83" s="10">
        <v>0</v>
      </c>
      <c r="L83" s="13">
        <v>0</v>
      </c>
      <c r="M83" s="14">
        <v>0</v>
      </c>
      <c r="N83" s="7">
        <v>2</v>
      </c>
      <c r="O83" s="3" t="s">
        <v>136</v>
      </c>
    </row>
    <row r="84" spans="1:15" x14ac:dyDescent="0.3">
      <c r="A84" s="2" t="s">
        <v>137</v>
      </c>
      <c r="B84" s="18">
        <f>SUM(C84:N84)</f>
        <v>5.98</v>
      </c>
      <c r="C84" s="17">
        <v>3</v>
      </c>
      <c r="D84" s="19">
        <v>1.33</v>
      </c>
      <c r="E84" s="20">
        <v>0</v>
      </c>
      <c r="F84" s="21">
        <v>0.33</v>
      </c>
      <c r="G84" s="22">
        <v>0</v>
      </c>
      <c r="H84" s="23">
        <v>0</v>
      </c>
      <c r="I84" s="24">
        <v>0</v>
      </c>
      <c r="J84" s="25">
        <v>0</v>
      </c>
      <c r="K84" s="23">
        <v>0</v>
      </c>
      <c r="L84" s="26">
        <v>0.66</v>
      </c>
      <c r="M84" s="27">
        <v>0</v>
      </c>
      <c r="N84" s="20">
        <v>0.66</v>
      </c>
      <c r="O84" s="2" t="s">
        <v>137</v>
      </c>
    </row>
    <row r="85" spans="1:15" x14ac:dyDescent="0.3">
      <c r="A85" s="2" t="s">
        <v>138</v>
      </c>
      <c r="B85" s="18">
        <v>13</v>
      </c>
      <c r="C85" s="17">
        <v>6</v>
      </c>
      <c r="D85" s="19">
        <v>3</v>
      </c>
      <c r="E85" s="20">
        <v>0</v>
      </c>
      <c r="F85" s="21">
        <v>1</v>
      </c>
      <c r="G85" s="22">
        <v>0</v>
      </c>
      <c r="H85" s="23">
        <v>0</v>
      </c>
      <c r="I85" s="24">
        <v>0</v>
      </c>
      <c r="J85" s="25">
        <v>0</v>
      </c>
      <c r="K85" s="23">
        <v>0</v>
      </c>
      <c r="L85" s="26">
        <v>2</v>
      </c>
      <c r="M85" s="27">
        <v>0</v>
      </c>
      <c r="N85" s="20">
        <v>2</v>
      </c>
      <c r="O85" s="2" t="s">
        <v>138</v>
      </c>
    </row>
    <row r="86" spans="1:15" x14ac:dyDescent="0.3">
      <c r="A86" s="2" t="s">
        <v>86</v>
      </c>
      <c r="B86" s="18">
        <v>2003</v>
      </c>
      <c r="C86" s="17">
        <v>2003</v>
      </c>
      <c r="D86" s="19">
        <v>2003</v>
      </c>
      <c r="E86" s="20">
        <v>2004</v>
      </c>
      <c r="F86" s="21">
        <v>2003</v>
      </c>
      <c r="G86" s="22"/>
      <c r="H86" s="23"/>
      <c r="I86" s="24"/>
      <c r="J86" s="25"/>
      <c r="K86" s="23"/>
      <c r="L86" s="26">
        <v>2003</v>
      </c>
      <c r="M86" s="27">
        <v>2003</v>
      </c>
      <c r="N86" s="20">
        <v>2004</v>
      </c>
      <c r="O86" s="2" t="s">
        <v>86</v>
      </c>
    </row>
    <row r="87" spans="1:15" x14ac:dyDescent="0.3">
      <c r="A87" s="2" t="s">
        <v>139</v>
      </c>
      <c r="B87" s="18">
        <v>2</v>
      </c>
      <c r="C87" s="17">
        <v>1</v>
      </c>
      <c r="D87" s="19">
        <v>0</v>
      </c>
      <c r="E87" s="20">
        <v>0</v>
      </c>
      <c r="F87" s="21">
        <v>0</v>
      </c>
      <c r="G87" s="22">
        <v>0</v>
      </c>
      <c r="H87" s="23">
        <v>0</v>
      </c>
      <c r="I87" s="24">
        <v>0</v>
      </c>
      <c r="J87" s="25">
        <v>0</v>
      </c>
      <c r="K87" s="23">
        <v>0</v>
      </c>
      <c r="L87" s="26">
        <v>0</v>
      </c>
      <c r="M87" s="27">
        <v>0</v>
      </c>
      <c r="N87" s="20">
        <v>0</v>
      </c>
      <c r="O87" s="2" t="s">
        <v>139</v>
      </c>
    </row>
    <row r="88" spans="1:15" ht="15" thickBot="1" x14ac:dyDescent="0.35">
      <c r="A88" s="87" t="s">
        <v>126</v>
      </c>
      <c r="B88" s="88">
        <v>2002</v>
      </c>
      <c r="C88" s="89">
        <v>2001</v>
      </c>
      <c r="D88" s="90">
        <v>2002</v>
      </c>
      <c r="E88" s="91">
        <v>2004</v>
      </c>
      <c r="F88" s="92">
        <v>2004</v>
      </c>
      <c r="G88" s="93"/>
      <c r="H88" s="94"/>
      <c r="I88" s="95"/>
      <c r="J88" s="96"/>
      <c r="K88" s="94"/>
      <c r="L88" s="97">
        <v>2004</v>
      </c>
      <c r="M88" s="98">
        <v>2003</v>
      </c>
      <c r="N88" s="91">
        <v>2002</v>
      </c>
      <c r="O88" s="87" t="s">
        <v>126</v>
      </c>
    </row>
    <row r="89" spans="1:15" ht="15" thickTop="1" x14ac:dyDescent="0.3">
      <c r="A89" s="126" t="s">
        <v>140</v>
      </c>
      <c r="B89" s="127">
        <f>SUM(C89:N89)</f>
        <v>7</v>
      </c>
      <c r="C89" s="201">
        <v>3</v>
      </c>
      <c r="D89" s="202">
        <v>2</v>
      </c>
      <c r="E89" s="203">
        <v>0</v>
      </c>
      <c r="F89" s="204">
        <v>0</v>
      </c>
      <c r="G89" s="132">
        <v>0</v>
      </c>
      <c r="H89" s="133">
        <v>0</v>
      </c>
      <c r="I89" s="134">
        <v>0</v>
      </c>
      <c r="J89" s="135">
        <v>0</v>
      </c>
      <c r="K89" s="133">
        <v>0</v>
      </c>
      <c r="L89" s="136">
        <v>0</v>
      </c>
      <c r="M89" s="137">
        <v>0</v>
      </c>
      <c r="N89" s="130">
        <v>2</v>
      </c>
      <c r="O89" s="126" t="s">
        <v>140</v>
      </c>
    </row>
    <row r="90" spans="1:15" x14ac:dyDescent="0.3">
      <c r="A90" s="15" t="s">
        <v>141</v>
      </c>
      <c r="B90" s="16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 t="s">
        <v>141</v>
      </c>
    </row>
    <row r="91" spans="1:15" x14ac:dyDescent="0.3">
      <c r="A91" s="3" t="s">
        <v>142</v>
      </c>
      <c r="B91" s="4">
        <f>SUM(C91:N91)</f>
        <v>0</v>
      </c>
      <c r="C91" s="5">
        <v>0</v>
      </c>
      <c r="D91" s="6">
        <v>0</v>
      </c>
      <c r="E91" s="7">
        <v>0</v>
      </c>
      <c r="F91" s="8">
        <v>0</v>
      </c>
      <c r="G91" s="9">
        <v>0</v>
      </c>
      <c r="H91" s="10">
        <v>0</v>
      </c>
      <c r="I91" s="11">
        <v>0</v>
      </c>
      <c r="J91" s="12">
        <v>0</v>
      </c>
      <c r="K91" s="10">
        <v>0</v>
      </c>
      <c r="L91" s="13">
        <v>0</v>
      </c>
      <c r="M91" s="14">
        <v>0</v>
      </c>
      <c r="N91" s="7">
        <v>0</v>
      </c>
      <c r="O91" s="3" t="s">
        <v>142</v>
      </c>
    </row>
    <row r="92" spans="1:15" x14ac:dyDescent="0.3">
      <c r="A92" s="2" t="s">
        <v>143</v>
      </c>
      <c r="B92" s="18">
        <f>SUM(C92:N92)</f>
        <v>0</v>
      </c>
      <c r="C92" s="17">
        <v>0</v>
      </c>
      <c r="D92" s="19">
        <v>0</v>
      </c>
      <c r="E92" s="20">
        <v>0</v>
      </c>
      <c r="F92" s="21">
        <v>0</v>
      </c>
      <c r="G92" s="22">
        <v>0</v>
      </c>
      <c r="H92" s="23">
        <v>0</v>
      </c>
      <c r="I92" s="24">
        <v>0</v>
      </c>
      <c r="J92" s="25">
        <v>0</v>
      </c>
      <c r="K92" s="23">
        <v>0</v>
      </c>
      <c r="L92" s="26">
        <v>0</v>
      </c>
      <c r="M92" s="27">
        <v>0</v>
      </c>
      <c r="N92" s="20">
        <v>0</v>
      </c>
      <c r="O92" s="2" t="s">
        <v>143</v>
      </c>
    </row>
    <row r="93" spans="1:15" x14ac:dyDescent="0.3">
      <c r="A93" s="2" t="s">
        <v>144</v>
      </c>
      <c r="B93" s="18">
        <v>0</v>
      </c>
      <c r="C93" s="17">
        <v>0</v>
      </c>
      <c r="D93" s="19">
        <v>0</v>
      </c>
      <c r="E93" s="20">
        <v>0</v>
      </c>
      <c r="F93" s="21">
        <v>0</v>
      </c>
      <c r="G93" s="22">
        <v>0</v>
      </c>
      <c r="H93" s="23">
        <v>0</v>
      </c>
      <c r="I93" s="24">
        <v>0</v>
      </c>
      <c r="J93" s="25">
        <v>0</v>
      </c>
      <c r="K93" s="23">
        <v>0</v>
      </c>
      <c r="L93" s="26">
        <v>0</v>
      </c>
      <c r="M93" s="27">
        <v>0</v>
      </c>
      <c r="N93" s="20">
        <v>0</v>
      </c>
      <c r="O93" s="2" t="s">
        <v>144</v>
      </c>
    </row>
    <row r="94" spans="1:15" x14ac:dyDescent="0.3">
      <c r="A94" s="2" t="s">
        <v>86</v>
      </c>
      <c r="B94" s="18"/>
      <c r="C94" s="17"/>
      <c r="D94" s="19"/>
      <c r="E94" s="20"/>
      <c r="F94" s="21"/>
      <c r="G94" s="22"/>
      <c r="H94" s="23"/>
      <c r="I94" s="24"/>
      <c r="J94" s="25"/>
      <c r="K94" s="23"/>
      <c r="L94" s="26"/>
      <c r="M94" s="27"/>
      <c r="N94" s="20"/>
      <c r="O94" s="2" t="s">
        <v>86</v>
      </c>
    </row>
    <row r="95" spans="1:15" x14ac:dyDescent="0.3">
      <c r="A95" s="2" t="s">
        <v>145</v>
      </c>
      <c r="B95" s="18">
        <v>0</v>
      </c>
      <c r="C95" s="17">
        <v>0</v>
      </c>
      <c r="D95" s="19">
        <v>0</v>
      </c>
      <c r="E95" s="20">
        <v>0</v>
      </c>
      <c r="F95" s="21">
        <v>0</v>
      </c>
      <c r="G95" s="22">
        <v>0</v>
      </c>
      <c r="H95" s="23">
        <v>0</v>
      </c>
      <c r="I95" s="24">
        <v>0</v>
      </c>
      <c r="J95" s="25">
        <v>0</v>
      </c>
      <c r="K95" s="23">
        <v>0</v>
      </c>
      <c r="L95" s="26">
        <v>0</v>
      </c>
      <c r="M95" s="27">
        <v>0</v>
      </c>
      <c r="N95" s="20">
        <v>0</v>
      </c>
      <c r="O95" s="2" t="s">
        <v>145</v>
      </c>
    </row>
    <row r="96" spans="1:15" ht="15" thickBot="1" x14ac:dyDescent="0.35">
      <c r="A96" s="87" t="s">
        <v>126</v>
      </c>
      <c r="B96" s="88"/>
      <c r="C96" s="89"/>
      <c r="D96" s="90"/>
      <c r="E96" s="91"/>
      <c r="F96" s="92"/>
      <c r="G96" s="93"/>
      <c r="H96" s="94"/>
      <c r="I96" s="95"/>
      <c r="J96" s="96"/>
      <c r="K96" s="94"/>
      <c r="L96" s="97"/>
      <c r="M96" s="98"/>
      <c r="N96" s="91"/>
      <c r="O96" s="87" t="s">
        <v>126</v>
      </c>
    </row>
    <row r="97" spans="1:15" ht="15" thickTop="1" x14ac:dyDescent="0.3">
      <c r="A97" s="126" t="s">
        <v>146</v>
      </c>
      <c r="B97" s="127">
        <f>SUM(C97:N97)</f>
        <v>1</v>
      </c>
      <c r="C97" s="128">
        <v>1</v>
      </c>
      <c r="D97" s="129">
        <v>0</v>
      </c>
      <c r="E97" s="130">
        <v>0</v>
      </c>
      <c r="F97" s="131">
        <v>0</v>
      </c>
      <c r="G97" s="132">
        <v>0</v>
      </c>
      <c r="H97" s="133">
        <v>0</v>
      </c>
      <c r="I97" s="134">
        <v>0</v>
      </c>
      <c r="J97" s="135">
        <v>0</v>
      </c>
      <c r="K97" s="133">
        <v>0</v>
      </c>
      <c r="L97" s="136">
        <v>0</v>
      </c>
      <c r="M97" s="137">
        <v>0</v>
      </c>
      <c r="N97" s="130">
        <v>0</v>
      </c>
      <c r="O97" s="126" t="s">
        <v>147</v>
      </c>
    </row>
    <row r="98" spans="1:15" x14ac:dyDescent="0.3">
      <c r="A98" s="15" t="s">
        <v>148</v>
      </c>
      <c r="B98" s="16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 t="s">
        <v>148</v>
      </c>
    </row>
    <row r="99" spans="1:15" x14ac:dyDescent="0.3">
      <c r="A99" s="3" t="s">
        <v>149</v>
      </c>
      <c r="B99" s="4">
        <f>SUM(C99:N99)</f>
        <v>2</v>
      </c>
      <c r="C99" s="5">
        <v>1</v>
      </c>
      <c r="D99" s="6">
        <v>0</v>
      </c>
      <c r="E99" s="7">
        <v>0</v>
      </c>
      <c r="F99" s="8">
        <v>0</v>
      </c>
      <c r="G99" s="9">
        <v>0</v>
      </c>
      <c r="H99" s="10">
        <v>0</v>
      </c>
      <c r="I99" s="11">
        <v>0</v>
      </c>
      <c r="J99" s="12">
        <v>0</v>
      </c>
      <c r="K99" s="10">
        <v>0</v>
      </c>
      <c r="L99" s="13">
        <v>0</v>
      </c>
      <c r="M99" s="14">
        <v>0</v>
      </c>
      <c r="N99" s="7">
        <v>1</v>
      </c>
      <c r="O99" s="3" t="s">
        <v>149</v>
      </c>
    </row>
    <row r="100" spans="1:15" x14ac:dyDescent="0.3">
      <c r="A100" s="2" t="s">
        <v>150</v>
      </c>
      <c r="B100" s="18">
        <f>SUM(C100:N100)</f>
        <v>1.6600000000000001</v>
      </c>
      <c r="C100" s="17">
        <v>1.33</v>
      </c>
      <c r="D100" s="19">
        <v>0</v>
      </c>
      <c r="E100" s="20">
        <v>0</v>
      </c>
      <c r="F100" s="21">
        <v>0</v>
      </c>
      <c r="G100" s="22">
        <v>0</v>
      </c>
      <c r="H100" s="23">
        <v>0</v>
      </c>
      <c r="I100" s="24">
        <v>0</v>
      </c>
      <c r="J100" s="25">
        <v>0</v>
      </c>
      <c r="K100" s="23">
        <v>0</v>
      </c>
      <c r="L100" s="26">
        <v>0</v>
      </c>
      <c r="M100" s="27">
        <v>0</v>
      </c>
      <c r="N100" s="20">
        <v>0.33</v>
      </c>
      <c r="O100" s="2" t="s">
        <v>150</v>
      </c>
    </row>
    <row r="101" spans="1:15" x14ac:dyDescent="0.3">
      <c r="A101" s="2" t="s">
        <v>151</v>
      </c>
      <c r="B101" s="18">
        <v>3</v>
      </c>
      <c r="C101" s="17">
        <v>3</v>
      </c>
      <c r="D101" s="19">
        <v>0</v>
      </c>
      <c r="E101" s="20">
        <v>0</v>
      </c>
      <c r="F101" s="21">
        <v>0</v>
      </c>
      <c r="G101" s="22">
        <v>0</v>
      </c>
      <c r="H101" s="23">
        <v>0</v>
      </c>
      <c r="I101" s="24">
        <v>0</v>
      </c>
      <c r="J101" s="25">
        <v>0</v>
      </c>
      <c r="K101" s="23">
        <v>0</v>
      </c>
      <c r="L101" s="26">
        <v>0</v>
      </c>
      <c r="M101" s="27">
        <v>0</v>
      </c>
      <c r="N101" s="20">
        <v>1</v>
      </c>
      <c r="O101" s="2" t="s">
        <v>151</v>
      </c>
    </row>
    <row r="102" spans="1:15" x14ac:dyDescent="0.3">
      <c r="A102" s="2" t="s">
        <v>126</v>
      </c>
      <c r="B102" s="18">
        <v>2003</v>
      </c>
      <c r="C102" s="17">
        <v>2003</v>
      </c>
      <c r="D102" s="19"/>
      <c r="E102" s="20"/>
      <c r="F102" s="21"/>
      <c r="G102" s="22"/>
      <c r="H102" s="23"/>
      <c r="I102" s="24"/>
      <c r="J102" s="25"/>
      <c r="K102" s="23"/>
      <c r="L102" s="26"/>
      <c r="M102" s="27"/>
      <c r="N102" s="20">
        <v>2004</v>
      </c>
      <c r="O102" s="2" t="s">
        <v>126</v>
      </c>
    </row>
    <row r="103" spans="1:15" x14ac:dyDescent="0.3">
      <c r="A103" s="2" t="s">
        <v>152</v>
      </c>
      <c r="B103" s="18">
        <v>1</v>
      </c>
      <c r="C103" s="17">
        <v>0</v>
      </c>
      <c r="D103" s="19">
        <v>0</v>
      </c>
      <c r="E103" s="20">
        <v>0</v>
      </c>
      <c r="F103" s="21">
        <v>0</v>
      </c>
      <c r="G103" s="22">
        <v>0</v>
      </c>
      <c r="H103" s="23">
        <v>0</v>
      </c>
      <c r="I103" s="24">
        <v>0</v>
      </c>
      <c r="J103" s="25">
        <v>0</v>
      </c>
      <c r="K103" s="23">
        <v>0</v>
      </c>
      <c r="L103" s="26">
        <v>0</v>
      </c>
      <c r="M103" s="27">
        <v>0</v>
      </c>
      <c r="N103" s="20">
        <v>0</v>
      </c>
      <c r="O103" s="2" t="s">
        <v>152</v>
      </c>
    </row>
    <row r="104" spans="1:15" ht="15" thickBot="1" x14ac:dyDescent="0.35">
      <c r="A104" s="87" t="s">
        <v>126</v>
      </c>
      <c r="B104" s="88">
        <v>2002</v>
      </c>
      <c r="C104" s="89">
        <v>2001</v>
      </c>
      <c r="D104" s="90">
        <v>2003</v>
      </c>
      <c r="E104" s="91"/>
      <c r="F104" s="92"/>
      <c r="G104" s="93"/>
      <c r="H104" s="94"/>
      <c r="I104" s="95"/>
      <c r="J104" s="96"/>
      <c r="K104" s="94"/>
      <c r="L104" s="97"/>
      <c r="M104" s="98"/>
      <c r="N104" s="91">
        <v>2002</v>
      </c>
      <c r="O104" s="87" t="s">
        <v>126</v>
      </c>
    </row>
    <row r="105" spans="1:15" ht="15" thickTop="1" x14ac:dyDescent="0.3">
      <c r="A105" s="61" t="s">
        <v>153</v>
      </c>
      <c r="B105" s="62">
        <f>SUM(C105:N105)</f>
        <v>1</v>
      </c>
      <c r="C105" s="63">
        <v>0</v>
      </c>
      <c r="D105" s="64">
        <v>0</v>
      </c>
      <c r="E105" s="65">
        <v>0</v>
      </c>
      <c r="F105" s="66">
        <v>0</v>
      </c>
      <c r="G105" s="67">
        <v>0</v>
      </c>
      <c r="H105" s="68">
        <v>0</v>
      </c>
      <c r="I105" s="69">
        <v>0</v>
      </c>
      <c r="J105" s="70">
        <v>0</v>
      </c>
      <c r="K105" s="68">
        <v>0</v>
      </c>
      <c r="L105" s="71">
        <v>0</v>
      </c>
      <c r="M105" s="72">
        <v>0</v>
      </c>
      <c r="N105" s="65">
        <v>1</v>
      </c>
      <c r="O105" s="61" t="s">
        <v>153</v>
      </c>
    </row>
    <row r="106" spans="1:15" x14ac:dyDescent="0.3">
      <c r="A106" s="2" t="s">
        <v>150</v>
      </c>
      <c r="B106" s="18">
        <f>SUM(C106:N106)</f>
        <v>7</v>
      </c>
      <c r="C106" s="17">
        <v>3</v>
      </c>
      <c r="D106" s="19">
        <v>2</v>
      </c>
      <c r="E106" s="20">
        <v>0</v>
      </c>
      <c r="F106" s="21">
        <v>0</v>
      </c>
      <c r="G106" s="22">
        <v>0</v>
      </c>
      <c r="H106" s="23">
        <v>0</v>
      </c>
      <c r="I106" s="24">
        <v>0</v>
      </c>
      <c r="J106" s="25">
        <v>0</v>
      </c>
      <c r="K106" s="23">
        <v>0</v>
      </c>
      <c r="L106" s="26">
        <v>0</v>
      </c>
      <c r="M106" s="27">
        <v>0</v>
      </c>
      <c r="N106" s="20">
        <v>2</v>
      </c>
      <c r="O106" s="2" t="s">
        <v>150</v>
      </c>
    </row>
    <row r="107" spans="1:15" x14ac:dyDescent="0.3">
      <c r="A107" s="2" t="s">
        <v>151</v>
      </c>
      <c r="B107" s="16"/>
      <c r="C107" s="17">
        <v>16</v>
      </c>
      <c r="D107" s="19">
        <v>14</v>
      </c>
      <c r="E107" s="20">
        <v>4</v>
      </c>
      <c r="F107" s="21">
        <v>0</v>
      </c>
      <c r="G107" s="22">
        <v>0</v>
      </c>
      <c r="H107" s="23">
        <v>0</v>
      </c>
      <c r="I107" s="24">
        <v>0</v>
      </c>
      <c r="J107" s="25">
        <v>0</v>
      </c>
      <c r="K107" s="23">
        <v>0</v>
      </c>
      <c r="L107" s="26">
        <v>0</v>
      </c>
      <c r="M107" s="27">
        <v>3</v>
      </c>
      <c r="N107" s="20">
        <v>10</v>
      </c>
      <c r="O107" s="2" t="s">
        <v>151</v>
      </c>
    </row>
    <row r="108" spans="1:15" x14ac:dyDescent="0.3">
      <c r="A108" s="2" t="s">
        <v>126</v>
      </c>
      <c r="B108" s="16"/>
      <c r="C108" s="17">
        <v>1963</v>
      </c>
      <c r="D108" s="19">
        <v>1956</v>
      </c>
      <c r="E108" s="20">
        <v>1971</v>
      </c>
      <c r="F108" s="21"/>
      <c r="G108" s="22"/>
      <c r="H108" s="23"/>
      <c r="I108" s="24"/>
      <c r="J108" s="25"/>
      <c r="K108" s="23"/>
      <c r="L108" s="26"/>
      <c r="M108" s="27" t="s">
        <v>99</v>
      </c>
      <c r="N108" s="20">
        <v>1969</v>
      </c>
      <c r="O108" s="2" t="s">
        <v>126</v>
      </c>
    </row>
    <row r="109" spans="1:15" x14ac:dyDescent="0.3">
      <c r="A109" s="2" t="s">
        <v>152</v>
      </c>
      <c r="B109" s="16"/>
      <c r="C109" s="17">
        <v>0</v>
      </c>
      <c r="D109" s="19">
        <v>0</v>
      </c>
      <c r="E109" s="20">
        <v>0</v>
      </c>
      <c r="F109" s="21">
        <v>0</v>
      </c>
      <c r="G109" s="22">
        <v>0</v>
      </c>
      <c r="H109" s="23">
        <v>0</v>
      </c>
      <c r="I109" s="24">
        <v>0</v>
      </c>
      <c r="J109" s="25">
        <v>0</v>
      </c>
      <c r="K109" s="23">
        <v>0</v>
      </c>
      <c r="L109" s="26">
        <v>0</v>
      </c>
      <c r="M109" s="27">
        <v>0</v>
      </c>
      <c r="N109" s="20">
        <v>0</v>
      </c>
      <c r="O109" s="2" t="s">
        <v>152</v>
      </c>
    </row>
    <row r="110" spans="1:15" x14ac:dyDescent="0.3">
      <c r="A110" s="2" t="s">
        <v>126</v>
      </c>
      <c r="B110" s="16"/>
      <c r="C110" s="17">
        <v>2004</v>
      </c>
      <c r="D110" s="19">
        <v>2004</v>
      </c>
      <c r="E110" s="20">
        <v>2004</v>
      </c>
      <c r="F110" s="21"/>
      <c r="G110" s="22"/>
      <c r="H110" s="23"/>
      <c r="I110" s="24"/>
      <c r="J110" s="25"/>
      <c r="K110" s="23"/>
      <c r="L110" s="26"/>
      <c r="M110" s="27" t="s">
        <v>99</v>
      </c>
      <c r="N110" s="20">
        <v>2002</v>
      </c>
      <c r="O110" s="2" t="s">
        <v>126</v>
      </c>
    </row>
    <row r="111" spans="1:15" x14ac:dyDescent="0.3">
      <c r="A111" s="15" t="s">
        <v>337</v>
      </c>
      <c r="B111" s="16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 t="s">
        <v>338</v>
      </c>
    </row>
    <row r="112" spans="1:15" x14ac:dyDescent="0.3">
      <c r="A112" s="3" t="s">
        <v>339</v>
      </c>
      <c r="B112" s="4">
        <f>SUM(C112:N112)</f>
        <v>108</v>
      </c>
      <c r="C112" s="5">
        <v>0</v>
      </c>
      <c r="D112" s="6">
        <v>0</v>
      </c>
      <c r="E112" s="7">
        <v>0</v>
      </c>
      <c r="F112" s="8">
        <v>8</v>
      </c>
      <c r="G112" s="9">
        <v>12</v>
      </c>
      <c r="H112" s="10">
        <v>19</v>
      </c>
      <c r="I112" s="11">
        <v>21</v>
      </c>
      <c r="J112" s="12">
        <v>29</v>
      </c>
      <c r="K112" s="10">
        <v>15</v>
      </c>
      <c r="L112" s="13">
        <v>4</v>
      </c>
      <c r="M112" s="14">
        <v>0</v>
      </c>
      <c r="N112" s="7">
        <v>0</v>
      </c>
      <c r="O112" s="3" t="s">
        <v>339</v>
      </c>
    </row>
    <row r="113" spans="1:15" x14ac:dyDescent="0.3">
      <c r="A113" s="2" t="s">
        <v>340</v>
      </c>
      <c r="B113" s="18">
        <v>108</v>
      </c>
      <c r="C113" s="17">
        <v>0</v>
      </c>
      <c r="D113" s="19">
        <v>0</v>
      </c>
      <c r="E113" s="20">
        <v>0.66</v>
      </c>
      <c r="F113" s="21">
        <v>4.66</v>
      </c>
      <c r="G113" s="22">
        <v>9.33</v>
      </c>
      <c r="H113" s="23">
        <v>19.66</v>
      </c>
      <c r="I113" s="24">
        <v>24.66</v>
      </c>
      <c r="J113" s="25">
        <v>28.66</v>
      </c>
      <c r="K113" s="23">
        <v>11.66</v>
      </c>
      <c r="L113" s="26">
        <v>3.33</v>
      </c>
      <c r="M113" s="27">
        <v>0</v>
      </c>
      <c r="N113" s="20">
        <v>0</v>
      </c>
      <c r="O113" s="2" t="s">
        <v>340</v>
      </c>
    </row>
    <row r="114" spans="1:15" x14ac:dyDescent="0.3">
      <c r="A114" s="2" t="s">
        <v>341</v>
      </c>
      <c r="B114" s="18"/>
      <c r="C114" s="17">
        <v>0</v>
      </c>
      <c r="D114" s="19">
        <v>0</v>
      </c>
      <c r="E114" s="20">
        <v>2</v>
      </c>
      <c r="F114" s="21">
        <v>8</v>
      </c>
      <c r="G114" s="22">
        <v>16</v>
      </c>
      <c r="H114" s="23">
        <v>25</v>
      </c>
      <c r="I114" s="24">
        <v>27</v>
      </c>
      <c r="J114" s="25">
        <v>29</v>
      </c>
      <c r="K114" s="23">
        <v>17</v>
      </c>
      <c r="L114" s="26">
        <v>9</v>
      </c>
      <c r="M114" s="27">
        <v>0</v>
      </c>
      <c r="N114" s="20">
        <v>0</v>
      </c>
      <c r="O114" s="2" t="s">
        <v>341</v>
      </c>
    </row>
    <row r="115" spans="1:15" x14ac:dyDescent="0.3">
      <c r="A115" s="2" t="s">
        <v>86</v>
      </c>
      <c r="B115" s="18"/>
      <c r="C115" s="17"/>
      <c r="D115" s="19"/>
      <c r="E115" s="20">
        <v>2003</v>
      </c>
      <c r="F115" s="21">
        <v>2004</v>
      </c>
      <c r="G115" s="22">
        <v>2001</v>
      </c>
      <c r="H115" s="23">
        <v>2003</v>
      </c>
      <c r="I115" s="24">
        <v>2003</v>
      </c>
      <c r="J115" s="25">
        <v>2004</v>
      </c>
      <c r="K115" s="23">
        <v>2003</v>
      </c>
      <c r="L115" s="26">
        <v>2001</v>
      </c>
      <c r="M115" s="27"/>
      <c r="N115" s="20"/>
      <c r="O115" s="2" t="s">
        <v>86</v>
      </c>
    </row>
    <row r="116" spans="1:15" x14ac:dyDescent="0.3">
      <c r="A116" s="2" t="s">
        <v>342</v>
      </c>
      <c r="B116" s="18"/>
      <c r="C116" s="17">
        <v>0</v>
      </c>
      <c r="D116" s="19">
        <v>0</v>
      </c>
      <c r="E116" s="20">
        <v>0</v>
      </c>
      <c r="F116" s="21">
        <v>1</v>
      </c>
      <c r="G116" s="22">
        <v>5</v>
      </c>
      <c r="H116" s="23">
        <v>15</v>
      </c>
      <c r="I116" s="24">
        <v>21</v>
      </c>
      <c r="J116" s="25">
        <v>28</v>
      </c>
      <c r="K116" s="23">
        <v>4</v>
      </c>
      <c r="L116" s="26">
        <v>0</v>
      </c>
      <c r="M116" s="27">
        <v>0</v>
      </c>
      <c r="N116" s="20">
        <v>0</v>
      </c>
      <c r="O116" s="2" t="s">
        <v>342</v>
      </c>
    </row>
    <row r="117" spans="1:15" x14ac:dyDescent="0.3">
      <c r="A117" s="2" t="s">
        <v>86</v>
      </c>
      <c r="B117" s="18"/>
      <c r="C117" s="17"/>
      <c r="D117" s="19"/>
      <c r="E117" s="20">
        <v>2004</v>
      </c>
      <c r="F117" s="21">
        <v>2001</v>
      </c>
      <c r="G117" s="22">
        <v>2002</v>
      </c>
      <c r="H117" s="23">
        <v>2002</v>
      </c>
      <c r="I117" s="24">
        <v>2004</v>
      </c>
      <c r="J117" s="25">
        <v>2002</v>
      </c>
      <c r="K117" s="23">
        <v>2001</v>
      </c>
      <c r="L117" s="26">
        <v>2002</v>
      </c>
      <c r="M117" s="27"/>
      <c r="N117" s="20"/>
      <c r="O117" s="2" t="s">
        <v>86</v>
      </c>
    </row>
    <row r="118" spans="1:15" x14ac:dyDescent="0.3">
      <c r="A118" s="2" t="s">
        <v>343</v>
      </c>
      <c r="B118" s="100">
        <v>38093</v>
      </c>
      <c r="C118" s="17"/>
      <c r="D118" s="19"/>
      <c r="E118" s="20"/>
      <c r="F118" s="21"/>
      <c r="G118" s="22"/>
      <c r="H118" s="23"/>
      <c r="I118" s="24"/>
      <c r="J118" s="25"/>
      <c r="K118" s="23"/>
      <c r="L118" s="26"/>
      <c r="M118" s="27"/>
      <c r="N118" s="20"/>
      <c r="O118" s="2"/>
    </row>
    <row r="119" spans="1:15" x14ac:dyDescent="0.3">
      <c r="A119" s="2" t="s">
        <v>344</v>
      </c>
      <c r="B119" s="38">
        <v>37706</v>
      </c>
      <c r="C119" s="17"/>
      <c r="D119" s="19"/>
      <c r="E119" s="20"/>
      <c r="F119" s="21"/>
      <c r="G119" s="22"/>
      <c r="H119" s="23"/>
      <c r="I119" s="24"/>
      <c r="J119" s="25"/>
      <c r="K119" s="23"/>
      <c r="L119" s="26"/>
      <c r="M119" s="27"/>
      <c r="N119" s="20"/>
      <c r="O119" s="2"/>
    </row>
    <row r="120" spans="1:15" x14ac:dyDescent="0.3">
      <c r="A120" s="2" t="s">
        <v>345</v>
      </c>
      <c r="B120" s="38">
        <v>38093</v>
      </c>
      <c r="C120" s="17"/>
      <c r="D120" s="19"/>
      <c r="E120" s="20"/>
      <c r="F120" s="21"/>
      <c r="G120" s="22"/>
      <c r="H120" s="23"/>
      <c r="I120" s="24"/>
      <c r="J120" s="25"/>
      <c r="K120" s="23"/>
      <c r="L120" s="26"/>
      <c r="M120" s="27"/>
      <c r="N120" s="20"/>
      <c r="O120" s="2"/>
    </row>
    <row r="121" spans="1:15" x14ac:dyDescent="0.3">
      <c r="A121" s="2" t="s">
        <v>346</v>
      </c>
      <c r="B121" s="100">
        <v>38283</v>
      </c>
      <c r="C121" s="17"/>
      <c r="D121" s="19"/>
      <c r="E121" s="20"/>
      <c r="F121" s="21"/>
      <c r="G121" s="22"/>
      <c r="H121" s="23"/>
      <c r="I121" s="24"/>
      <c r="J121" s="25"/>
      <c r="K121" s="23"/>
      <c r="L121" s="26"/>
      <c r="M121" s="27"/>
      <c r="N121" s="20"/>
      <c r="O121" s="2"/>
    </row>
    <row r="122" spans="1:15" x14ac:dyDescent="0.3">
      <c r="A122" s="2" t="s">
        <v>347</v>
      </c>
      <c r="B122" s="38">
        <v>37529</v>
      </c>
      <c r="C122" s="17"/>
      <c r="D122" s="19"/>
      <c r="E122" s="20"/>
      <c r="F122" s="21"/>
      <c r="G122" s="22"/>
      <c r="H122" s="23"/>
      <c r="I122" s="24"/>
      <c r="J122" s="25"/>
      <c r="K122" s="23"/>
      <c r="L122" s="26"/>
      <c r="M122" s="27"/>
      <c r="N122" s="20"/>
      <c r="O122" s="2"/>
    </row>
    <row r="123" spans="1:15" x14ac:dyDescent="0.3">
      <c r="A123" s="101" t="s">
        <v>348</v>
      </c>
      <c r="B123" s="102">
        <v>37194</v>
      </c>
      <c r="C123" s="103"/>
      <c r="D123" s="104"/>
      <c r="E123" s="105"/>
      <c r="F123" s="106"/>
      <c r="G123" s="107"/>
      <c r="H123" s="108"/>
      <c r="I123" s="109"/>
      <c r="J123" s="110"/>
      <c r="K123" s="108"/>
      <c r="L123" s="111"/>
      <c r="M123" s="112"/>
      <c r="N123" s="105"/>
      <c r="O123" s="101"/>
    </row>
    <row r="124" spans="1:15" x14ac:dyDescent="0.3">
      <c r="A124" s="15" t="s">
        <v>154</v>
      </c>
      <c r="B124" s="16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 t="s">
        <v>154</v>
      </c>
    </row>
    <row r="125" spans="1:15" x14ac:dyDescent="0.3">
      <c r="A125" s="3" t="s">
        <v>155</v>
      </c>
      <c r="B125" s="4">
        <f>SUM(C125:N125)</f>
        <v>34</v>
      </c>
      <c r="C125" s="5">
        <v>0</v>
      </c>
      <c r="D125" s="6">
        <v>0</v>
      </c>
      <c r="E125" s="7">
        <v>0</v>
      </c>
      <c r="F125" s="8">
        <v>0</v>
      </c>
      <c r="G125" s="9">
        <v>2</v>
      </c>
      <c r="H125" s="10">
        <v>4</v>
      </c>
      <c r="I125" s="11">
        <v>9</v>
      </c>
      <c r="J125" s="12">
        <v>11</v>
      </c>
      <c r="K125" s="10">
        <v>8</v>
      </c>
      <c r="L125" s="13">
        <v>0</v>
      </c>
      <c r="M125" s="14">
        <v>0</v>
      </c>
      <c r="N125" s="7">
        <v>0</v>
      </c>
      <c r="O125" s="3" t="s">
        <v>155</v>
      </c>
    </row>
    <row r="126" spans="1:15" x14ac:dyDescent="0.3">
      <c r="A126" s="2" t="s">
        <v>156</v>
      </c>
      <c r="B126" s="18">
        <f>SUM(C126:N126)</f>
        <v>33.64</v>
      </c>
      <c r="C126" s="17">
        <v>0</v>
      </c>
      <c r="D126" s="19">
        <v>0</v>
      </c>
      <c r="E126" s="20">
        <v>0</v>
      </c>
      <c r="F126" s="21">
        <v>0</v>
      </c>
      <c r="G126" s="22">
        <v>4.33</v>
      </c>
      <c r="H126" s="23">
        <v>4.33</v>
      </c>
      <c r="I126" s="24">
        <v>9.33</v>
      </c>
      <c r="J126" s="25">
        <v>12.66</v>
      </c>
      <c r="K126" s="23">
        <v>2.66</v>
      </c>
      <c r="L126" s="26">
        <v>0.33</v>
      </c>
      <c r="M126" s="27">
        <v>0</v>
      </c>
      <c r="N126" s="20">
        <v>0</v>
      </c>
      <c r="O126" s="2" t="s">
        <v>156</v>
      </c>
    </row>
    <row r="127" spans="1:15" x14ac:dyDescent="0.3">
      <c r="A127" s="2" t="s">
        <v>157</v>
      </c>
      <c r="B127" s="18">
        <v>41</v>
      </c>
      <c r="C127" s="17">
        <v>0</v>
      </c>
      <c r="D127" s="19">
        <v>0</v>
      </c>
      <c r="E127" s="20">
        <v>0</v>
      </c>
      <c r="F127" s="21">
        <v>0</v>
      </c>
      <c r="G127" s="22">
        <v>7</v>
      </c>
      <c r="H127" s="23">
        <v>6</v>
      </c>
      <c r="I127" s="24">
        <v>12</v>
      </c>
      <c r="J127" s="25">
        <v>16</v>
      </c>
      <c r="K127" s="23">
        <v>8</v>
      </c>
      <c r="L127" s="26">
        <v>1</v>
      </c>
      <c r="M127" s="27">
        <v>0</v>
      </c>
      <c r="N127" s="20">
        <v>0</v>
      </c>
      <c r="O127" s="2" t="s">
        <v>157</v>
      </c>
    </row>
    <row r="128" spans="1:15" x14ac:dyDescent="0.3">
      <c r="A128" s="2" t="s">
        <v>86</v>
      </c>
      <c r="B128" s="18">
        <v>2003</v>
      </c>
      <c r="C128" s="17"/>
      <c r="D128" s="19"/>
      <c r="E128" s="20"/>
      <c r="F128" s="21"/>
      <c r="G128" s="22">
        <v>2001</v>
      </c>
      <c r="H128" s="23">
        <v>2001</v>
      </c>
      <c r="I128" s="24">
        <v>2001</v>
      </c>
      <c r="J128" s="25">
        <v>2003</v>
      </c>
      <c r="K128" s="23">
        <v>2004</v>
      </c>
      <c r="L128" s="26">
        <v>2001</v>
      </c>
      <c r="M128" s="27"/>
      <c r="N128" s="20"/>
      <c r="O128" s="2" t="s">
        <v>86</v>
      </c>
    </row>
    <row r="129" spans="1:15" x14ac:dyDescent="0.3">
      <c r="A129" s="2" t="s">
        <v>158</v>
      </c>
      <c r="B129" s="18">
        <v>21</v>
      </c>
      <c r="C129" s="17">
        <v>0</v>
      </c>
      <c r="D129" s="19">
        <v>0</v>
      </c>
      <c r="E129" s="20">
        <v>0</v>
      </c>
      <c r="F129" s="21">
        <v>0</v>
      </c>
      <c r="G129" s="22">
        <v>2</v>
      </c>
      <c r="H129" s="23">
        <v>3</v>
      </c>
      <c r="I129" s="24">
        <v>7</v>
      </c>
      <c r="J129" s="25">
        <v>9</v>
      </c>
      <c r="K129" s="23">
        <v>0</v>
      </c>
      <c r="L129" s="26">
        <v>0</v>
      </c>
      <c r="M129" s="27">
        <v>0</v>
      </c>
      <c r="N129" s="20">
        <v>0</v>
      </c>
      <c r="O129" s="2" t="s">
        <v>158</v>
      </c>
    </row>
    <row r="130" spans="1:15" x14ac:dyDescent="0.3">
      <c r="A130" s="2" t="s">
        <v>86</v>
      </c>
      <c r="B130" s="18">
        <v>2002</v>
      </c>
      <c r="C130" s="17"/>
      <c r="D130" s="19"/>
      <c r="E130" s="20"/>
      <c r="F130" s="21"/>
      <c r="G130" s="22">
        <v>2004</v>
      </c>
      <c r="H130" s="23">
        <v>2002</v>
      </c>
      <c r="I130" s="24">
        <v>2002</v>
      </c>
      <c r="J130" s="25">
        <v>2002</v>
      </c>
      <c r="K130" s="23">
        <v>2001</v>
      </c>
      <c r="L130" s="26">
        <v>2004</v>
      </c>
      <c r="M130" s="27"/>
      <c r="N130" s="20"/>
      <c r="O130" s="2" t="s">
        <v>86</v>
      </c>
    </row>
    <row r="131" spans="1:15" x14ac:dyDescent="0.3">
      <c r="A131" s="2" t="s">
        <v>159</v>
      </c>
      <c r="B131" s="100">
        <v>38124</v>
      </c>
      <c r="C131" s="17"/>
      <c r="D131" s="19"/>
      <c r="E131" s="20"/>
      <c r="F131" s="21"/>
      <c r="G131" s="22"/>
      <c r="H131" s="23"/>
      <c r="I131" s="24"/>
      <c r="J131" s="25"/>
      <c r="K131" s="23"/>
      <c r="L131" s="26"/>
      <c r="M131" s="27"/>
      <c r="N131" s="20"/>
      <c r="O131" s="2"/>
    </row>
    <row r="132" spans="1:15" x14ac:dyDescent="0.3">
      <c r="A132" s="2" t="s">
        <v>160</v>
      </c>
      <c r="B132" s="38">
        <v>37745</v>
      </c>
      <c r="C132" s="17"/>
      <c r="D132" s="19"/>
      <c r="E132" s="20"/>
      <c r="F132" s="21"/>
      <c r="G132" s="22"/>
      <c r="H132" s="23"/>
      <c r="I132" s="24"/>
      <c r="J132" s="25"/>
      <c r="K132" s="23"/>
      <c r="L132" s="26"/>
      <c r="M132" s="27"/>
      <c r="N132" s="20"/>
      <c r="O132" s="2"/>
    </row>
    <row r="133" spans="1:15" x14ac:dyDescent="0.3">
      <c r="A133" s="2" t="s">
        <v>161</v>
      </c>
      <c r="B133" s="38">
        <v>38124</v>
      </c>
      <c r="C133" s="17"/>
      <c r="D133" s="19"/>
      <c r="E133" s="20"/>
      <c r="F133" s="21"/>
      <c r="G133" s="22"/>
      <c r="H133" s="23"/>
      <c r="I133" s="24"/>
      <c r="J133" s="25"/>
      <c r="K133" s="23"/>
      <c r="L133" s="26"/>
      <c r="M133" s="27"/>
      <c r="N133" s="20"/>
      <c r="O133" s="2"/>
    </row>
    <row r="134" spans="1:15" x14ac:dyDescent="0.3">
      <c r="A134" s="2" t="s">
        <v>162</v>
      </c>
      <c r="B134" s="100">
        <v>38240</v>
      </c>
      <c r="C134" s="17"/>
      <c r="D134" s="19"/>
      <c r="E134" s="20"/>
      <c r="F134" s="21"/>
      <c r="G134" s="22"/>
      <c r="H134" s="23"/>
      <c r="I134" s="24"/>
      <c r="J134" s="25"/>
      <c r="K134" s="23"/>
      <c r="L134" s="26"/>
      <c r="M134" s="27"/>
      <c r="N134" s="20"/>
      <c r="O134" s="2"/>
    </row>
    <row r="135" spans="1:15" x14ac:dyDescent="0.3">
      <c r="A135" s="2" t="s">
        <v>163</v>
      </c>
      <c r="B135" s="38">
        <v>37487</v>
      </c>
      <c r="C135" s="17"/>
      <c r="D135" s="19"/>
      <c r="E135" s="20"/>
      <c r="F135" s="21"/>
      <c r="G135" s="22"/>
      <c r="H135" s="23"/>
      <c r="I135" s="24"/>
      <c r="J135" s="25"/>
      <c r="K135" s="23"/>
      <c r="L135" s="26"/>
      <c r="M135" s="27"/>
      <c r="N135" s="20"/>
      <c r="O135" s="2"/>
    </row>
    <row r="136" spans="1:15" ht="15" thickBot="1" x14ac:dyDescent="0.35">
      <c r="A136" s="101" t="s">
        <v>164</v>
      </c>
      <c r="B136" s="102">
        <v>37177</v>
      </c>
      <c r="C136" s="103"/>
      <c r="D136" s="104"/>
      <c r="E136" s="105"/>
      <c r="F136" s="106"/>
      <c r="G136" s="107"/>
      <c r="H136" s="108"/>
      <c r="I136" s="109"/>
      <c r="J136" s="110"/>
      <c r="K136" s="108"/>
      <c r="L136" s="111"/>
      <c r="M136" s="112"/>
      <c r="N136" s="105"/>
      <c r="O136" s="101"/>
    </row>
    <row r="137" spans="1:15" ht="15" thickTop="1" x14ac:dyDescent="0.3">
      <c r="A137" s="61" t="s">
        <v>165</v>
      </c>
      <c r="B137" s="62">
        <f>SUM(C137:N137)</f>
        <v>22</v>
      </c>
      <c r="C137" s="63">
        <v>0</v>
      </c>
      <c r="D137" s="64">
        <v>0</v>
      </c>
      <c r="E137" s="65">
        <v>0</v>
      </c>
      <c r="F137" s="66">
        <v>0</v>
      </c>
      <c r="G137" s="67">
        <v>0</v>
      </c>
      <c r="H137" s="68">
        <v>3</v>
      </c>
      <c r="I137" s="69">
        <v>4</v>
      </c>
      <c r="J137" s="70">
        <v>8</v>
      </c>
      <c r="K137" s="68">
        <v>7</v>
      </c>
      <c r="L137" s="71">
        <v>0</v>
      </c>
      <c r="M137" s="72">
        <v>0</v>
      </c>
      <c r="N137" s="65">
        <v>0</v>
      </c>
      <c r="O137" s="61" t="s">
        <v>165</v>
      </c>
    </row>
    <row r="138" spans="1:15" x14ac:dyDescent="0.3">
      <c r="A138" s="113" t="s">
        <v>156</v>
      </c>
      <c r="B138" s="114">
        <f>SUM(C138:N138)</f>
        <v>22.990000000000002</v>
      </c>
      <c r="C138" s="115">
        <v>0</v>
      </c>
      <c r="D138" s="116">
        <v>0</v>
      </c>
      <c r="E138" s="117">
        <v>0</v>
      </c>
      <c r="F138" s="118">
        <v>0</v>
      </c>
      <c r="G138" s="119">
        <v>1.66</v>
      </c>
      <c r="H138" s="120">
        <v>3</v>
      </c>
      <c r="I138" s="121">
        <v>6</v>
      </c>
      <c r="J138" s="122">
        <v>8.33</v>
      </c>
      <c r="K138" s="120">
        <v>4</v>
      </c>
      <c r="L138" s="123">
        <v>0</v>
      </c>
      <c r="M138" s="124">
        <v>0</v>
      </c>
      <c r="N138" s="117">
        <v>0</v>
      </c>
      <c r="O138" s="113" t="s">
        <v>156</v>
      </c>
    </row>
    <row r="139" spans="1:15" x14ac:dyDescent="0.3">
      <c r="A139" s="35" t="s">
        <v>157</v>
      </c>
      <c r="B139" s="138"/>
      <c r="C139" s="139">
        <v>0</v>
      </c>
      <c r="D139" s="140">
        <v>0</v>
      </c>
      <c r="E139" s="141">
        <v>0</v>
      </c>
      <c r="F139" s="142">
        <v>3</v>
      </c>
      <c r="G139" s="143">
        <v>8</v>
      </c>
      <c r="H139" s="144">
        <v>12</v>
      </c>
      <c r="I139" s="145">
        <v>18</v>
      </c>
      <c r="J139" s="146">
        <v>26</v>
      </c>
      <c r="K139" s="144">
        <v>13</v>
      </c>
      <c r="L139" s="147">
        <v>4</v>
      </c>
      <c r="M139" s="148"/>
      <c r="N139" s="141">
        <v>0</v>
      </c>
      <c r="O139" s="35" t="s">
        <v>157</v>
      </c>
    </row>
    <row r="140" spans="1:15" x14ac:dyDescent="0.3">
      <c r="A140" s="35" t="s">
        <v>86</v>
      </c>
      <c r="B140" s="138"/>
      <c r="C140" s="139"/>
      <c r="D140" s="140"/>
      <c r="E140" s="141"/>
      <c r="F140" s="142">
        <v>1945</v>
      </c>
      <c r="G140" s="143">
        <v>1945</v>
      </c>
      <c r="H140" s="144">
        <v>1976</v>
      </c>
      <c r="I140" s="145">
        <v>1983</v>
      </c>
      <c r="J140" s="146">
        <v>1947</v>
      </c>
      <c r="K140" s="144">
        <v>1959</v>
      </c>
      <c r="L140" s="147">
        <v>1959</v>
      </c>
      <c r="M140" s="148"/>
      <c r="N140" s="141"/>
      <c r="O140" s="35" t="s">
        <v>86</v>
      </c>
    </row>
    <row r="141" spans="1:15" x14ac:dyDescent="0.3">
      <c r="A141" s="35" t="s">
        <v>158</v>
      </c>
      <c r="B141" s="138"/>
      <c r="C141" s="139">
        <v>0</v>
      </c>
      <c r="D141" s="140">
        <v>0</v>
      </c>
      <c r="E141" s="141">
        <v>0</v>
      </c>
      <c r="F141" s="142">
        <v>0</v>
      </c>
      <c r="G141" s="143">
        <v>0</v>
      </c>
      <c r="H141" s="144">
        <v>0</v>
      </c>
      <c r="I141" s="145">
        <v>0</v>
      </c>
      <c r="J141" s="146">
        <v>1</v>
      </c>
      <c r="K141" s="144">
        <v>0</v>
      </c>
      <c r="L141" s="147">
        <v>0</v>
      </c>
      <c r="M141" s="148"/>
      <c r="N141" s="141">
        <v>0</v>
      </c>
      <c r="O141" s="35" t="s">
        <v>158</v>
      </c>
    </row>
    <row r="142" spans="1:15" x14ac:dyDescent="0.3">
      <c r="A142" s="149" t="s">
        <v>86</v>
      </c>
      <c r="B142" s="138"/>
      <c r="C142" s="139"/>
      <c r="D142" s="140"/>
      <c r="E142" s="141"/>
      <c r="F142" s="142">
        <v>2004</v>
      </c>
      <c r="G142" s="143">
        <v>2004</v>
      </c>
      <c r="H142" s="144" t="s">
        <v>99</v>
      </c>
      <c r="I142" s="145" t="s">
        <v>99</v>
      </c>
      <c r="J142" s="146" t="s">
        <v>99</v>
      </c>
      <c r="K142" s="144" t="s">
        <v>99</v>
      </c>
      <c r="L142" s="147">
        <v>2004</v>
      </c>
      <c r="M142" s="148"/>
      <c r="N142" s="141"/>
      <c r="O142" s="149" t="s">
        <v>86</v>
      </c>
    </row>
    <row r="143" spans="1:15" x14ac:dyDescent="0.3">
      <c r="A143" s="15" t="s">
        <v>166</v>
      </c>
      <c r="B143" s="16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 t="s">
        <v>166</v>
      </c>
    </row>
    <row r="144" spans="1:15" x14ac:dyDescent="0.3">
      <c r="A144" s="3" t="s">
        <v>167</v>
      </c>
      <c r="B144" s="4">
        <f>SUM(C144:N144)</f>
        <v>4</v>
      </c>
      <c r="C144" s="5">
        <v>0</v>
      </c>
      <c r="D144" s="6">
        <v>0</v>
      </c>
      <c r="E144" s="7">
        <v>0</v>
      </c>
      <c r="F144" s="8">
        <v>0</v>
      </c>
      <c r="G144" s="9">
        <v>0</v>
      </c>
      <c r="H144" s="10">
        <v>1</v>
      </c>
      <c r="I144" s="11">
        <v>1</v>
      </c>
      <c r="J144" s="12">
        <v>2</v>
      </c>
      <c r="K144" s="10">
        <v>0</v>
      </c>
      <c r="L144" s="13">
        <v>0</v>
      </c>
      <c r="M144" s="14">
        <v>0</v>
      </c>
      <c r="N144" s="7">
        <v>0</v>
      </c>
      <c r="O144" s="3" t="s">
        <v>167</v>
      </c>
    </row>
    <row r="145" spans="1:15" x14ac:dyDescent="0.3">
      <c r="A145" s="2" t="s">
        <v>168</v>
      </c>
      <c r="B145" s="18">
        <f>SUM(C145:N145)</f>
        <v>10.65</v>
      </c>
      <c r="C145" s="17">
        <v>0</v>
      </c>
      <c r="D145" s="19">
        <v>0</v>
      </c>
      <c r="E145" s="20">
        <v>0</v>
      </c>
      <c r="F145" s="21">
        <v>0</v>
      </c>
      <c r="G145" s="22">
        <v>0</v>
      </c>
      <c r="H145" s="23">
        <v>0.66</v>
      </c>
      <c r="I145" s="24">
        <v>3</v>
      </c>
      <c r="J145" s="25">
        <v>6.33</v>
      </c>
      <c r="K145" s="23">
        <v>0.66</v>
      </c>
      <c r="L145" s="26">
        <v>0</v>
      </c>
      <c r="M145" s="27">
        <v>0</v>
      </c>
      <c r="N145" s="20">
        <v>0</v>
      </c>
      <c r="O145" s="2" t="s">
        <v>168</v>
      </c>
    </row>
    <row r="146" spans="1:15" x14ac:dyDescent="0.3">
      <c r="A146" s="2" t="s">
        <v>169</v>
      </c>
      <c r="B146" s="18">
        <v>15</v>
      </c>
      <c r="C146" s="17">
        <v>0</v>
      </c>
      <c r="D146" s="19">
        <v>0</v>
      </c>
      <c r="E146" s="20">
        <v>0</v>
      </c>
      <c r="F146" s="21">
        <v>0</v>
      </c>
      <c r="G146" s="22">
        <v>0</v>
      </c>
      <c r="H146" s="23">
        <v>2</v>
      </c>
      <c r="I146" s="24">
        <v>4</v>
      </c>
      <c r="J146" s="25">
        <v>10</v>
      </c>
      <c r="K146" s="23">
        <v>2</v>
      </c>
      <c r="L146" s="26">
        <v>0</v>
      </c>
      <c r="M146" s="27">
        <v>0</v>
      </c>
      <c r="N146" s="20">
        <v>0</v>
      </c>
      <c r="O146" s="2" t="s">
        <v>169</v>
      </c>
    </row>
    <row r="147" spans="1:15" x14ac:dyDescent="0.3">
      <c r="A147" s="2" t="s">
        <v>86</v>
      </c>
      <c r="B147" s="18">
        <v>2003</v>
      </c>
      <c r="C147" s="17"/>
      <c r="D147" s="19"/>
      <c r="E147" s="20"/>
      <c r="F147" s="21"/>
      <c r="G147" s="22"/>
      <c r="H147" s="23">
        <v>2001</v>
      </c>
      <c r="I147" s="24">
        <v>2001</v>
      </c>
      <c r="J147" s="25">
        <v>2003</v>
      </c>
      <c r="K147" s="23">
        <v>2003</v>
      </c>
      <c r="L147" s="26"/>
      <c r="M147" s="27"/>
      <c r="N147" s="20"/>
      <c r="O147" s="2" t="s">
        <v>86</v>
      </c>
    </row>
    <row r="148" spans="1:15" x14ac:dyDescent="0.3">
      <c r="A148" s="2" t="s">
        <v>170</v>
      </c>
      <c r="B148" s="18">
        <v>5</v>
      </c>
      <c r="C148" s="17">
        <v>0</v>
      </c>
      <c r="D148" s="19">
        <v>0</v>
      </c>
      <c r="E148" s="20">
        <v>0</v>
      </c>
      <c r="F148" s="21">
        <v>0</v>
      </c>
      <c r="G148" s="22">
        <v>0</v>
      </c>
      <c r="H148" s="23">
        <v>0</v>
      </c>
      <c r="I148" s="24">
        <v>1</v>
      </c>
      <c r="J148" s="25">
        <v>2</v>
      </c>
      <c r="K148" s="23">
        <v>0</v>
      </c>
      <c r="L148" s="26">
        <v>0</v>
      </c>
      <c r="M148" s="27">
        <v>0</v>
      </c>
      <c r="N148" s="20">
        <v>0</v>
      </c>
      <c r="O148" s="2" t="s">
        <v>170</v>
      </c>
    </row>
    <row r="149" spans="1:15" x14ac:dyDescent="0.3">
      <c r="A149" s="87" t="s">
        <v>86</v>
      </c>
      <c r="B149" s="88">
        <v>2002</v>
      </c>
      <c r="C149" s="89"/>
      <c r="D149" s="90"/>
      <c r="E149" s="91"/>
      <c r="F149" s="92"/>
      <c r="G149" s="93"/>
      <c r="H149" s="94">
        <v>2003</v>
      </c>
      <c r="I149" s="95">
        <v>2004</v>
      </c>
      <c r="J149" s="96">
        <v>2004</v>
      </c>
      <c r="K149" s="94">
        <v>2004</v>
      </c>
      <c r="L149" s="97"/>
      <c r="M149" s="98"/>
      <c r="N149" s="91"/>
      <c r="O149" s="87" t="s">
        <v>86</v>
      </c>
    </row>
    <row r="150" spans="1:15" x14ac:dyDescent="0.3">
      <c r="A150" s="2" t="s">
        <v>171</v>
      </c>
      <c r="B150" s="100">
        <v>38146</v>
      </c>
      <c r="C150" s="17"/>
      <c r="D150" s="19"/>
      <c r="E150" s="20"/>
      <c r="F150" s="21"/>
      <c r="G150" s="22"/>
      <c r="H150" s="23"/>
      <c r="I150" s="24"/>
      <c r="J150" s="25"/>
      <c r="K150" s="23"/>
      <c r="L150" s="26"/>
      <c r="M150" s="27"/>
      <c r="N150" s="20"/>
      <c r="O150" s="2"/>
    </row>
    <row r="151" spans="1:15" x14ac:dyDescent="0.3">
      <c r="A151" s="2" t="s">
        <v>172</v>
      </c>
      <c r="B151" s="38">
        <v>37067</v>
      </c>
      <c r="C151" s="17"/>
      <c r="D151" s="19"/>
      <c r="E151" s="20"/>
      <c r="F151" s="21"/>
      <c r="G151" s="22"/>
      <c r="H151" s="23"/>
      <c r="I151" s="24"/>
      <c r="J151" s="25"/>
      <c r="K151" s="23"/>
      <c r="L151" s="26"/>
      <c r="M151" s="27"/>
      <c r="N151" s="20"/>
      <c r="O151" s="2"/>
    </row>
    <row r="152" spans="1:15" x14ac:dyDescent="0.3">
      <c r="A152" s="2" t="s">
        <v>173</v>
      </c>
      <c r="B152" s="38">
        <v>37465</v>
      </c>
      <c r="C152" s="17"/>
      <c r="D152" s="19"/>
      <c r="E152" s="20"/>
      <c r="F152" s="21"/>
      <c r="G152" s="22"/>
      <c r="H152" s="23"/>
      <c r="I152" s="24"/>
      <c r="J152" s="25"/>
      <c r="K152" s="23"/>
      <c r="L152" s="26"/>
      <c r="M152" s="27"/>
      <c r="N152" s="20"/>
      <c r="O152" s="2"/>
    </row>
    <row r="153" spans="1:15" x14ac:dyDescent="0.3">
      <c r="A153" s="2" t="s">
        <v>174</v>
      </c>
      <c r="B153" s="100">
        <v>38207</v>
      </c>
      <c r="C153" s="17"/>
      <c r="D153" s="19"/>
      <c r="E153" s="20"/>
      <c r="F153" s="21"/>
      <c r="G153" s="22"/>
      <c r="H153" s="23"/>
      <c r="I153" s="24"/>
      <c r="J153" s="25"/>
      <c r="K153" s="23"/>
      <c r="L153" s="26"/>
      <c r="M153" s="27"/>
      <c r="N153" s="20"/>
      <c r="O153" s="2"/>
    </row>
    <row r="154" spans="1:15" x14ac:dyDescent="0.3">
      <c r="A154" s="2" t="s">
        <v>175</v>
      </c>
      <c r="B154" s="38">
        <v>38207</v>
      </c>
      <c r="C154" s="17"/>
      <c r="D154" s="19"/>
      <c r="E154" s="20"/>
      <c r="F154" s="21"/>
      <c r="G154" s="22"/>
      <c r="H154" s="23"/>
      <c r="I154" s="24"/>
      <c r="J154" s="25"/>
      <c r="K154" s="23"/>
      <c r="L154" s="26"/>
      <c r="M154" s="27"/>
      <c r="N154" s="20"/>
      <c r="O154" s="2"/>
    </row>
    <row r="155" spans="1:15" ht="15" thickBot="1" x14ac:dyDescent="0.35">
      <c r="A155" s="101" t="s">
        <v>176</v>
      </c>
      <c r="B155" s="102">
        <v>37885</v>
      </c>
      <c r="C155" s="103"/>
      <c r="D155" s="104"/>
      <c r="E155" s="105"/>
      <c r="F155" s="106"/>
      <c r="G155" s="107"/>
      <c r="H155" s="108"/>
      <c r="I155" s="109"/>
      <c r="J155" s="110"/>
      <c r="K155" s="108"/>
      <c r="L155" s="111"/>
      <c r="M155" s="112"/>
      <c r="N155" s="105"/>
      <c r="O155" s="101"/>
    </row>
    <row r="156" spans="1:15" ht="15" thickTop="1" x14ac:dyDescent="0.3">
      <c r="A156" s="61" t="s">
        <v>177</v>
      </c>
      <c r="B156" s="62">
        <f>SUM(C156:N156)</f>
        <v>3</v>
      </c>
      <c r="C156" s="63">
        <v>0</v>
      </c>
      <c r="D156" s="64">
        <v>0</v>
      </c>
      <c r="E156" s="65">
        <v>0</v>
      </c>
      <c r="F156" s="66">
        <v>0</v>
      </c>
      <c r="G156" s="67">
        <v>0</v>
      </c>
      <c r="H156" s="68">
        <v>1</v>
      </c>
      <c r="I156" s="69">
        <v>0</v>
      </c>
      <c r="J156" s="70">
        <v>2</v>
      </c>
      <c r="K156" s="68">
        <v>0</v>
      </c>
      <c r="L156" s="71">
        <v>0</v>
      </c>
      <c r="M156" s="72">
        <v>0</v>
      </c>
      <c r="N156" s="65">
        <v>0</v>
      </c>
      <c r="O156" s="61" t="s">
        <v>177</v>
      </c>
    </row>
    <row r="157" spans="1:15" x14ac:dyDescent="0.3">
      <c r="A157" s="2" t="s">
        <v>168</v>
      </c>
      <c r="B157" s="18">
        <f>SUM(C157:N157)</f>
        <v>3</v>
      </c>
      <c r="C157" s="17">
        <v>0</v>
      </c>
      <c r="D157" s="19">
        <v>0</v>
      </c>
      <c r="E157" s="20">
        <v>0</v>
      </c>
      <c r="F157" s="21">
        <v>0</v>
      </c>
      <c r="G157" s="22">
        <v>0</v>
      </c>
      <c r="H157" s="23">
        <v>1</v>
      </c>
      <c r="I157" s="24">
        <v>1</v>
      </c>
      <c r="J157" s="25">
        <v>1</v>
      </c>
      <c r="K157" s="23">
        <v>0</v>
      </c>
      <c r="L157" s="26">
        <v>0</v>
      </c>
      <c r="M157" s="27">
        <v>0</v>
      </c>
      <c r="N157" s="20">
        <v>0</v>
      </c>
      <c r="O157" s="2" t="s">
        <v>168</v>
      </c>
    </row>
    <row r="158" spans="1:15" x14ac:dyDescent="0.3">
      <c r="A158" s="2" t="s">
        <v>169</v>
      </c>
      <c r="B158" s="16"/>
      <c r="C158" s="17">
        <v>0</v>
      </c>
      <c r="D158" s="19">
        <v>0</v>
      </c>
      <c r="E158" s="20">
        <v>0</v>
      </c>
      <c r="F158" s="21">
        <v>0</v>
      </c>
      <c r="G158" s="22">
        <v>4</v>
      </c>
      <c r="H158" s="23">
        <v>7</v>
      </c>
      <c r="I158" s="24">
        <v>6</v>
      </c>
      <c r="J158" s="25">
        <v>9</v>
      </c>
      <c r="K158" s="23">
        <v>3</v>
      </c>
      <c r="L158" s="26">
        <v>0</v>
      </c>
      <c r="M158" s="27">
        <v>0</v>
      </c>
      <c r="N158" s="20">
        <v>0</v>
      </c>
      <c r="O158" s="2" t="s">
        <v>169</v>
      </c>
    </row>
    <row r="159" spans="1:15" x14ac:dyDescent="0.3">
      <c r="A159" s="2" t="s">
        <v>86</v>
      </c>
      <c r="B159" s="16"/>
      <c r="C159" s="17"/>
      <c r="D159" s="19"/>
      <c r="E159" s="20"/>
      <c r="F159" s="21"/>
      <c r="G159" s="22">
        <v>1947</v>
      </c>
      <c r="H159" s="23">
        <v>1976</v>
      </c>
      <c r="I159" s="24">
        <v>1983</v>
      </c>
      <c r="J159" s="25">
        <v>1947</v>
      </c>
      <c r="K159" s="23">
        <v>1961</v>
      </c>
      <c r="L159" s="26"/>
      <c r="M159" s="27"/>
      <c r="N159" s="20"/>
      <c r="O159" s="2" t="s">
        <v>86</v>
      </c>
    </row>
    <row r="160" spans="1:15" x14ac:dyDescent="0.3">
      <c r="A160" s="2" t="s">
        <v>170</v>
      </c>
      <c r="B160" s="16"/>
      <c r="C160" s="17">
        <v>0</v>
      </c>
      <c r="D160" s="19">
        <v>0</v>
      </c>
      <c r="E160" s="20">
        <v>0</v>
      </c>
      <c r="F160" s="21">
        <v>0</v>
      </c>
      <c r="G160" s="22">
        <v>0</v>
      </c>
      <c r="H160" s="23">
        <v>0</v>
      </c>
      <c r="I160" s="24">
        <v>0</v>
      </c>
      <c r="J160" s="25">
        <v>0</v>
      </c>
      <c r="K160" s="23">
        <v>0</v>
      </c>
      <c r="L160" s="26">
        <v>0</v>
      </c>
      <c r="M160" s="27">
        <v>0</v>
      </c>
      <c r="N160" s="20">
        <v>0</v>
      </c>
      <c r="O160" s="2" t="s">
        <v>170</v>
      </c>
    </row>
    <row r="161" spans="1:15" x14ac:dyDescent="0.3">
      <c r="A161" s="87" t="s">
        <v>86</v>
      </c>
      <c r="B161" s="16"/>
      <c r="C161" s="17"/>
      <c r="D161" s="19"/>
      <c r="E161" s="20"/>
      <c r="F161" s="21"/>
      <c r="G161" s="22">
        <v>2004</v>
      </c>
      <c r="H161" s="23">
        <v>2002</v>
      </c>
      <c r="I161" s="24">
        <v>2004</v>
      </c>
      <c r="J161" s="25" t="s">
        <v>99</v>
      </c>
      <c r="K161" s="23">
        <v>2002</v>
      </c>
      <c r="L161" s="26"/>
      <c r="M161" s="27"/>
      <c r="N161" s="20"/>
      <c r="O161" s="87" t="s">
        <v>86</v>
      </c>
    </row>
    <row r="162" spans="1:15" x14ac:dyDescent="0.3">
      <c r="A162" s="15" t="s">
        <v>178</v>
      </c>
      <c r="B162" s="16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 t="s">
        <v>178</v>
      </c>
    </row>
    <row r="163" spans="1:15" x14ac:dyDescent="0.3">
      <c r="A163" s="3" t="s">
        <v>179</v>
      </c>
      <c r="B163" s="4">
        <f>SUM(C163:N163)</f>
        <v>633</v>
      </c>
      <c r="C163" s="5">
        <v>90</v>
      </c>
      <c r="D163" s="6">
        <v>22</v>
      </c>
      <c r="E163" s="7">
        <v>23</v>
      </c>
      <c r="F163" s="8">
        <v>47</v>
      </c>
      <c r="G163" s="9">
        <v>34</v>
      </c>
      <c r="H163" s="10">
        <v>26</v>
      </c>
      <c r="I163" s="11">
        <v>55</v>
      </c>
      <c r="J163" s="12">
        <v>120</v>
      </c>
      <c r="K163" s="10">
        <v>43</v>
      </c>
      <c r="L163" s="13">
        <v>41</v>
      </c>
      <c r="M163" s="14">
        <v>51</v>
      </c>
      <c r="N163" s="7">
        <v>81</v>
      </c>
      <c r="O163" s="3" t="s">
        <v>179</v>
      </c>
    </row>
    <row r="164" spans="1:15" x14ac:dyDescent="0.3">
      <c r="A164" s="2" t="s">
        <v>180</v>
      </c>
      <c r="B164" s="18">
        <f>SUM(C164:N164)</f>
        <v>945.4</v>
      </c>
      <c r="C164" s="17">
        <v>75</v>
      </c>
      <c r="D164" s="19">
        <v>64.2</v>
      </c>
      <c r="E164" s="20">
        <v>93.2</v>
      </c>
      <c r="F164" s="21">
        <v>80.2</v>
      </c>
      <c r="G164" s="22">
        <v>57.7</v>
      </c>
      <c r="H164" s="23">
        <v>61.3</v>
      </c>
      <c r="I164" s="24">
        <v>86.3</v>
      </c>
      <c r="J164" s="25">
        <v>104</v>
      </c>
      <c r="K164" s="23">
        <v>69.5</v>
      </c>
      <c r="L164" s="26">
        <v>62.5</v>
      </c>
      <c r="M164" s="27">
        <v>114</v>
      </c>
      <c r="N164" s="20">
        <v>77.5</v>
      </c>
      <c r="O164" s="2" t="s">
        <v>180</v>
      </c>
    </row>
    <row r="165" spans="1:15" x14ac:dyDescent="0.3">
      <c r="A165" s="2" t="s">
        <v>28</v>
      </c>
      <c r="B165" s="18">
        <f t="shared" ref="B165:N165" si="8">INT((B163-B164)*10000/B164)/100</f>
        <v>-33.049999999999997</v>
      </c>
      <c r="C165" s="17">
        <f t="shared" si="8"/>
        <v>20</v>
      </c>
      <c r="D165" s="19">
        <f t="shared" si="8"/>
        <v>-65.739999999999995</v>
      </c>
      <c r="E165" s="20">
        <f t="shared" si="8"/>
        <v>-75.33</v>
      </c>
      <c r="F165" s="21">
        <f t="shared" si="8"/>
        <v>-41.4</v>
      </c>
      <c r="G165" s="22">
        <f t="shared" si="8"/>
        <v>-41.08</v>
      </c>
      <c r="H165" s="23">
        <f t="shared" si="8"/>
        <v>-57.59</v>
      </c>
      <c r="I165" s="24">
        <f t="shared" si="8"/>
        <v>-36.270000000000003</v>
      </c>
      <c r="J165" s="25">
        <f t="shared" si="8"/>
        <v>15.38</v>
      </c>
      <c r="K165" s="23">
        <f t="shared" si="8"/>
        <v>-38.130000000000003</v>
      </c>
      <c r="L165" s="26">
        <f t="shared" si="8"/>
        <v>-34.4</v>
      </c>
      <c r="M165" s="27">
        <f t="shared" si="8"/>
        <v>-55.27</v>
      </c>
      <c r="N165" s="20">
        <f t="shared" si="8"/>
        <v>4.51</v>
      </c>
      <c r="O165" s="2" t="s">
        <v>28</v>
      </c>
    </row>
    <row r="166" spans="1:15" x14ac:dyDescent="0.3">
      <c r="A166" s="2" t="s">
        <v>181</v>
      </c>
      <c r="B166" s="18">
        <v>1180</v>
      </c>
      <c r="C166" s="17">
        <v>97</v>
      </c>
      <c r="D166" s="19">
        <v>135.5</v>
      </c>
      <c r="E166" s="20">
        <v>185</v>
      </c>
      <c r="F166" s="21">
        <v>182.5</v>
      </c>
      <c r="G166" s="22">
        <v>82.5</v>
      </c>
      <c r="H166" s="23">
        <v>95</v>
      </c>
      <c r="I166" s="24">
        <v>105.5</v>
      </c>
      <c r="J166" s="25">
        <v>164.5</v>
      </c>
      <c r="K166" s="23">
        <v>144.5</v>
      </c>
      <c r="L166" s="26">
        <v>78</v>
      </c>
      <c r="M166" s="27">
        <v>175</v>
      </c>
      <c r="N166" s="20">
        <v>130.5</v>
      </c>
      <c r="O166" s="2" t="s">
        <v>181</v>
      </c>
    </row>
    <row r="167" spans="1:15" x14ac:dyDescent="0.3">
      <c r="A167" s="2" t="s">
        <v>86</v>
      </c>
      <c r="B167" s="18">
        <v>2001</v>
      </c>
      <c r="C167" s="17">
        <v>2001</v>
      </c>
      <c r="D167" s="19">
        <v>2002</v>
      </c>
      <c r="E167" s="20">
        <v>2001</v>
      </c>
      <c r="F167" s="21">
        <v>2001</v>
      </c>
      <c r="G167" s="22">
        <v>2002</v>
      </c>
      <c r="H167" s="23">
        <v>2003</v>
      </c>
      <c r="I167" s="24">
        <v>2002</v>
      </c>
      <c r="J167" s="25">
        <v>2002</v>
      </c>
      <c r="K167" s="23">
        <v>2001</v>
      </c>
      <c r="L167" s="26">
        <v>2001</v>
      </c>
      <c r="M167" s="27">
        <v>2002</v>
      </c>
      <c r="N167" s="20">
        <v>2002</v>
      </c>
      <c r="O167" s="2" t="s">
        <v>86</v>
      </c>
    </row>
    <row r="168" spans="1:15" x14ac:dyDescent="0.3">
      <c r="A168" s="2" t="s">
        <v>182</v>
      </c>
      <c r="B168" s="18">
        <v>529</v>
      </c>
      <c r="C168" s="17">
        <v>62</v>
      </c>
      <c r="D168" s="19">
        <v>19</v>
      </c>
      <c r="E168" s="20">
        <v>19</v>
      </c>
      <c r="F168" s="21">
        <v>26</v>
      </c>
      <c r="G168" s="22">
        <v>34</v>
      </c>
      <c r="H168" s="23">
        <v>23.5</v>
      </c>
      <c r="I168" s="24">
        <v>55</v>
      </c>
      <c r="J168" s="25">
        <v>52</v>
      </c>
      <c r="K168" s="23">
        <v>7</v>
      </c>
      <c r="L168" s="26">
        <v>41</v>
      </c>
      <c r="M168" s="27">
        <v>30</v>
      </c>
      <c r="N168" s="20">
        <v>44</v>
      </c>
      <c r="O168" s="2" t="s">
        <v>182</v>
      </c>
    </row>
    <row r="169" spans="1:15" ht="15" thickBot="1" x14ac:dyDescent="0.35">
      <c r="A169" s="87" t="s">
        <v>86</v>
      </c>
      <c r="B169" s="88">
        <v>2003</v>
      </c>
      <c r="C169" s="89">
        <v>2002</v>
      </c>
      <c r="D169" s="90">
        <v>2003</v>
      </c>
      <c r="E169" s="91">
        <v>2003</v>
      </c>
      <c r="F169" s="92">
        <v>2002</v>
      </c>
      <c r="G169" s="93">
        <v>2004</v>
      </c>
      <c r="H169" s="94">
        <v>2001</v>
      </c>
      <c r="I169" s="95">
        <v>2004</v>
      </c>
      <c r="J169" s="96">
        <v>2003</v>
      </c>
      <c r="K169" s="94">
        <v>2003</v>
      </c>
      <c r="L169" s="97">
        <v>2004</v>
      </c>
      <c r="M169" s="98">
        <v>2003</v>
      </c>
      <c r="N169" s="91">
        <v>2003</v>
      </c>
      <c r="O169" s="87" t="s">
        <v>86</v>
      </c>
    </row>
    <row r="170" spans="1:15" ht="15" thickTop="1" x14ac:dyDescent="0.3">
      <c r="A170" s="61" t="s">
        <v>183</v>
      </c>
      <c r="B170" s="62">
        <f>SUM(C170:N170)</f>
        <v>714</v>
      </c>
      <c r="C170" s="63">
        <v>104</v>
      </c>
      <c r="D170" s="64">
        <v>20</v>
      </c>
      <c r="E170" s="65">
        <v>28</v>
      </c>
      <c r="F170" s="66">
        <v>57</v>
      </c>
      <c r="G170" s="67">
        <v>33</v>
      </c>
      <c r="H170" s="68">
        <v>40</v>
      </c>
      <c r="I170" s="69">
        <v>77</v>
      </c>
      <c r="J170" s="70">
        <v>138</v>
      </c>
      <c r="K170" s="68">
        <v>36</v>
      </c>
      <c r="L170" s="71">
        <v>50</v>
      </c>
      <c r="M170" s="72">
        <v>54</v>
      </c>
      <c r="N170" s="65">
        <v>77</v>
      </c>
      <c r="O170" s="61" t="s">
        <v>183</v>
      </c>
    </row>
    <row r="171" spans="1:15" x14ac:dyDescent="0.3">
      <c r="A171" s="2" t="s">
        <v>184</v>
      </c>
      <c r="B171" s="18">
        <v>747</v>
      </c>
      <c r="C171" s="17">
        <v>60</v>
      </c>
      <c r="D171" s="19">
        <v>49.4</v>
      </c>
      <c r="E171" s="20">
        <v>49.1</v>
      </c>
      <c r="F171" s="21">
        <v>50.6</v>
      </c>
      <c r="G171" s="22">
        <v>55.2</v>
      </c>
      <c r="H171" s="23">
        <v>64.5</v>
      </c>
      <c r="I171" s="24">
        <v>55.1</v>
      </c>
      <c r="J171" s="25">
        <v>66.900000000000006</v>
      </c>
      <c r="K171" s="23">
        <v>75</v>
      </c>
      <c r="L171" s="26">
        <v>71.3</v>
      </c>
      <c r="M171" s="27">
        <v>77.2</v>
      </c>
      <c r="N171" s="20">
        <v>73.7</v>
      </c>
      <c r="O171" s="2" t="s">
        <v>184</v>
      </c>
    </row>
    <row r="172" spans="1:15" x14ac:dyDescent="0.3">
      <c r="A172" s="2" t="s">
        <v>28</v>
      </c>
      <c r="B172" s="18">
        <f t="shared" ref="B172:N172" si="9">INT((B170-B171)*10000/B171)/100</f>
        <v>-4.42</v>
      </c>
      <c r="C172" s="17">
        <f t="shared" si="9"/>
        <v>73.33</v>
      </c>
      <c r="D172" s="19">
        <f t="shared" si="9"/>
        <v>-59.52</v>
      </c>
      <c r="E172" s="20">
        <f t="shared" si="9"/>
        <v>-42.98</v>
      </c>
      <c r="F172" s="21">
        <f t="shared" si="9"/>
        <v>12.64</v>
      </c>
      <c r="G172" s="22">
        <f t="shared" si="9"/>
        <v>-40.22</v>
      </c>
      <c r="H172" s="23">
        <f t="shared" si="9"/>
        <v>-37.99</v>
      </c>
      <c r="I172" s="24">
        <f t="shared" si="9"/>
        <v>39.74</v>
      </c>
      <c r="J172" s="25">
        <f t="shared" si="9"/>
        <v>106.27</v>
      </c>
      <c r="K172" s="23">
        <f t="shared" si="9"/>
        <v>-52</v>
      </c>
      <c r="L172" s="26">
        <f t="shared" si="9"/>
        <v>-29.88</v>
      </c>
      <c r="M172" s="27">
        <f t="shared" si="9"/>
        <v>-30.06</v>
      </c>
      <c r="N172" s="20">
        <f t="shared" si="9"/>
        <v>4.47</v>
      </c>
      <c r="O172" s="2" t="s">
        <v>28</v>
      </c>
    </row>
    <row r="173" spans="1:15" x14ac:dyDescent="0.3">
      <c r="A173" s="2" t="s">
        <v>181</v>
      </c>
      <c r="B173" s="16"/>
      <c r="C173" s="17">
        <v>145</v>
      </c>
      <c r="D173" s="19">
        <v>132</v>
      </c>
      <c r="E173" s="20">
        <v>169</v>
      </c>
      <c r="F173" s="21">
        <v>148</v>
      </c>
      <c r="G173" s="22">
        <v>114</v>
      </c>
      <c r="H173" s="23">
        <v>150</v>
      </c>
      <c r="I173" s="24">
        <v>88</v>
      </c>
      <c r="J173" s="25">
        <v>174</v>
      </c>
      <c r="K173" s="23">
        <v>171</v>
      </c>
      <c r="L173" s="26">
        <v>216</v>
      </c>
      <c r="M173" s="27">
        <v>169</v>
      </c>
      <c r="N173" s="20">
        <v>204</v>
      </c>
      <c r="O173" s="2" t="s">
        <v>181</v>
      </c>
    </row>
    <row r="174" spans="1:15" x14ac:dyDescent="0.3">
      <c r="A174" s="2" t="s">
        <v>86</v>
      </c>
      <c r="B174" s="16"/>
      <c r="C174" s="17">
        <v>1995</v>
      </c>
      <c r="D174" s="19">
        <v>1957</v>
      </c>
      <c r="E174" s="20">
        <v>2001</v>
      </c>
      <c r="F174" s="21">
        <v>2000</v>
      </c>
      <c r="G174" s="22">
        <v>1945</v>
      </c>
      <c r="H174" s="23">
        <v>2003</v>
      </c>
      <c r="I174" s="24" t="s">
        <v>99</v>
      </c>
      <c r="J174" s="25">
        <v>1945</v>
      </c>
      <c r="K174" s="23">
        <v>1958</v>
      </c>
      <c r="L174" s="26">
        <v>2000</v>
      </c>
      <c r="M174" s="27">
        <v>200</v>
      </c>
      <c r="N174" s="20">
        <v>1965</v>
      </c>
      <c r="O174" s="2" t="s">
        <v>86</v>
      </c>
    </row>
    <row r="175" spans="1:15" x14ac:dyDescent="0.3">
      <c r="A175" s="2" t="s">
        <v>182</v>
      </c>
      <c r="B175" s="16"/>
      <c r="C175" s="17">
        <v>3</v>
      </c>
      <c r="D175" s="19">
        <v>2</v>
      </c>
      <c r="E175" s="20">
        <v>3</v>
      </c>
      <c r="F175" s="21">
        <v>11</v>
      </c>
      <c r="G175" s="22">
        <v>9</v>
      </c>
      <c r="H175" s="23">
        <v>3</v>
      </c>
      <c r="I175" s="24">
        <v>12</v>
      </c>
      <c r="J175" s="25">
        <v>9</v>
      </c>
      <c r="K175" s="23">
        <v>2</v>
      </c>
      <c r="L175" s="26">
        <v>5</v>
      </c>
      <c r="M175" s="27">
        <v>8</v>
      </c>
      <c r="N175" s="20">
        <v>9</v>
      </c>
      <c r="O175" s="2" t="s">
        <v>182</v>
      </c>
    </row>
    <row r="176" spans="1:15" x14ac:dyDescent="0.3">
      <c r="A176" s="87" t="s">
        <v>86</v>
      </c>
      <c r="B176" s="16"/>
      <c r="C176" s="17">
        <v>1997</v>
      </c>
      <c r="D176" s="19">
        <v>1959</v>
      </c>
      <c r="E176" s="20">
        <v>1953</v>
      </c>
      <c r="F176" s="21">
        <v>1984</v>
      </c>
      <c r="G176" s="22">
        <v>1989</v>
      </c>
      <c r="H176" s="23">
        <v>1976</v>
      </c>
      <c r="I176" s="24">
        <v>1982</v>
      </c>
      <c r="J176" s="25">
        <v>1991</v>
      </c>
      <c r="K176" s="23">
        <v>1959</v>
      </c>
      <c r="L176" s="26">
        <v>1969</v>
      </c>
      <c r="M176" s="27">
        <v>1955</v>
      </c>
      <c r="N176" s="20">
        <v>1971</v>
      </c>
      <c r="O176" s="87" t="s">
        <v>86</v>
      </c>
    </row>
    <row r="177" spans="1:15" x14ac:dyDescent="0.3">
      <c r="A177" s="15" t="s">
        <v>185</v>
      </c>
      <c r="B177" s="16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 t="s">
        <v>185</v>
      </c>
    </row>
    <row r="178" spans="1:15" x14ac:dyDescent="0.3">
      <c r="A178" s="3" t="s">
        <v>186</v>
      </c>
      <c r="B178" s="4">
        <f>SUM(C178:N178)</f>
        <v>1695</v>
      </c>
      <c r="C178" s="5">
        <v>57</v>
      </c>
      <c r="D178" s="6">
        <v>65</v>
      </c>
      <c r="E178" s="7">
        <v>154</v>
      </c>
      <c r="F178" s="8">
        <v>167</v>
      </c>
      <c r="G178" s="9">
        <v>235</v>
      </c>
      <c r="H178" s="10">
        <v>218</v>
      </c>
      <c r="I178" s="11">
        <v>221</v>
      </c>
      <c r="J178" s="12">
        <v>187</v>
      </c>
      <c r="K178" s="23">
        <v>181</v>
      </c>
      <c r="L178" s="13">
        <v>101</v>
      </c>
      <c r="M178" s="14">
        <v>64</v>
      </c>
      <c r="N178" s="7">
        <v>45</v>
      </c>
      <c r="O178" s="3" t="s">
        <v>186</v>
      </c>
    </row>
    <row r="179" spans="1:15" x14ac:dyDescent="0.3">
      <c r="A179" s="2" t="s">
        <v>187</v>
      </c>
      <c r="B179" s="18">
        <v>1634</v>
      </c>
      <c r="C179" s="17">
        <v>49</v>
      </c>
      <c r="D179" s="19">
        <v>80</v>
      </c>
      <c r="E179" s="20">
        <v>115</v>
      </c>
      <c r="F179" s="21">
        <v>162</v>
      </c>
      <c r="G179" s="22">
        <v>199</v>
      </c>
      <c r="H179" s="23">
        <v>206</v>
      </c>
      <c r="I179" s="24">
        <v>213</v>
      </c>
      <c r="J179" s="25">
        <v>213</v>
      </c>
      <c r="K179" s="23">
        <v>151</v>
      </c>
      <c r="L179" s="26">
        <v>116</v>
      </c>
      <c r="M179" s="27">
        <v>74</v>
      </c>
      <c r="N179" s="20">
        <v>48</v>
      </c>
      <c r="O179" s="2" t="s">
        <v>187</v>
      </c>
    </row>
    <row r="180" spans="1:15" x14ac:dyDescent="0.3">
      <c r="A180" s="2" t="s">
        <v>28</v>
      </c>
      <c r="B180" s="18">
        <f>INT((B178-B179)*10000/B179)/100</f>
        <v>3.73</v>
      </c>
      <c r="C180" s="17">
        <f t="shared" ref="C180:N180" si="10">INT((C178-C179)*10000/C179)/100</f>
        <v>16.32</v>
      </c>
      <c r="D180" s="19">
        <f t="shared" si="10"/>
        <v>-18.75</v>
      </c>
      <c r="E180" s="20">
        <f t="shared" si="10"/>
        <v>33.909999999999997</v>
      </c>
      <c r="F180" s="21">
        <f t="shared" si="10"/>
        <v>3.08</v>
      </c>
      <c r="G180" s="22">
        <f t="shared" si="10"/>
        <v>18.09</v>
      </c>
      <c r="H180" s="23">
        <f t="shared" si="10"/>
        <v>5.82</v>
      </c>
      <c r="I180" s="24">
        <f t="shared" si="10"/>
        <v>3.75</v>
      </c>
      <c r="J180" s="25">
        <f t="shared" si="10"/>
        <v>-12.21</v>
      </c>
      <c r="K180" s="23">
        <f t="shared" si="10"/>
        <v>19.86</v>
      </c>
      <c r="L180" s="26">
        <f t="shared" si="10"/>
        <v>-12.94</v>
      </c>
      <c r="M180" s="27">
        <f t="shared" si="10"/>
        <v>-13.52</v>
      </c>
      <c r="N180" s="20">
        <f t="shared" si="10"/>
        <v>-6.25</v>
      </c>
      <c r="O180" s="2" t="s">
        <v>28</v>
      </c>
    </row>
    <row r="181" spans="1:15" x14ac:dyDescent="0.3">
      <c r="A181" s="2" t="s">
        <v>188</v>
      </c>
      <c r="B181" s="18">
        <v>1674</v>
      </c>
      <c r="C181" s="17">
        <v>93</v>
      </c>
      <c r="D181" s="19">
        <v>131</v>
      </c>
      <c r="E181" s="20">
        <v>183</v>
      </c>
      <c r="F181" s="21">
        <v>234</v>
      </c>
      <c r="G181" s="22">
        <v>242</v>
      </c>
      <c r="H181" s="23">
        <v>292</v>
      </c>
      <c r="I181" s="24">
        <v>310</v>
      </c>
      <c r="J181" s="25">
        <v>284</v>
      </c>
      <c r="K181" s="23">
        <v>238</v>
      </c>
      <c r="L181" s="26">
        <v>179</v>
      </c>
      <c r="M181" s="27">
        <v>83</v>
      </c>
      <c r="N181" s="20">
        <v>80</v>
      </c>
      <c r="O181" s="2" t="s">
        <v>188</v>
      </c>
    </row>
    <row r="182" spans="1:15" x14ac:dyDescent="0.3">
      <c r="A182" s="2" t="s">
        <v>86</v>
      </c>
      <c r="B182" s="18">
        <v>2001</v>
      </c>
      <c r="C182" s="17">
        <v>1998</v>
      </c>
      <c r="D182" s="19">
        <v>2003</v>
      </c>
      <c r="E182" s="20">
        <v>1972</v>
      </c>
      <c r="F182" s="21">
        <v>1990</v>
      </c>
      <c r="G182" s="22">
        <v>2001</v>
      </c>
      <c r="H182" s="23">
        <v>1976</v>
      </c>
      <c r="I182" s="24">
        <v>1990</v>
      </c>
      <c r="J182" s="25">
        <v>1976</v>
      </c>
      <c r="K182" s="23">
        <v>1997</v>
      </c>
      <c r="L182" s="26">
        <v>1965</v>
      </c>
      <c r="M182" s="27">
        <v>2001</v>
      </c>
      <c r="N182" s="20">
        <v>1972</v>
      </c>
      <c r="O182" s="2" t="s">
        <v>86</v>
      </c>
    </row>
    <row r="183" spans="1:15" x14ac:dyDescent="0.3">
      <c r="A183" s="2" t="s">
        <v>189</v>
      </c>
      <c r="B183" s="18">
        <v>1603</v>
      </c>
      <c r="C183" s="17">
        <v>32</v>
      </c>
      <c r="D183" s="19">
        <v>65</v>
      </c>
      <c r="E183" s="20">
        <v>54</v>
      </c>
      <c r="F183" s="21">
        <v>100</v>
      </c>
      <c r="G183" s="22">
        <v>164</v>
      </c>
      <c r="H183" s="23">
        <v>133</v>
      </c>
      <c r="I183" s="24">
        <v>141</v>
      </c>
      <c r="J183" s="25">
        <v>127</v>
      </c>
      <c r="K183" s="23">
        <v>81</v>
      </c>
      <c r="L183" s="26">
        <v>52</v>
      </c>
      <c r="M183" s="27">
        <v>63</v>
      </c>
      <c r="N183" s="20">
        <v>17</v>
      </c>
      <c r="O183" s="2" t="s">
        <v>189</v>
      </c>
    </row>
    <row r="184" spans="1:15" x14ac:dyDescent="0.3">
      <c r="A184" s="2" t="s">
        <v>86</v>
      </c>
      <c r="B184" s="18">
        <v>2002</v>
      </c>
      <c r="C184" s="17">
        <v>1964</v>
      </c>
      <c r="D184" s="19">
        <v>2004</v>
      </c>
      <c r="E184" s="20">
        <v>2001</v>
      </c>
      <c r="F184" s="21">
        <v>1998</v>
      </c>
      <c r="G184" s="22">
        <v>2002</v>
      </c>
      <c r="H184" s="23">
        <v>1977</v>
      </c>
      <c r="I184" s="24">
        <v>1965</v>
      </c>
      <c r="J184" s="25">
        <v>1968</v>
      </c>
      <c r="K184" s="23">
        <v>1984</v>
      </c>
      <c r="L184" s="26">
        <v>1998</v>
      </c>
      <c r="M184" s="27">
        <v>2002</v>
      </c>
      <c r="N184" s="20">
        <v>1988</v>
      </c>
      <c r="O184" s="2" t="s">
        <v>86</v>
      </c>
    </row>
    <row r="185" spans="1:15" x14ac:dyDescent="0.3">
      <c r="A185" s="15" t="s">
        <v>190</v>
      </c>
      <c r="B185" s="16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 t="s">
        <v>190</v>
      </c>
    </row>
    <row r="186" spans="1:15" x14ac:dyDescent="0.3">
      <c r="A186" s="3" t="s">
        <v>191</v>
      </c>
      <c r="B186" s="4">
        <f>SUM(C186:N186)</f>
        <v>146</v>
      </c>
      <c r="C186" s="5">
        <v>20</v>
      </c>
      <c r="D186" s="6">
        <v>9</v>
      </c>
      <c r="E186" s="7">
        <v>10</v>
      </c>
      <c r="F186" s="8">
        <v>13</v>
      </c>
      <c r="G186" s="9">
        <v>7</v>
      </c>
      <c r="H186" s="10">
        <v>9</v>
      </c>
      <c r="I186" s="11">
        <v>12</v>
      </c>
      <c r="J186" s="12">
        <v>16</v>
      </c>
      <c r="K186" s="10">
        <v>10</v>
      </c>
      <c r="L186" s="13">
        <v>13</v>
      </c>
      <c r="M186" s="14">
        <v>14</v>
      </c>
      <c r="N186" s="7">
        <v>13</v>
      </c>
      <c r="O186" s="3" t="s">
        <v>191</v>
      </c>
    </row>
    <row r="187" spans="1:15" x14ac:dyDescent="0.3">
      <c r="A187" s="2" t="s">
        <v>192</v>
      </c>
      <c r="B187" s="18">
        <f>SUM(C187:N187)</f>
        <v>149.29999999999998</v>
      </c>
      <c r="C187" s="17">
        <v>13.33</v>
      </c>
      <c r="D187" s="19">
        <v>12</v>
      </c>
      <c r="E187" s="20">
        <v>12.33</v>
      </c>
      <c r="F187" s="21">
        <v>11.66</v>
      </c>
      <c r="G187" s="22">
        <v>13</v>
      </c>
      <c r="H187" s="23">
        <v>10</v>
      </c>
      <c r="I187" s="24">
        <v>11.33</v>
      </c>
      <c r="J187" s="25">
        <v>11.33</v>
      </c>
      <c r="K187" s="23">
        <v>9.33</v>
      </c>
      <c r="L187" s="26">
        <v>14.33</v>
      </c>
      <c r="M187" s="27">
        <v>16</v>
      </c>
      <c r="N187" s="20">
        <v>14.66</v>
      </c>
      <c r="O187" s="2" t="s">
        <v>192</v>
      </c>
    </row>
    <row r="188" spans="1:15" x14ac:dyDescent="0.3">
      <c r="A188" s="2" t="s">
        <v>193</v>
      </c>
      <c r="B188" s="18">
        <v>174</v>
      </c>
      <c r="C188" s="17">
        <v>20</v>
      </c>
      <c r="D188" s="19">
        <v>21</v>
      </c>
      <c r="E188" s="20">
        <v>20</v>
      </c>
      <c r="F188" s="21">
        <v>21</v>
      </c>
      <c r="G188" s="22">
        <v>21</v>
      </c>
      <c r="H188" s="23">
        <v>12</v>
      </c>
      <c r="I188" s="24">
        <v>12</v>
      </c>
      <c r="J188" s="25">
        <v>16</v>
      </c>
      <c r="K188" s="23">
        <v>18</v>
      </c>
      <c r="L188" s="26">
        <v>18</v>
      </c>
      <c r="M188" s="27">
        <v>18</v>
      </c>
      <c r="N188" s="20">
        <v>19</v>
      </c>
      <c r="O188" s="2" t="s">
        <v>193</v>
      </c>
    </row>
    <row r="189" spans="1:15" x14ac:dyDescent="0.3">
      <c r="A189" s="2" t="s">
        <v>86</v>
      </c>
      <c r="B189" s="18">
        <v>2002</v>
      </c>
      <c r="C189" s="17">
        <v>2004</v>
      </c>
      <c r="D189" s="19">
        <v>2002</v>
      </c>
      <c r="E189" s="20">
        <v>2001</v>
      </c>
      <c r="F189" s="21">
        <v>2001</v>
      </c>
      <c r="G189" s="22">
        <v>2002</v>
      </c>
      <c r="H189" s="23">
        <v>2002</v>
      </c>
      <c r="I189" s="24">
        <v>2004</v>
      </c>
      <c r="J189" s="25">
        <v>2004</v>
      </c>
      <c r="K189" s="23">
        <v>2001</v>
      </c>
      <c r="L189" s="26">
        <v>2002</v>
      </c>
      <c r="M189" s="27">
        <v>2002</v>
      </c>
      <c r="N189" s="20">
        <v>2002</v>
      </c>
      <c r="O189" s="2" t="s">
        <v>86</v>
      </c>
    </row>
    <row r="190" spans="1:15" x14ac:dyDescent="0.3">
      <c r="A190" s="2" t="s">
        <v>194</v>
      </c>
      <c r="B190" s="18">
        <v>115</v>
      </c>
      <c r="C190" s="17">
        <v>11</v>
      </c>
      <c r="D190" s="19">
        <v>7</v>
      </c>
      <c r="E190" s="20">
        <v>7</v>
      </c>
      <c r="F190" s="21">
        <v>6</v>
      </c>
      <c r="G190" s="22">
        <v>4</v>
      </c>
      <c r="H190" s="23">
        <v>7</v>
      </c>
      <c r="I190" s="24">
        <v>11</v>
      </c>
      <c r="J190" s="25">
        <v>4</v>
      </c>
      <c r="K190" s="23">
        <v>2</v>
      </c>
      <c r="L190" s="26">
        <v>10</v>
      </c>
      <c r="M190" s="27">
        <v>14</v>
      </c>
      <c r="N190" s="20">
        <v>13</v>
      </c>
      <c r="O190" s="2" t="s">
        <v>194</v>
      </c>
    </row>
    <row r="191" spans="1:15" ht="15" thickBot="1" x14ac:dyDescent="0.35">
      <c r="A191" s="87" t="s">
        <v>86</v>
      </c>
      <c r="B191" s="88">
        <v>2003</v>
      </c>
      <c r="C191" s="89">
        <v>2001</v>
      </c>
      <c r="D191" s="90">
        <v>2003</v>
      </c>
      <c r="E191" s="91">
        <v>2003</v>
      </c>
      <c r="F191" s="92">
        <v>2002</v>
      </c>
      <c r="G191" s="93">
        <v>2001</v>
      </c>
      <c r="H191" s="94">
        <v>2001</v>
      </c>
      <c r="I191" s="95">
        <v>2003</v>
      </c>
      <c r="J191" s="96">
        <v>2003</v>
      </c>
      <c r="K191" s="94">
        <v>2003</v>
      </c>
      <c r="L191" s="97">
        <v>2003</v>
      </c>
      <c r="M191" s="98">
        <v>2003</v>
      </c>
      <c r="N191" s="91">
        <v>2004</v>
      </c>
      <c r="O191" s="87" t="s">
        <v>86</v>
      </c>
    </row>
    <row r="192" spans="1:15" ht="15" thickTop="1" x14ac:dyDescent="0.3">
      <c r="A192" s="61" t="s">
        <v>195</v>
      </c>
      <c r="B192" s="62">
        <f>SUM(C192:N192)</f>
        <v>121</v>
      </c>
      <c r="C192" s="63">
        <v>15</v>
      </c>
      <c r="D192" s="64">
        <v>6</v>
      </c>
      <c r="E192" s="65">
        <v>7</v>
      </c>
      <c r="F192" s="66">
        <v>13</v>
      </c>
      <c r="G192" s="67">
        <v>5</v>
      </c>
      <c r="H192" s="68">
        <v>10</v>
      </c>
      <c r="I192" s="69">
        <v>11</v>
      </c>
      <c r="J192" s="70">
        <v>14</v>
      </c>
      <c r="K192" s="68">
        <v>10</v>
      </c>
      <c r="L192" s="71">
        <v>10</v>
      </c>
      <c r="M192" s="72">
        <v>11</v>
      </c>
      <c r="N192" s="65">
        <v>9</v>
      </c>
      <c r="O192" s="61" t="s">
        <v>195</v>
      </c>
    </row>
    <row r="193" spans="1:15" x14ac:dyDescent="0.3">
      <c r="A193" s="2" t="s">
        <v>192</v>
      </c>
      <c r="B193" s="18">
        <f>SUM(C193:N193)</f>
        <v>126</v>
      </c>
      <c r="C193" s="17">
        <v>11</v>
      </c>
      <c r="D193" s="19">
        <v>10</v>
      </c>
      <c r="E193" s="20">
        <v>10</v>
      </c>
      <c r="F193" s="21">
        <v>11</v>
      </c>
      <c r="G193" s="22">
        <v>10</v>
      </c>
      <c r="H193" s="23">
        <v>10</v>
      </c>
      <c r="I193" s="24">
        <v>9</v>
      </c>
      <c r="J193" s="25">
        <v>10</v>
      </c>
      <c r="K193" s="23">
        <v>11</v>
      </c>
      <c r="L193" s="26">
        <v>10</v>
      </c>
      <c r="M193" s="27">
        <v>12</v>
      </c>
      <c r="N193" s="20">
        <v>12</v>
      </c>
      <c r="O193" s="2" t="s">
        <v>192</v>
      </c>
    </row>
    <row r="194" spans="1:15" x14ac:dyDescent="0.3">
      <c r="A194" s="2" t="s">
        <v>193</v>
      </c>
      <c r="B194" s="16"/>
      <c r="C194" s="17">
        <v>24</v>
      </c>
      <c r="D194" s="19">
        <v>21</v>
      </c>
      <c r="E194" s="20">
        <v>23</v>
      </c>
      <c r="F194" s="21">
        <v>21</v>
      </c>
      <c r="G194" s="22">
        <v>19</v>
      </c>
      <c r="H194" s="23">
        <v>21</v>
      </c>
      <c r="I194" s="24">
        <v>21</v>
      </c>
      <c r="J194" s="25">
        <v>21</v>
      </c>
      <c r="K194" s="23">
        <v>22</v>
      </c>
      <c r="L194" s="26">
        <v>24</v>
      </c>
      <c r="M194" s="27">
        <v>23</v>
      </c>
      <c r="N194" s="20">
        <v>21</v>
      </c>
      <c r="O194" s="2" t="s">
        <v>193</v>
      </c>
    </row>
    <row r="195" spans="1:15" x14ac:dyDescent="0.3">
      <c r="A195" s="2" t="s">
        <v>86</v>
      </c>
      <c r="B195" s="16"/>
      <c r="C195" s="17">
        <v>1948</v>
      </c>
      <c r="D195" s="19">
        <v>1995</v>
      </c>
      <c r="E195" s="20">
        <v>1979</v>
      </c>
      <c r="F195" s="21">
        <v>2001</v>
      </c>
      <c r="G195" s="22" t="s">
        <v>99</v>
      </c>
      <c r="H195" s="23">
        <v>1991</v>
      </c>
      <c r="I195" s="24">
        <v>1988</v>
      </c>
      <c r="J195" s="25">
        <v>1956</v>
      </c>
      <c r="K195" s="23">
        <v>1950</v>
      </c>
      <c r="L195" s="26">
        <v>1981</v>
      </c>
      <c r="M195" s="27">
        <v>2000</v>
      </c>
      <c r="N195" s="20" t="s">
        <v>99</v>
      </c>
      <c r="O195" s="2" t="s">
        <v>86</v>
      </c>
    </row>
    <row r="196" spans="1:15" x14ac:dyDescent="0.3">
      <c r="A196" s="2" t="s">
        <v>194</v>
      </c>
      <c r="B196" s="16"/>
      <c r="C196" s="17">
        <v>1</v>
      </c>
      <c r="D196" s="19">
        <v>1</v>
      </c>
      <c r="E196" s="20">
        <v>1</v>
      </c>
      <c r="F196" s="21">
        <v>3</v>
      </c>
      <c r="G196" s="22">
        <v>2</v>
      </c>
      <c r="H196" s="23">
        <v>1</v>
      </c>
      <c r="I196" s="24">
        <v>3</v>
      </c>
      <c r="J196" s="25">
        <v>2</v>
      </c>
      <c r="K196" s="23">
        <v>1</v>
      </c>
      <c r="L196" s="26">
        <v>2</v>
      </c>
      <c r="M196" s="27">
        <v>4</v>
      </c>
      <c r="N196" s="20">
        <v>2</v>
      </c>
      <c r="O196" s="2" t="s">
        <v>194</v>
      </c>
    </row>
    <row r="197" spans="1:15" x14ac:dyDescent="0.3">
      <c r="A197" s="87" t="s">
        <v>86</v>
      </c>
      <c r="B197" s="16"/>
      <c r="C197" s="17">
        <v>1997</v>
      </c>
      <c r="D197" s="19">
        <v>1959</v>
      </c>
      <c r="E197" s="20">
        <v>1953</v>
      </c>
      <c r="F197" s="21" t="s">
        <v>99</v>
      </c>
      <c r="G197" s="22">
        <v>1989</v>
      </c>
      <c r="H197" s="23">
        <v>1976</v>
      </c>
      <c r="I197" s="24" t="s">
        <v>99</v>
      </c>
      <c r="J197" s="25">
        <v>1995</v>
      </c>
      <c r="K197" s="23">
        <v>1959</v>
      </c>
      <c r="L197" s="26">
        <v>1969</v>
      </c>
      <c r="M197" s="27" t="s">
        <v>99</v>
      </c>
      <c r="N197" s="20">
        <v>1971</v>
      </c>
      <c r="O197" s="87" t="s">
        <v>86</v>
      </c>
    </row>
    <row r="198" spans="1:15" x14ac:dyDescent="0.3">
      <c r="A198" s="15" t="s">
        <v>196</v>
      </c>
      <c r="B198" s="16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 t="s">
        <v>196</v>
      </c>
    </row>
    <row r="199" spans="1:15" x14ac:dyDescent="0.3">
      <c r="A199" s="3" t="s">
        <v>197</v>
      </c>
      <c r="B199" s="4">
        <v>32</v>
      </c>
      <c r="C199" s="5">
        <v>12</v>
      </c>
      <c r="D199" s="6">
        <v>6</v>
      </c>
      <c r="E199" s="7">
        <v>8</v>
      </c>
      <c r="F199" s="8">
        <v>9</v>
      </c>
      <c r="G199" s="9">
        <v>12</v>
      </c>
      <c r="H199" s="10">
        <v>7</v>
      </c>
      <c r="I199" s="11">
        <v>14</v>
      </c>
      <c r="J199" s="12">
        <v>32</v>
      </c>
      <c r="K199" s="10">
        <v>22</v>
      </c>
      <c r="L199" s="13">
        <v>14</v>
      </c>
      <c r="M199" s="14">
        <v>13</v>
      </c>
      <c r="N199" s="7">
        <v>19</v>
      </c>
      <c r="O199" s="3" t="s">
        <v>197</v>
      </c>
    </row>
    <row r="200" spans="1:15" x14ac:dyDescent="0.3">
      <c r="A200" s="35" t="s">
        <v>89</v>
      </c>
      <c r="B200" s="38">
        <v>38220</v>
      </c>
      <c r="C200" s="39">
        <v>37995</v>
      </c>
      <c r="D200" s="40">
        <v>38018</v>
      </c>
      <c r="E200" s="41">
        <v>37687</v>
      </c>
      <c r="F200" s="42">
        <v>38107</v>
      </c>
      <c r="G200" s="43">
        <v>38115</v>
      </c>
      <c r="H200" s="44">
        <v>38148</v>
      </c>
      <c r="I200" s="45">
        <v>38190</v>
      </c>
      <c r="J200" s="46">
        <v>38220</v>
      </c>
      <c r="K200" s="44">
        <v>38252</v>
      </c>
      <c r="L200" s="47">
        <v>38277</v>
      </c>
      <c r="M200" s="48">
        <v>38319</v>
      </c>
      <c r="N200" s="41">
        <v>38340</v>
      </c>
      <c r="O200" s="35" t="s">
        <v>89</v>
      </c>
    </row>
    <row r="201" spans="1:15" x14ac:dyDescent="0.3">
      <c r="A201" s="2" t="s">
        <v>198</v>
      </c>
      <c r="B201" s="18">
        <v>65</v>
      </c>
      <c r="C201" s="17">
        <v>25</v>
      </c>
      <c r="D201" s="19">
        <v>21</v>
      </c>
      <c r="E201" s="20">
        <v>20</v>
      </c>
      <c r="F201" s="21">
        <v>63.5</v>
      </c>
      <c r="G201" s="22">
        <v>12</v>
      </c>
      <c r="H201" s="23">
        <v>32</v>
      </c>
      <c r="I201" s="24">
        <v>48</v>
      </c>
      <c r="J201" s="25">
        <v>65</v>
      </c>
      <c r="K201" s="23">
        <v>32</v>
      </c>
      <c r="L201" s="26">
        <v>20</v>
      </c>
      <c r="M201" s="27">
        <v>31.5</v>
      </c>
      <c r="N201" s="20">
        <v>20</v>
      </c>
      <c r="O201" s="2" t="s">
        <v>198</v>
      </c>
    </row>
    <row r="202" spans="1:15" ht="15" thickBot="1" x14ac:dyDescent="0.35">
      <c r="A202" s="87" t="s">
        <v>89</v>
      </c>
      <c r="B202" s="150" t="s">
        <v>199</v>
      </c>
      <c r="C202" s="89" t="s">
        <v>200</v>
      </c>
      <c r="D202" s="90" t="s">
        <v>109</v>
      </c>
      <c r="E202" s="91" t="s">
        <v>201</v>
      </c>
      <c r="F202" s="92" t="s">
        <v>202</v>
      </c>
      <c r="G202" s="172">
        <v>38115</v>
      </c>
      <c r="H202" s="94" t="s">
        <v>203</v>
      </c>
      <c r="I202" s="95" t="s">
        <v>93</v>
      </c>
      <c r="J202" s="175">
        <v>37494</v>
      </c>
      <c r="K202" s="94" t="s">
        <v>204</v>
      </c>
      <c r="L202" s="97" t="s">
        <v>110</v>
      </c>
      <c r="M202" s="98" t="s">
        <v>111</v>
      </c>
      <c r="N202" s="91" t="s">
        <v>205</v>
      </c>
      <c r="O202" s="87" t="s">
        <v>89</v>
      </c>
    </row>
    <row r="203" spans="1:15" ht="15" thickTop="1" x14ac:dyDescent="0.3">
      <c r="A203" s="61" t="s">
        <v>206</v>
      </c>
      <c r="B203" s="151">
        <v>34.4</v>
      </c>
      <c r="C203" s="63">
        <v>17.2</v>
      </c>
      <c r="D203" s="64">
        <v>5.4</v>
      </c>
      <c r="E203" s="65">
        <v>9.6</v>
      </c>
      <c r="F203" s="66">
        <v>9.1999999999999993</v>
      </c>
      <c r="G203" s="67">
        <v>16.399999999999999</v>
      </c>
      <c r="H203" s="68">
        <v>7.8</v>
      </c>
      <c r="I203" s="69">
        <v>16.600000000000001</v>
      </c>
      <c r="J203" s="205">
        <v>35.6</v>
      </c>
      <c r="K203" s="68">
        <v>7</v>
      </c>
      <c r="L203" s="71">
        <v>10.8</v>
      </c>
      <c r="M203" s="206">
        <v>12.8</v>
      </c>
      <c r="N203" s="65">
        <v>28.2</v>
      </c>
      <c r="O203" s="61" t="s">
        <v>206</v>
      </c>
    </row>
    <row r="204" spans="1:15" x14ac:dyDescent="0.3">
      <c r="A204" s="152" t="s">
        <v>89</v>
      </c>
      <c r="B204" s="153">
        <v>37862</v>
      </c>
      <c r="C204" s="154">
        <v>37633</v>
      </c>
      <c r="D204" s="155">
        <v>38024</v>
      </c>
      <c r="E204" s="156">
        <v>38053</v>
      </c>
      <c r="F204" s="157">
        <v>38104</v>
      </c>
      <c r="G204" s="158">
        <v>38114</v>
      </c>
      <c r="H204" s="159">
        <v>38148</v>
      </c>
      <c r="I204" s="160">
        <v>38178</v>
      </c>
      <c r="J204" s="161">
        <v>38219</v>
      </c>
      <c r="K204" s="159">
        <v>38252</v>
      </c>
      <c r="L204" s="162">
        <v>38277</v>
      </c>
      <c r="M204" s="163">
        <v>38319</v>
      </c>
      <c r="N204" s="156">
        <v>38339</v>
      </c>
      <c r="O204" s="152" t="s">
        <v>89</v>
      </c>
    </row>
    <row r="205" spans="1:15" x14ac:dyDescent="0.3">
      <c r="A205" s="2" t="s">
        <v>198</v>
      </c>
      <c r="B205" s="18">
        <v>25</v>
      </c>
      <c r="C205" s="17">
        <v>41.1</v>
      </c>
      <c r="D205" s="19">
        <v>33.4</v>
      </c>
      <c r="E205" s="20">
        <v>31.4</v>
      </c>
      <c r="F205" s="21">
        <v>37.5</v>
      </c>
      <c r="G205" s="22">
        <v>38</v>
      </c>
      <c r="H205" s="23">
        <v>68.099999999999994</v>
      </c>
      <c r="I205" s="24">
        <v>77</v>
      </c>
      <c r="J205" s="25">
        <v>65</v>
      </c>
      <c r="K205" s="23">
        <v>101.4</v>
      </c>
      <c r="L205" s="26">
        <v>53.3</v>
      </c>
      <c r="M205" s="27">
        <v>37.4</v>
      </c>
      <c r="N205" s="20">
        <v>37.6</v>
      </c>
      <c r="O205" s="2" t="s">
        <v>198</v>
      </c>
    </row>
    <row r="206" spans="1:15" x14ac:dyDescent="0.3">
      <c r="A206" s="2" t="s">
        <v>89</v>
      </c>
      <c r="B206" s="18"/>
      <c r="C206" s="73">
        <v>9135</v>
      </c>
      <c r="D206" s="74">
        <v>37299</v>
      </c>
      <c r="E206" s="75">
        <v>32574</v>
      </c>
      <c r="F206" s="76">
        <v>28582</v>
      </c>
      <c r="G206" s="77">
        <v>34098</v>
      </c>
      <c r="H206" s="78">
        <v>19540</v>
      </c>
      <c r="I206" s="79">
        <v>10049</v>
      </c>
      <c r="J206" s="80">
        <v>37494</v>
      </c>
      <c r="K206" s="78">
        <v>34556</v>
      </c>
      <c r="L206" s="81">
        <v>11973</v>
      </c>
      <c r="M206" s="82">
        <v>23334</v>
      </c>
      <c r="N206" s="75">
        <v>29207</v>
      </c>
      <c r="O206" s="2"/>
    </row>
    <row r="207" spans="1:15" x14ac:dyDescent="0.3">
      <c r="A207" s="15" t="s">
        <v>207</v>
      </c>
      <c r="B207" s="16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 t="s">
        <v>207</v>
      </c>
    </row>
    <row r="208" spans="1:15" x14ac:dyDescent="0.3">
      <c r="A208" s="3" t="s">
        <v>208</v>
      </c>
      <c r="B208" s="4">
        <f>SUM(C208:N208)</f>
        <v>13</v>
      </c>
      <c r="C208" s="5">
        <v>3</v>
      </c>
      <c r="D208" s="6">
        <v>5</v>
      </c>
      <c r="E208" s="7">
        <v>3</v>
      </c>
      <c r="F208" s="8">
        <v>0</v>
      </c>
      <c r="G208" s="9">
        <v>0</v>
      </c>
      <c r="H208" s="10">
        <v>0</v>
      </c>
      <c r="I208" s="11">
        <v>0</v>
      </c>
      <c r="J208" s="12">
        <v>0</v>
      </c>
      <c r="K208" s="10">
        <v>0</v>
      </c>
      <c r="L208" s="13">
        <v>0</v>
      </c>
      <c r="M208" s="14">
        <v>1</v>
      </c>
      <c r="N208" s="7">
        <v>1</v>
      </c>
      <c r="O208" s="3" t="s">
        <v>208</v>
      </c>
    </row>
    <row r="209" spans="1:15" x14ac:dyDescent="0.3">
      <c r="A209" s="2" t="s">
        <v>209</v>
      </c>
      <c r="B209" s="18">
        <f>SUM(C209:N209)</f>
        <v>6.65</v>
      </c>
      <c r="C209" s="17">
        <v>2</v>
      </c>
      <c r="D209" s="19">
        <v>2.33</v>
      </c>
      <c r="E209" s="20">
        <v>1.33</v>
      </c>
      <c r="F209" s="21">
        <v>0.33</v>
      </c>
      <c r="G209" s="22">
        <v>0</v>
      </c>
      <c r="H209" s="23">
        <v>0</v>
      </c>
      <c r="I209" s="24">
        <v>0</v>
      </c>
      <c r="J209" s="25">
        <v>0</v>
      </c>
      <c r="K209" s="23">
        <v>0</v>
      </c>
      <c r="L209" s="26">
        <v>0</v>
      </c>
      <c r="M209" s="27">
        <v>0</v>
      </c>
      <c r="N209" s="20">
        <v>0.66</v>
      </c>
      <c r="O209" s="2" t="s">
        <v>209</v>
      </c>
    </row>
    <row r="210" spans="1:15" x14ac:dyDescent="0.3">
      <c r="A210" s="2" t="s">
        <v>210</v>
      </c>
      <c r="B210" s="18">
        <v>15</v>
      </c>
      <c r="C210" s="17">
        <v>3</v>
      </c>
      <c r="D210" s="19">
        <v>6</v>
      </c>
      <c r="E210" s="20">
        <v>4</v>
      </c>
      <c r="F210" s="21">
        <v>1</v>
      </c>
      <c r="G210" s="22">
        <v>0</v>
      </c>
      <c r="H210" s="23">
        <v>0</v>
      </c>
      <c r="I210" s="24">
        <v>0</v>
      </c>
      <c r="J210" s="25">
        <v>0</v>
      </c>
      <c r="K210" s="23">
        <v>0</v>
      </c>
      <c r="L210" s="26">
        <v>0</v>
      </c>
      <c r="M210" s="27">
        <v>1</v>
      </c>
      <c r="N210" s="20">
        <v>1</v>
      </c>
      <c r="O210" s="2" t="s">
        <v>210</v>
      </c>
    </row>
    <row r="211" spans="1:15" x14ac:dyDescent="0.3">
      <c r="A211" s="2" t="s">
        <v>86</v>
      </c>
      <c r="B211" s="18">
        <v>2001</v>
      </c>
      <c r="C211" s="17">
        <v>2004</v>
      </c>
      <c r="D211" s="19">
        <v>2001</v>
      </c>
      <c r="E211" s="20">
        <v>2001</v>
      </c>
      <c r="F211" s="21">
        <v>2003</v>
      </c>
      <c r="G211" s="22"/>
      <c r="H211" s="23"/>
      <c r="I211" s="24"/>
      <c r="J211" s="25"/>
      <c r="K211" s="23"/>
      <c r="L211" s="26"/>
      <c r="M211" s="27">
        <v>2004</v>
      </c>
      <c r="N211" s="20">
        <v>2004</v>
      </c>
      <c r="O211" s="2" t="s">
        <v>86</v>
      </c>
    </row>
    <row r="212" spans="1:15" x14ac:dyDescent="0.3">
      <c r="A212" s="2" t="s">
        <v>211</v>
      </c>
      <c r="B212" s="18">
        <v>0</v>
      </c>
      <c r="C212" s="17">
        <v>0</v>
      </c>
      <c r="D212" s="19">
        <v>0</v>
      </c>
      <c r="E212" s="20">
        <v>0</v>
      </c>
      <c r="F212" s="21">
        <v>0</v>
      </c>
      <c r="G212" s="22">
        <v>0</v>
      </c>
      <c r="H212" s="23">
        <v>0</v>
      </c>
      <c r="I212" s="24">
        <v>0</v>
      </c>
      <c r="J212" s="25">
        <v>0</v>
      </c>
      <c r="K212" s="23">
        <v>0</v>
      </c>
      <c r="L212" s="26">
        <v>0</v>
      </c>
      <c r="M212" s="27">
        <v>0</v>
      </c>
      <c r="N212" s="20">
        <v>0</v>
      </c>
      <c r="O212" s="2" t="s">
        <v>211</v>
      </c>
    </row>
    <row r="213" spans="1:15" x14ac:dyDescent="0.3">
      <c r="A213" s="2" t="s">
        <v>126</v>
      </c>
      <c r="B213" s="18">
        <v>2002</v>
      </c>
      <c r="C213" s="17">
        <v>2002</v>
      </c>
      <c r="D213" s="19">
        <v>2002</v>
      </c>
      <c r="E213" s="20">
        <v>2003</v>
      </c>
      <c r="F213" s="21">
        <v>2004</v>
      </c>
      <c r="G213" s="22"/>
      <c r="H213" s="23"/>
      <c r="I213" s="24"/>
      <c r="J213" s="25"/>
      <c r="K213" s="23"/>
      <c r="L213" s="26"/>
      <c r="M213" s="27">
        <v>2002</v>
      </c>
      <c r="N213" s="20">
        <v>2002</v>
      </c>
      <c r="O213" s="2" t="s">
        <v>126</v>
      </c>
    </row>
    <row r="214" spans="1:15" x14ac:dyDescent="0.3">
      <c r="A214" s="2" t="s">
        <v>212</v>
      </c>
      <c r="B214" s="18">
        <v>9</v>
      </c>
      <c r="C214" s="17">
        <v>5</v>
      </c>
      <c r="D214" s="19">
        <v>4</v>
      </c>
      <c r="E214" s="20">
        <v>0.5</v>
      </c>
      <c r="F214" s="21">
        <v>0.5</v>
      </c>
      <c r="G214" s="22">
        <v>0</v>
      </c>
      <c r="H214" s="23">
        <v>0</v>
      </c>
      <c r="I214" s="24">
        <v>0</v>
      </c>
      <c r="J214" s="25">
        <v>0</v>
      </c>
      <c r="K214" s="23">
        <v>0</v>
      </c>
      <c r="L214" s="26">
        <v>0</v>
      </c>
      <c r="M214" s="27">
        <v>0</v>
      </c>
      <c r="N214" s="20">
        <v>0</v>
      </c>
      <c r="O214" s="2" t="s">
        <v>212</v>
      </c>
    </row>
    <row r="215" spans="1:15" ht="15" thickBot="1" x14ac:dyDescent="0.35">
      <c r="A215" s="49" t="s">
        <v>89</v>
      </c>
      <c r="B215" s="50">
        <v>37652</v>
      </c>
      <c r="C215" s="51">
        <v>37987</v>
      </c>
      <c r="D215" s="52">
        <v>37653</v>
      </c>
      <c r="E215" s="53">
        <v>38056</v>
      </c>
      <c r="F215" s="54">
        <v>37721</v>
      </c>
      <c r="G215" s="55"/>
      <c r="H215" s="56"/>
      <c r="I215" s="57"/>
      <c r="J215" s="58"/>
      <c r="K215" s="56"/>
      <c r="L215" s="59"/>
      <c r="M215" s="60"/>
      <c r="N215" s="53"/>
      <c r="O215" s="49" t="s">
        <v>89</v>
      </c>
    </row>
    <row r="216" spans="1:15" ht="15" thickTop="1" x14ac:dyDescent="0.3">
      <c r="A216" s="85" t="s">
        <v>213</v>
      </c>
      <c r="B216" s="62">
        <f>SUM(C216:N216)</f>
        <v>8</v>
      </c>
      <c r="C216" s="63">
        <v>3</v>
      </c>
      <c r="D216" s="64">
        <v>5</v>
      </c>
      <c r="E216" s="65">
        <v>0</v>
      </c>
      <c r="F216" s="66">
        <v>0</v>
      </c>
      <c r="G216" s="67">
        <v>0</v>
      </c>
      <c r="H216" s="68">
        <v>0</v>
      </c>
      <c r="I216" s="69">
        <v>0</v>
      </c>
      <c r="J216" s="70">
        <v>0</v>
      </c>
      <c r="K216" s="68">
        <v>0</v>
      </c>
      <c r="L216" s="71">
        <v>0</v>
      </c>
      <c r="M216" s="72">
        <v>0</v>
      </c>
      <c r="N216" s="65">
        <v>0</v>
      </c>
      <c r="O216" s="85" t="s">
        <v>213</v>
      </c>
    </row>
    <row r="217" spans="1:15" x14ac:dyDescent="0.3">
      <c r="A217" s="2" t="s">
        <v>209</v>
      </c>
      <c r="B217" s="18">
        <f>SUM(C217:N217)</f>
        <v>14</v>
      </c>
      <c r="C217" s="17">
        <v>4</v>
      </c>
      <c r="D217" s="19">
        <v>4</v>
      </c>
      <c r="E217" s="20">
        <v>2</v>
      </c>
      <c r="F217" s="21">
        <v>1</v>
      </c>
      <c r="G217" s="22">
        <v>0</v>
      </c>
      <c r="H217" s="23">
        <v>0</v>
      </c>
      <c r="I217" s="24">
        <v>0</v>
      </c>
      <c r="J217" s="25">
        <v>0</v>
      </c>
      <c r="K217" s="23">
        <v>0</v>
      </c>
      <c r="L217" s="26">
        <v>0</v>
      </c>
      <c r="M217" s="27">
        <v>1</v>
      </c>
      <c r="N217" s="20">
        <v>2</v>
      </c>
      <c r="O217" s="2" t="s">
        <v>209</v>
      </c>
    </row>
    <row r="218" spans="1:15" x14ac:dyDescent="0.3">
      <c r="A218" s="15" t="s">
        <v>214</v>
      </c>
      <c r="B218" s="16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 t="s">
        <v>214</v>
      </c>
    </row>
    <row r="219" spans="1:15" x14ac:dyDescent="0.3">
      <c r="A219" s="3" t="s">
        <v>215</v>
      </c>
      <c r="B219" s="4">
        <f>SUM(C219:N219)</f>
        <v>11</v>
      </c>
      <c r="C219" s="5">
        <v>0</v>
      </c>
      <c r="D219" s="6">
        <v>2</v>
      </c>
      <c r="E219" s="7">
        <v>0</v>
      </c>
      <c r="F219" s="8">
        <v>0</v>
      </c>
      <c r="G219" s="9">
        <v>2</v>
      </c>
      <c r="H219" s="10">
        <v>1</v>
      </c>
      <c r="I219" s="11">
        <v>1</v>
      </c>
      <c r="J219" s="12">
        <v>0</v>
      </c>
      <c r="K219" s="10">
        <v>0</v>
      </c>
      <c r="L219" s="13">
        <v>0</v>
      </c>
      <c r="M219" s="14">
        <v>2</v>
      </c>
      <c r="N219" s="7">
        <v>3</v>
      </c>
      <c r="O219" s="3" t="s">
        <v>215</v>
      </c>
    </row>
    <row r="220" spans="1:15" x14ac:dyDescent="0.3">
      <c r="A220" s="2" t="s">
        <v>216</v>
      </c>
      <c r="B220" s="18">
        <f>SUM(C220:N220)</f>
        <v>17.29</v>
      </c>
      <c r="C220" s="17">
        <v>3</v>
      </c>
      <c r="D220" s="19">
        <v>1</v>
      </c>
      <c r="E220" s="20">
        <v>3</v>
      </c>
      <c r="F220" s="21">
        <v>0.66</v>
      </c>
      <c r="G220" s="22">
        <v>1.33</v>
      </c>
      <c r="H220" s="23">
        <v>0.66</v>
      </c>
      <c r="I220" s="24">
        <v>0.66</v>
      </c>
      <c r="J220" s="25">
        <v>1</v>
      </c>
      <c r="K220" s="23">
        <v>1.66</v>
      </c>
      <c r="L220" s="26">
        <v>0.66</v>
      </c>
      <c r="M220" s="27">
        <v>2.66</v>
      </c>
      <c r="N220" s="20">
        <v>1</v>
      </c>
      <c r="O220" s="2" t="s">
        <v>216</v>
      </c>
    </row>
    <row r="221" spans="1:15" x14ac:dyDescent="0.3">
      <c r="A221" s="2" t="s">
        <v>217</v>
      </c>
      <c r="B221" s="18">
        <v>25</v>
      </c>
      <c r="C221" s="17">
        <v>6</v>
      </c>
      <c r="D221" s="19">
        <v>3</v>
      </c>
      <c r="E221" s="20">
        <v>5</v>
      </c>
      <c r="F221" s="21">
        <v>1</v>
      </c>
      <c r="G221" s="22">
        <v>4</v>
      </c>
      <c r="H221" s="23">
        <v>1</v>
      </c>
      <c r="I221" s="24">
        <v>1</v>
      </c>
      <c r="J221" s="25">
        <v>2</v>
      </c>
      <c r="K221" s="23">
        <v>2</v>
      </c>
      <c r="L221" s="26">
        <v>2</v>
      </c>
      <c r="M221" s="27">
        <v>5</v>
      </c>
      <c r="N221" s="20">
        <v>3</v>
      </c>
      <c r="O221" s="2" t="s">
        <v>217</v>
      </c>
    </row>
    <row r="222" spans="1:15" x14ac:dyDescent="0.3">
      <c r="A222" s="2" t="s">
        <v>86</v>
      </c>
      <c r="B222" s="18">
        <v>2001</v>
      </c>
      <c r="C222" s="17">
        <v>2001</v>
      </c>
      <c r="D222" s="19">
        <v>2001</v>
      </c>
      <c r="E222" s="20">
        <v>2001</v>
      </c>
      <c r="F222" s="21">
        <v>2002</v>
      </c>
      <c r="G222" s="22">
        <v>2001</v>
      </c>
      <c r="H222" s="23">
        <v>2004</v>
      </c>
      <c r="I222" s="24">
        <v>2004</v>
      </c>
      <c r="J222" s="25">
        <v>2001</v>
      </c>
      <c r="K222" s="23">
        <v>2003</v>
      </c>
      <c r="L222" s="26">
        <v>2003</v>
      </c>
      <c r="M222" s="27">
        <v>2002</v>
      </c>
      <c r="N222" s="20">
        <v>2004</v>
      </c>
      <c r="O222" s="2" t="s">
        <v>86</v>
      </c>
    </row>
    <row r="223" spans="1:15" x14ac:dyDescent="0.3">
      <c r="A223" s="2" t="s">
        <v>218</v>
      </c>
      <c r="B223" s="18">
        <v>11</v>
      </c>
      <c r="C223" s="17">
        <v>0</v>
      </c>
      <c r="D223" s="19">
        <v>0</v>
      </c>
      <c r="E223" s="20">
        <v>0</v>
      </c>
      <c r="F223" s="21">
        <v>0</v>
      </c>
      <c r="G223" s="22">
        <v>0</v>
      </c>
      <c r="H223" s="23">
        <v>0</v>
      </c>
      <c r="I223" s="24">
        <v>0</v>
      </c>
      <c r="J223" s="25">
        <v>0</v>
      </c>
      <c r="K223" s="23">
        <v>1</v>
      </c>
      <c r="L223" s="26">
        <v>0</v>
      </c>
      <c r="M223" s="27">
        <v>0</v>
      </c>
      <c r="N223" s="20">
        <v>1</v>
      </c>
      <c r="O223" s="2" t="s">
        <v>218</v>
      </c>
    </row>
    <row r="224" spans="1:15" ht="15" thickBot="1" x14ac:dyDescent="0.35">
      <c r="A224" s="87" t="s">
        <v>86</v>
      </c>
      <c r="B224" s="88">
        <v>2003</v>
      </c>
      <c r="C224" s="89">
        <v>2004</v>
      </c>
      <c r="D224" s="90">
        <v>2003</v>
      </c>
      <c r="E224" s="91">
        <v>2004</v>
      </c>
      <c r="F224" s="92">
        <v>2004</v>
      </c>
      <c r="G224" s="93">
        <v>2002</v>
      </c>
      <c r="H224" s="94">
        <v>2002</v>
      </c>
      <c r="I224" s="95">
        <v>2001</v>
      </c>
      <c r="J224" s="96">
        <v>2003</v>
      </c>
      <c r="K224" s="94">
        <v>2002</v>
      </c>
      <c r="L224" s="97">
        <v>2004</v>
      </c>
      <c r="M224" s="98">
        <v>2001</v>
      </c>
      <c r="N224" s="91">
        <v>2001</v>
      </c>
      <c r="O224" s="87" t="s">
        <v>86</v>
      </c>
    </row>
    <row r="225" spans="1:15" ht="15" thickTop="1" x14ac:dyDescent="0.3">
      <c r="A225" s="61" t="s">
        <v>219</v>
      </c>
      <c r="B225" s="62">
        <f>SUM(C225:N225)</f>
        <v>14</v>
      </c>
      <c r="C225" s="63">
        <v>0</v>
      </c>
      <c r="D225" s="64">
        <v>1</v>
      </c>
      <c r="E225" s="65">
        <v>0</v>
      </c>
      <c r="F225" s="66">
        <v>0</v>
      </c>
      <c r="G225" s="67">
        <v>3</v>
      </c>
      <c r="H225" s="68">
        <v>0</v>
      </c>
      <c r="I225" s="69">
        <v>1</v>
      </c>
      <c r="J225" s="70">
        <v>2</v>
      </c>
      <c r="K225" s="133">
        <v>5</v>
      </c>
      <c r="L225" s="71">
        <v>0</v>
      </c>
      <c r="M225" s="72">
        <v>0</v>
      </c>
      <c r="N225" s="65">
        <v>2</v>
      </c>
      <c r="O225" s="61" t="s">
        <v>219</v>
      </c>
    </row>
    <row r="226" spans="1:15" x14ac:dyDescent="0.3">
      <c r="A226" s="2" t="s">
        <v>220</v>
      </c>
      <c r="B226" s="18">
        <f>SUM(C226:N226)</f>
        <v>58</v>
      </c>
      <c r="C226" s="17">
        <v>5</v>
      </c>
      <c r="D226" s="19">
        <v>6</v>
      </c>
      <c r="E226" s="20">
        <v>5</v>
      </c>
      <c r="F226" s="21">
        <v>4</v>
      </c>
      <c r="G226" s="22">
        <v>3</v>
      </c>
      <c r="H226" s="23">
        <v>4</v>
      </c>
      <c r="I226" s="24">
        <v>4</v>
      </c>
      <c r="J226" s="25">
        <v>4</v>
      </c>
      <c r="K226" s="23">
        <v>5</v>
      </c>
      <c r="L226" s="26">
        <v>6</v>
      </c>
      <c r="M226" s="27">
        <v>6</v>
      </c>
      <c r="N226" s="20">
        <v>6</v>
      </c>
      <c r="O226" s="2" t="s">
        <v>220</v>
      </c>
    </row>
    <row r="227" spans="1:15" x14ac:dyDescent="0.3">
      <c r="A227" s="15" t="s">
        <v>221</v>
      </c>
      <c r="B227" s="16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 t="s">
        <v>221</v>
      </c>
    </row>
    <row r="228" spans="1:15" x14ac:dyDescent="0.3">
      <c r="A228" s="3" t="s">
        <v>222</v>
      </c>
      <c r="B228" s="4"/>
      <c r="C228" s="5">
        <v>69.5</v>
      </c>
      <c r="D228" s="6">
        <v>55.4</v>
      </c>
      <c r="E228" s="7">
        <v>27.4</v>
      </c>
      <c r="F228" s="8">
        <v>48.6</v>
      </c>
      <c r="G228" s="9">
        <v>28.1</v>
      </c>
      <c r="H228" s="10">
        <v>50</v>
      </c>
      <c r="I228" s="11">
        <v>39.6</v>
      </c>
      <c r="J228" s="12">
        <v>41</v>
      </c>
      <c r="K228" s="10">
        <v>38.200000000000003</v>
      </c>
      <c r="L228" s="13">
        <v>45</v>
      </c>
      <c r="M228" s="14">
        <v>42.1</v>
      </c>
      <c r="N228" s="7">
        <v>55.1</v>
      </c>
      <c r="O228" s="3" t="s">
        <v>222</v>
      </c>
    </row>
    <row r="229" spans="1:15" x14ac:dyDescent="0.3">
      <c r="A229" s="35" t="s">
        <v>223</v>
      </c>
      <c r="B229" s="18">
        <v>56.2</v>
      </c>
      <c r="C229" s="17">
        <v>69.5</v>
      </c>
      <c r="D229" s="19">
        <v>55.4</v>
      </c>
      <c r="E229" s="20">
        <v>27.4</v>
      </c>
      <c r="F229" s="21">
        <v>48.6</v>
      </c>
      <c r="G229" s="22">
        <v>45</v>
      </c>
      <c r="H229" s="23">
        <v>50</v>
      </c>
      <c r="I229" s="24">
        <v>39.6</v>
      </c>
      <c r="J229" s="207">
        <v>41</v>
      </c>
      <c r="K229" s="23">
        <v>41</v>
      </c>
      <c r="L229" s="26">
        <v>45</v>
      </c>
      <c r="M229" s="27">
        <v>47.2</v>
      </c>
      <c r="N229" s="208">
        <v>56.2</v>
      </c>
      <c r="O229" s="35" t="s">
        <v>223</v>
      </c>
    </row>
    <row r="230" spans="1:15" ht="15" thickBot="1" x14ac:dyDescent="0.35">
      <c r="A230" s="164" t="s">
        <v>86</v>
      </c>
      <c r="B230" s="50">
        <v>37975</v>
      </c>
      <c r="C230" s="51">
        <v>38017</v>
      </c>
      <c r="D230" s="52">
        <v>38025</v>
      </c>
      <c r="E230" s="53">
        <v>37681</v>
      </c>
      <c r="F230" s="54">
        <v>38105</v>
      </c>
      <c r="G230" s="55">
        <v>37743</v>
      </c>
      <c r="H230" s="56">
        <v>38161</v>
      </c>
      <c r="I230" s="57">
        <v>38170</v>
      </c>
      <c r="J230" s="58">
        <v>38218</v>
      </c>
      <c r="K230" s="56">
        <v>37886</v>
      </c>
      <c r="L230" s="59">
        <v>38281</v>
      </c>
      <c r="M230" s="60">
        <v>37928</v>
      </c>
      <c r="N230" s="53">
        <v>37975</v>
      </c>
      <c r="O230" s="164" t="s">
        <v>86</v>
      </c>
    </row>
    <row r="231" spans="1:15" ht="15" thickTop="1" x14ac:dyDescent="0.3">
      <c r="A231" s="61" t="s">
        <v>224</v>
      </c>
      <c r="B231" s="62">
        <v>108</v>
      </c>
      <c r="C231" s="63">
        <v>108</v>
      </c>
      <c r="D231" s="64">
        <v>104.4</v>
      </c>
      <c r="E231" s="65">
        <v>104.4</v>
      </c>
      <c r="F231" s="66">
        <v>75.599999999999994</v>
      </c>
      <c r="G231" s="67">
        <v>65</v>
      </c>
      <c r="H231" s="68">
        <v>97.2</v>
      </c>
      <c r="I231" s="69">
        <v>93.6</v>
      </c>
      <c r="J231" s="70">
        <v>75.599999999999994</v>
      </c>
      <c r="K231" s="68">
        <v>75.599999999999994</v>
      </c>
      <c r="L231" s="71">
        <v>82.8</v>
      </c>
      <c r="M231" s="72">
        <v>97.2</v>
      </c>
      <c r="N231" s="65">
        <v>148</v>
      </c>
      <c r="O231" s="61" t="s">
        <v>224</v>
      </c>
    </row>
    <row r="232" spans="1:15" x14ac:dyDescent="0.3">
      <c r="A232" s="35" t="s">
        <v>223</v>
      </c>
      <c r="B232" s="18">
        <v>180</v>
      </c>
      <c r="C232" s="17">
        <v>151</v>
      </c>
      <c r="D232" s="19">
        <v>151</v>
      </c>
      <c r="E232" s="20">
        <v>126</v>
      </c>
      <c r="F232" s="21">
        <v>180</v>
      </c>
      <c r="G232" s="22">
        <v>133</v>
      </c>
      <c r="H232" s="23">
        <v>108</v>
      </c>
      <c r="I232" s="24">
        <v>97</v>
      </c>
      <c r="J232" s="25">
        <v>108</v>
      </c>
      <c r="K232" s="23">
        <v>108</v>
      </c>
      <c r="L232" s="26">
        <v>180</v>
      </c>
      <c r="M232" s="27">
        <v>122</v>
      </c>
      <c r="N232" s="20">
        <v>148</v>
      </c>
      <c r="O232" s="35" t="s">
        <v>223</v>
      </c>
    </row>
    <row r="233" spans="1:15" x14ac:dyDescent="0.3">
      <c r="A233" s="35" t="s">
        <v>86</v>
      </c>
      <c r="B233" s="18"/>
      <c r="C233" s="17">
        <v>1966</v>
      </c>
      <c r="D233" s="19">
        <v>1990</v>
      </c>
      <c r="E233" s="20">
        <v>1984</v>
      </c>
      <c r="F233" s="21">
        <v>1949</v>
      </c>
      <c r="G233" s="22">
        <v>1949</v>
      </c>
      <c r="H233" s="23">
        <v>1993</v>
      </c>
      <c r="I233" s="79" t="s">
        <v>99</v>
      </c>
      <c r="J233" s="25">
        <v>1949</v>
      </c>
      <c r="K233" s="23" t="s">
        <v>99</v>
      </c>
      <c r="L233" s="26">
        <v>1949</v>
      </c>
      <c r="M233" s="27" t="s">
        <v>99</v>
      </c>
      <c r="N233" s="20">
        <v>2004</v>
      </c>
      <c r="O233" s="35" t="s">
        <v>86</v>
      </c>
    </row>
    <row r="234" spans="1:15" x14ac:dyDescent="0.3">
      <c r="A234" s="16" t="s">
        <v>225</v>
      </c>
      <c r="B234" s="16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6" t="s">
        <v>225</v>
      </c>
    </row>
    <row r="235" spans="1:15" x14ac:dyDescent="0.3">
      <c r="A235" s="3" t="s">
        <v>349</v>
      </c>
      <c r="B235" s="4">
        <f>SUM(C235:N235)</f>
        <v>15</v>
      </c>
      <c r="C235" s="5">
        <v>0</v>
      </c>
      <c r="D235" s="6">
        <v>3</v>
      </c>
      <c r="E235" s="7">
        <v>3</v>
      </c>
      <c r="F235" s="8">
        <v>0.5</v>
      </c>
      <c r="G235" s="9">
        <v>2.5</v>
      </c>
      <c r="H235" s="10">
        <v>2</v>
      </c>
      <c r="I235" s="11">
        <v>0</v>
      </c>
      <c r="J235" s="12">
        <v>0</v>
      </c>
      <c r="K235" s="10">
        <v>0</v>
      </c>
      <c r="L235" s="13">
        <v>0</v>
      </c>
      <c r="M235" s="14">
        <v>2.5</v>
      </c>
      <c r="N235" s="7">
        <v>1.5</v>
      </c>
      <c r="O235" s="3" t="s">
        <v>349</v>
      </c>
    </row>
    <row r="236" spans="1:15" x14ac:dyDescent="0.3">
      <c r="A236" s="35" t="s">
        <v>227</v>
      </c>
      <c r="B236" s="18">
        <f>SUM(C236:N236)</f>
        <v>11.72</v>
      </c>
      <c r="C236" s="17">
        <v>0.33</v>
      </c>
      <c r="D236" s="19">
        <v>0.66</v>
      </c>
      <c r="E236" s="20">
        <v>0.66</v>
      </c>
      <c r="F236" s="21">
        <v>1.66</v>
      </c>
      <c r="G236" s="22">
        <v>1</v>
      </c>
      <c r="H236" s="23">
        <v>1.17</v>
      </c>
      <c r="I236" s="24">
        <v>0.66</v>
      </c>
      <c r="J236" s="25">
        <v>1</v>
      </c>
      <c r="K236" s="23">
        <v>1.5</v>
      </c>
      <c r="L236" s="26">
        <v>0.5</v>
      </c>
      <c r="M236" s="27">
        <v>1.08</v>
      </c>
      <c r="N236" s="20">
        <v>1.5</v>
      </c>
      <c r="O236" s="35" t="s">
        <v>227</v>
      </c>
    </row>
    <row r="237" spans="1:15" x14ac:dyDescent="0.3">
      <c r="A237" s="35" t="s">
        <v>228</v>
      </c>
      <c r="B237" s="18" t="s">
        <v>229</v>
      </c>
      <c r="C237" s="165" t="s">
        <v>230</v>
      </c>
      <c r="D237" s="19" t="s">
        <v>350</v>
      </c>
      <c r="E237" s="20" t="s">
        <v>350</v>
      </c>
      <c r="F237" s="21" t="s">
        <v>233</v>
      </c>
      <c r="G237" s="22" t="s">
        <v>351</v>
      </c>
      <c r="H237" s="23" t="s">
        <v>352</v>
      </c>
      <c r="I237" s="24" t="s">
        <v>234</v>
      </c>
      <c r="J237" s="25" t="s">
        <v>235</v>
      </c>
      <c r="K237" s="23" t="s">
        <v>236</v>
      </c>
      <c r="L237" s="26" t="s">
        <v>230</v>
      </c>
      <c r="M237" s="27" t="s">
        <v>237</v>
      </c>
      <c r="N237" s="20" t="s">
        <v>238</v>
      </c>
      <c r="O237" s="35" t="s">
        <v>228</v>
      </c>
    </row>
    <row r="238" spans="1:15" ht="15" thickBot="1" x14ac:dyDescent="0.35">
      <c r="A238" s="149" t="s">
        <v>239</v>
      </c>
      <c r="B238" s="88" t="s">
        <v>240</v>
      </c>
      <c r="C238" s="89" t="s">
        <v>353</v>
      </c>
      <c r="D238" s="90" t="s">
        <v>242</v>
      </c>
      <c r="E238" s="91" t="s">
        <v>241</v>
      </c>
      <c r="F238" s="92" t="s">
        <v>354</v>
      </c>
      <c r="G238" s="93" t="s">
        <v>244</v>
      </c>
      <c r="H238" s="94" t="s">
        <v>244</v>
      </c>
      <c r="I238" s="95" t="s">
        <v>353</v>
      </c>
      <c r="J238" s="96" t="s">
        <v>353</v>
      </c>
      <c r="K238" s="94" t="s">
        <v>353</v>
      </c>
      <c r="L238" s="97" t="s">
        <v>353</v>
      </c>
      <c r="M238" s="98" t="s">
        <v>246</v>
      </c>
      <c r="N238" s="91" t="s">
        <v>242</v>
      </c>
      <c r="O238" s="149" t="s">
        <v>239</v>
      </c>
    </row>
    <row r="239" spans="1:15" ht="15" thickTop="1" x14ac:dyDescent="0.3">
      <c r="A239" s="61" t="s">
        <v>355</v>
      </c>
      <c r="B239" s="62">
        <f>SUM(C239:N239)</f>
        <v>15.5</v>
      </c>
      <c r="C239" s="63">
        <v>2</v>
      </c>
      <c r="D239" s="64">
        <v>3</v>
      </c>
      <c r="E239" s="65">
        <v>6</v>
      </c>
      <c r="F239" s="66">
        <v>4.5</v>
      </c>
      <c r="G239" s="67">
        <v>0</v>
      </c>
      <c r="H239" s="68">
        <v>0</v>
      </c>
      <c r="I239" s="69">
        <v>0</v>
      </c>
      <c r="J239" s="70">
        <v>0</v>
      </c>
      <c r="K239" s="68">
        <v>0</v>
      </c>
      <c r="L239" s="71">
        <v>0</v>
      </c>
      <c r="M239" s="72">
        <v>0</v>
      </c>
      <c r="N239" s="65">
        <v>0</v>
      </c>
      <c r="O239" s="61" t="s">
        <v>355</v>
      </c>
    </row>
    <row r="240" spans="1:15" x14ac:dyDescent="0.3">
      <c r="A240" s="35" t="s">
        <v>248</v>
      </c>
      <c r="B240" s="18">
        <f>SUM(C240:N240)</f>
        <v>45.32</v>
      </c>
      <c r="C240" s="17">
        <v>1.66</v>
      </c>
      <c r="D240" s="19">
        <v>4.17</v>
      </c>
      <c r="E240" s="20">
        <v>6.83</v>
      </c>
      <c r="F240" s="21">
        <v>9.83</v>
      </c>
      <c r="G240" s="22">
        <v>5.83</v>
      </c>
      <c r="H240" s="23">
        <v>1.5</v>
      </c>
      <c r="I240" s="24">
        <v>1</v>
      </c>
      <c r="J240" s="25">
        <v>4.5</v>
      </c>
      <c r="K240" s="23">
        <v>3.5</v>
      </c>
      <c r="L240" s="26">
        <v>1.17</v>
      </c>
      <c r="M240" s="27">
        <v>0.66</v>
      </c>
      <c r="N240" s="20">
        <v>4.67</v>
      </c>
      <c r="O240" s="35" t="s">
        <v>248</v>
      </c>
    </row>
    <row r="241" spans="1:15" x14ac:dyDescent="0.3">
      <c r="A241" s="35" t="s">
        <v>249</v>
      </c>
      <c r="B241" s="18" t="s">
        <v>250</v>
      </c>
      <c r="C241" s="17" t="s">
        <v>251</v>
      </c>
      <c r="D241" s="19" t="s">
        <v>252</v>
      </c>
      <c r="E241" s="20" t="s">
        <v>253</v>
      </c>
      <c r="F241" s="21" t="s">
        <v>254</v>
      </c>
      <c r="G241" s="22" t="s">
        <v>255</v>
      </c>
      <c r="H241" s="23" t="s">
        <v>256</v>
      </c>
      <c r="I241" s="24" t="s">
        <v>257</v>
      </c>
      <c r="J241" s="25" t="s">
        <v>258</v>
      </c>
      <c r="K241" s="23" t="s">
        <v>259</v>
      </c>
      <c r="L241" s="26" t="s">
        <v>260</v>
      </c>
      <c r="M241" s="27" t="s">
        <v>261</v>
      </c>
      <c r="N241" s="20" t="s">
        <v>262</v>
      </c>
      <c r="O241" s="35" t="s">
        <v>249</v>
      </c>
    </row>
    <row r="242" spans="1:15" ht="15" thickBot="1" x14ac:dyDescent="0.35">
      <c r="A242" s="149" t="s">
        <v>263</v>
      </c>
      <c r="B242" s="88" t="s">
        <v>264</v>
      </c>
      <c r="C242" s="89" t="s">
        <v>241</v>
      </c>
      <c r="D242" s="90" t="s">
        <v>350</v>
      </c>
      <c r="E242" s="91" t="s">
        <v>265</v>
      </c>
      <c r="F242" s="92" t="s">
        <v>356</v>
      </c>
      <c r="G242" s="93" t="s">
        <v>353</v>
      </c>
      <c r="H242" s="94" t="s">
        <v>353</v>
      </c>
      <c r="I242" s="95" t="s">
        <v>353</v>
      </c>
      <c r="J242" s="96" t="s">
        <v>353</v>
      </c>
      <c r="K242" s="94" t="s">
        <v>353</v>
      </c>
      <c r="L242" s="97" t="s">
        <v>353</v>
      </c>
      <c r="M242" s="98" t="s">
        <v>353</v>
      </c>
      <c r="N242" s="91" t="s">
        <v>353</v>
      </c>
      <c r="O242" s="149" t="s">
        <v>263</v>
      </c>
    </row>
    <row r="243" spans="1:15" ht="15" thickTop="1" x14ac:dyDescent="0.3">
      <c r="A243" s="61" t="s">
        <v>357</v>
      </c>
      <c r="B243" s="62">
        <f>SUM(C243:N243)</f>
        <v>40.5</v>
      </c>
      <c r="C243" s="63">
        <v>2.5</v>
      </c>
      <c r="D243" s="64">
        <v>3.5</v>
      </c>
      <c r="E243" s="65">
        <v>2.5</v>
      </c>
      <c r="F243" s="66">
        <v>5.5</v>
      </c>
      <c r="G243" s="67">
        <v>3</v>
      </c>
      <c r="H243" s="68">
        <v>0.5</v>
      </c>
      <c r="I243" s="69">
        <v>2</v>
      </c>
      <c r="J243" s="70">
        <v>2.5</v>
      </c>
      <c r="K243" s="68">
        <v>4</v>
      </c>
      <c r="L243" s="71">
        <v>4.5</v>
      </c>
      <c r="M243" s="72">
        <v>4</v>
      </c>
      <c r="N243" s="65">
        <v>6</v>
      </c>
      <c r="O243" s="61" t="s">
        <v>357</v>
      </c>
    </row>
    <row r="244" spans="1:15" x14ac:dyDescent="0.3">
      <c r="A244" s="35" t="s">
        <v>269</v>
      </c>
      <c r="B244" s="18">
        <f>SUM(C244:N244)</f>
        <v>26.32</v>
      </c>
      <c r="C244" s="17">
        <v>1.33</v>
      </c>
      <c r="D244" s="19">
        <v>1.5</v>
      </c>
      <c r="E244" s="20">
        <v>2.5</v>
      </c>
      <c r="F244" s="21">
        <v>0.83</v>
      </c>
      <c r="G244" s="22">
        <v>0.17</v>
      </c>
      <c r="H244" s="23">
        <v>2</v>
      </c>
      <c r="I244" s="24">
        <v>0.66</v>
      </c>
      <c r="J244" s="25">
        <v>1.67</v>
      </c>
      <c r="K244" s="23">
        <v>3.83</v>
      </c>
      <c r="L244" s="26">
        <v>4.83</v>
      </c>
      <c r="M244" s="27">
        <v>2.5</v>
      </c>
      <c r="N244" s="20">
        <v>4.5</v>
      </c>
      <c r="O244" s="35" t="s">
        <v>269</v>
      </c>
    </row>
    <row r="245" spans="1:15" x14ac:dyDescent="0.3">
      <c r="A245" s="35" t="s">
        <v>270</v>
      </c>
      <c r="B245" s="18" t="s">
        <v>271</v>
      </c>
      <c r="C245" s="17" t="s">
        <v>351</v>
      </c>
      <c r="D245" s="19" t="s">
        <v>273</v>
      </c>
      <c r="E245" s="20" t="s">
        <v>237</v>
      </c>
      <c r="F245" s="21" t="s">
        <v>358</v>
      </c>
      <c r="G245" s="22" t="s">
        <v>350</v>
      </c>
      <c r="H245" s="23" t="s">
        <v>257</v>
      </c>
      <c r="I245" s="24" t="s">
        <v>352</v>
      </c>
      <c r="J245" s="25" t="s">
        <v>238</v>
      </c>
      <c r="K245" s="23" t="s">
        <v>275</v>
      </c>
      <c r="L245" s="26" t="s">
        <v>276</v>
      </c>
      <c r="M245" s="27" t="s">
        <v>277</v>
      </c>
      <c r="N245" s="20" t="s">
        <v>278</v>
      </c>
      <c r="O245" s="35" t="s">
        <v>270</v>
      </c>
    </row>
    <row r="246" spans="1:15" ht="15" thickBot="1" x14ac:dyDescent="0.35">
      <c r="A246" s="149" t="s">
        <v>279</v>
      </c>
      <c r="B246" s="88" t="s">
        <v>280</v>
      </c>
      <c r="C246" s="89" t="s">
        <v>242</v>
      </c>
      <c r="D246" s="90" t="s">
        <v>241</v>
      </c>
      <c r="E246" s="91" t="s">
        <v>246</v>
      </c>
      <c r="F246" s="92" t="s">
        <v>241</v>
      </c>
      <c r="G246" s="93" t="s">
        <v>242</v>
      </c>
      <c r="H246" s="94" t="s">
        <v>354</v>
      </c>
      <c r="I246" s="95" t="s">
        <v>241</v>
      </c>
      <c r="J246" s="96" t="s">
        <v>241</v>
      </c>
      <c r="K246" s="94" t="s">
        <v>245</v>
      </c>
      <c r="L246" s="97" t="s">
        <v>245</v>
      </c>
      <c r="M246" s="98" t="s">
        <v>243</v>
      </c>
      <c r="N246" s="91" t="s">
        <v>234</v>
      </c>
      <c r="O246" s="149" t="s">
        <v>279</v>
      </c>
    </row>
    <row r="247" spans="1:15" ht="15" thickTop="1" x14ac:dyDescent="0.3">
      <c r="A247" s="61" t="s">
        <v>359</v>
      </c>
      <c r="B247" s="62">
        <f>SUM(C247:N247)</f>
        <v>38.5</v>
      </c>
      <c r="C247" s="63">
        <v>2</v>
      </c>
      <c r="D247" s="64">
        <v>0</v>
      </c>
      <c r="E247" s="65">
        <v>4.5</v>
      </c>
      <c r="F247" s="66">
        <v>4</v>
      </c>
      <c r="G247" s="67">
        <v>1</v>
      </c>
      <c r="H247" s="68">
        <v>4</v>
      </c>
      <c r="I247" s="69">
        <v>5.5</v>
      </c>
      <c r="J247" s="70">
        <v>3</v>
      </c>
      <c r="K247" s="68">
        <v>3.5</v>
      </c>
      <c r="L247" s="71">
        <v>4.5</v>
      </c>
      <c r="M247" s="72">
        <v>2.5</v>
      </c>
      <c r="N247" s="65">
        <v>4</v>
      </c>
      <c r="O247" s="61" t="s">
        <v>359</v>
      </c>
    </row>
    <row r="248" spans="1:15" x14ac:dyDescent="0.3">
      <c r="A248" s="35" t="s">
        <v>282</v>
      </c>
      <c r="B248" s="18">
        <f>SUM(C248:N248)</f>
        <v>27.16</v>
      </c>
      <c r="C248" s="17">
        <v>5.33</v>
      </c>
      <c r="D248" s="19">
        <v>1.5</v>
      </c>
      <c r="E248" s="20">
        <v>3.5</v>
      </c>
      <c r="F248" s="21">
        <v>2.33</v>
      </c>
      <c r="G248" s="22">
        <v>0.33</v>
      </c>
      <c r="H248" s="23">
        <v>1.17</v>
      </c>
      <c r="I248" s="24">
        <v>1</v>
      </c>
      <c r="J248" s="25">
        <v>0.17</v>
      </c>
      <c r="K248" s="23">
        <v>1.33</v>
      </c>
      <c r="L248" s="26">
        <v>3.5</v>
      </c>
      <c r="M248" s="27">
        <v>4.5</v>
      </c>
      <c r="N248" s="20">
        <v>2.5</v>
      </c>
      <c r="O248" s="35" t="s">
        <v>282</v>
      </c>
    </row>
    <row r="249" spans="1:15" x14ac:dyDescent="0.3">
      <c r="A249" s="35" t="s">
        <v>283</v>
      </c>
      <c r="B249" s="18" t="s">
        <v>284</v>
      </c>
      <c r="C249" s="17" t="s">
        <v>285</v>
      </c>
      <c r="D249" s="19" t="s">
        <v>273</v>
      </c>
      <c r="E249" s="20" t="s">
        <v>356</v>
      </c>
      <c r="F249" s="21" t="s">
        <v>360</v>
      </c>
      <c r="G249" s="22" t="s">
        <v>361</v>
      </c>
      <c r="H249" s="23" t="s">
        <v>360</v>
      </c>
      <c r="I249" s="24" t="s">
        <v>358</v>
      </c>
      <c r="J249" s="25" t="s">
        <v>350</v>
      </c>
      <c r="K249" s="23" t="s">
        <v>362</v>
      </c>
      <c r="L249" s="26" t="s">
        <v>286</v>
      </c>
      <c r="M249" s="27" t="s">
        <v>259</v>
      </c>
      <c r="N249" s="20" t="s">
        <v>265</v>
      </c>
      <c r="O249" s="35" t="s">
        <v>283</v>
      </c>
    </row>
    <row r="250" spans="1:15" ht="15" thickBot="1" x14ac:dyDescent="0.35">
      <c r="A250" s="149" t="s">
        <v>287</v>
      </c>
      <c r="B250" s="88" t="s">
        <v>288</v>
      </c>
      <c r="C250" s="89" t="s">
        <v>242</v>
      </c>
      <c r="D250" s="90" t="s">
        <v>353</v>
      </c>
      <c r="E250" s="91" t="s">
        <v>237</v>
      </c>
      <c r="F250" s="92" t="s">
        <v>234</v>
      </c>
      <c r="G250" s="93" t="s">
        <v>242</v>
      </c>
      <c r="H250" s="94" t="s">
        <v>245</v>
      </c>
      <c r="I250" s="95" t="s">
        <v>242</v>
      </c>
      <c r="J250" s="96" t="s">
        <v>242</v>
      </c>
      <c r="K250" s="94" t="s">
        <v>246</v>
      </c>
      <c r="L250" s="97" t="s">
        <v>235</v>
      </c>
      <c r="M250" s="98" t="s">
        <v>245</v>
      </c>
      <c r="N250" s="91" t="s">
        <v>245</v>
      </c>
      <c r="O250" s="149" t="s">
        <v>287</v>
      </c>
    </row>
    <row r="251" spans="1:15" ht="15" thickTop="1" x14ac:dyDescent="0.3">
      <c r="A251" s="61" t="s">
        <v>363</v>
      </c>
      <c r="B251" s="62">
        <f>SUM(C251:N251)</f>
        <v>40.5</v>
      </c>
      <c r="C251" s="63">
        <v>4.5</v>
      </c>
      <c r="D251" s="64">
        <v>0.5</v>
      </c>
      <c r="E251" s="65">
        <v>1.5</v>
      </c>
      <c r="F251" s="66">
        <v>3.5</v>
      </c>
      <c r="G251" s="67">
        <v>2</v>
      </c>
      <c r="H251" s="68">
        <v>1</v>
      </c>
      <c r="I251" s="69">
        <v>0.5</v>
      </c>
      <c r="J251" s="70">
        <v>4</v>
      </c>
      <c r="K251" s="68">
        <v>3</v>
      </c>
      <c r="L251" s="71">
        <v>10</v>
      </c>
      <c r="M251" s="72">
        <v>4.5</v>
      </c>
      <c r="N251" s="65">
        <v>5.5</v>
      </c>
      <c r="O251" s="61" t="s">
        <v>363</v>
      </c>
    </row>
    <row r="252" spans="1:15" x14ac:dyDescent="0.3">
      <c r="A252" s="35" t="s">
        <v>290</v>
      </c>
      <c r="B252" s="18">
        <f>SUM(C252:N252)</f>
        <v>28.509999999999998</v>
      </c>
      <c r="C252" s="17">
        <v>7</v>
      </c>
      <c r="D252" s="19">
        <v>2.17</v>
      </c>
      <c r="E252" s="20">
        <v>2.5</v>
      </c>
      <c r="F252" s="21">
        <v>1.67</v>
      </c>
      <c r="G252" s="22">
        <v>2</v>
      </c>
      <c r="H252" s="23">
        <v>1</v>
      </c>
      <c r="I252" s="24">
        <v>1.17</v>
      </c>
      <c r="J252" s="25">
        <v>0.33</v>
      </c>
      <c r="K252" s="23">
        <v>1</v>
      </c>
      <c r="L252" s="26">
        <v>2</v>
      </c>
      <c r="M252" s="27">
        <v>5.17</v>
      </c>
      <c r="N252" s="20">
        <v>2.5</v>
      </c>
      <c r="O252" s="35" t="s">
        <v>290</v>
      </c>
    </row>
    <row r="253" spans="1:15" x14ac:dyDescent="0.3">
      <c r="A253" s="35" t="s">
        <v>291</v>
      </c>
      <c r="B253" s="18" t="s">
        <v>292</v>
      </c>
      <c r="C253" s="17" t="s">
        <v>293</v>
      </c>
      <c r="D253" s="19" t="s">
        <v>233</v>
      </c>
      <c r="E253" s="20" t="s">
        <v>260</v>
      </c>
      <c r="F253" s="21" t="s">
        <v>362</v>
      </c>
      <c r="G253" s="22" t="s">
        <v>256</v>
      </c>
      <c r="H253" s="23" t="s">
        <v>267</v>
      </c>
      <c r="I253" s="24" t="s">
        <v>235</v>
      </c>
      <c r="J253" s="25" t="s">
        <v>360</v>
      </c>
      <c r="K253" s="23" t="s">
        <v>350</v>
      </c>
      <c r="L253" s="26" t="s">
        <v>364</v>
      </c>
      <c r="M253" s="27" t="s">
        <v>259</v>
      </c>
      <c r="N253" s="20" t="s">
        <v>365</v>
      </c>
      <c r="O253" s="35" t="s">
        <v>291</v>
      </c>
    </row>
    <row r="254" spans="1:15" ht="15" thickBot="1" x14ac:dyDescent="0.35">
      <c r="A254" s="149" t="s">
        <v>295</v>
      </c>
      <c r="B254" s="88" t="s">
        <v>296</v>
      </c>
      <c r="C254" s="89" t="s">
        <v>356</v>
      </c>
      <c r="D254" s="90" t="s">
        <v>354</v>
      </c>
      <c r="E254" s="91" t="s">
        <v>366</v>
      </c>
      <c r="F254" s="92" t="s">
        <v>231</v>
      </c>
      <c r="G254" s="93" t="s">
        <v>231</v>
      </c>
      <c r="H254" s="94" t="s">
        <v>242</v>
      </c>
      <c r="I254" s="95" t="s">
        <v>354</v>
      </c>
      <c r="J254" s="96" t="s">
        <v>242</v>
      </c>
      <c r="K254" s="94" t="s">
        <v>243</v>
      </c>
      <c r="L254" s="97" t="s">
        <v>235</v>
      </c>
      <c r="M254" s="98" t="s">
        <v>245</v>
      </c>
      <c r="N254" s="91" t="s">
        <v>245</v>
      </c>
      <c r="O254" s="149" t="s">
        <v>295</v>
      </c>
    </row>
    <row r="255" spans="1:15" ht="15" thickTop="1" x14ac:dyDescent="0.3">
      <c r="A255" s="61" t="s">
        <v>367</v>
      </c>
      <c r="B255" s="62">
        <f>SUM(C255:N255)</f>
        <v>71</v>
      </c>
      <c r="C255" s="63">
        <v>10.5</v>
      </c>
      <c r="D255" s="64">
        <v>8.5</v>
      </c>
      <c r="E255" s="65">
        <v>7.5</v>
      </c>
      <c r="F255" s="66">
        <v>3</v>
      </c>
      <c r="G255" s="67">
        <v>3</v>
      </c>
      <c r="H255" s="68">
        <v>2.5</v>
      </c>
      <c r="I255" s="69">
        <v>4</v>
      </c>
      <c r="J255" s="70">
        <v>9</v>
      </c>
      <c r="K255" s="68">
        <v>6.5</v>
      </c>
      <c r="L255" s="71">
        <v>8.5</v>
      </c>
      <c r="M255" s="72">
        <v>4</v>
      </c>
      <c r="N255" s="65">
        <v>4</v>
      </c>
      <c r="O255" s="61" t="s">
        <v>367</v>
      </c>
    </row>
    <row r="256" spans="1:15" x14ac:dyDescent="0.3">
      <c r="A256" s="35" t="s">
        <v>299</v>
      </c>
      <c r="B256" s="18">
        <f>SUM(C256:N256)</f>
        <v>70.17</v>
      </c>
      <c r="C256" s="17">
        <v>8.83</v>
      </c>
      <c r="D256" s="19">
        <v>6.5</v>
      </c>
      <c r="E256" s="20">
        <v>4.33</v>
      </c>
      <c r="F256" s="21">
        <v>5</v>
      </c>
      <c r="G256" s="22">
        <v>6.17</v>
      </c>
      <c r="H256" s="23">
        <v>5.83</v>
      </c>
      <c r="I256" s="24">
        <v>7.67</v>
      </c>
      <c r="J256" s="25">
        <v>4.5</v>
      </c>
      <c r="K256" s="23">
        <v>2.17</v>
      </c>
      <c r="L256" s="26">
        <v>8.67</v>
      </c>
      <c r="M256" s="27">
        <v>5.17</v>
      </c>
      <c r="N256" s="20">
        <v>5.33</v>
      </c>
      <c r="O256" s="35" t="s">
        <v>299</v>
      </c>
    </row>
    <row r="257" spans="1:15" x14ac:dyDescent="0.3">
      <c r="A257" s="35" t="s">
        <v>300</v>
      </c>
      <c r="B257" s="18" t="s">
        <v>301</v>
      </c>
      <c r="C257" s="17" t="s">
        <v>368</v>
      </c>
      <c r="D257" s="19" t="s">
        <v>369</v>
      </c>
      <c r="E257" s="20" t="s">
        <v>370</v>
      </c>
      <c r="F257" s="21" t="s">
        <v>251</v>
      </c>
      <c r="G257" s="22" t="s">
        <v>302</v>
      </c>
      <c r="H257" s="23" t="s">
        <v>252</v>
      </c>
      <c r="I257" s="24" t="s">
        <v>253</v>
      </c>
      <c r="J257" s="25" t="s">
        <v>303</v>
      </c>
      <c r="K257" s="23" t="s">
        <v>371</v>
      </c>
      <c r="L257" s="26" t="s">
        <v>280</v>
      </c>
      <c r="M257" s="27" t="s">
        <v>275</v>
      </c>
      <c r="N257" s="20" t="s">
        <v>304</v>
      </c>
      <c r="O257" s="35" t="s">
        <v>300</v>
      </c>
    </row>
    <row r="258" spans="1:15" ht="15" thickBot="1" x14ac:dyDescent="0.35">
      <c r="A258" s="149" t="s">
        <v>305</v>
      </c>
      <c r="B258" s="88" t="s">
        <v>306</v>
      </c>
      <c r="C258" s="89" t="s">
        <v>307</v>
      </c>
      <c r="D258" s="90" t="s">
        <v>260</v>
      </c>
      <c r="E258" s="91" t="s">
        <v>236</v>
      </c>
      <c r="F258" s="92" t="s">
        <v>350</v>
      </c>
      <c r="G258" s="93" t="s">
        <v>350</v>
      </c>
      <c r="H258" s="94" t="s">
        <v>351</v>
      </c>
      <c r="I258" s="95" t="s">
        <v>360</v>
      </c>
      <c r="J258" s="96" t="s">
        <v>243</v>
      </c>
      <c r="K258" s="94" t="s">
        <v>261</v>
      </c>
      <c r="L258" s="97" t="s">
        <v>257</v>
      </c>
      <c r="M258" s="98" t="s">
        <v>237</v>
      </c>
      <c r="N258" s="91" t="s">
        <v>360</v>
      </c>
      <c r="O258" s="149" t="s">
        <v>305</v>
      </c>
    </row>
    <row r="259" spans="1:15" ht="15" thickTop="1" x14ac:dyDescent="0.3">
      <c r="A259" s="61" t="s">
        <v>372</v>
      </c>
      <c r="B259" s="62">
        <f>SUM(C259:N259)</f>
        <v>84.5</v>
      </c>
      <c r="C259" s="63">
        <v>5</v>
      </c>
      <c r="D259" s="64">
        <v>5</v>
      </c>
      <c r="E259" s="65">
        <v>3</v>
      </c>
      <c r="F259" s="66">
        <v>3.5</v>
      </c>
      <c r="G259" s="67">
        <v>10</v>
      </c>
      <c r="H259" s="68">
        <v>16</v>
      </c>
      <c r="I259" s="69">
        <v>14</v>
      </c>
      <c r="J259" s="70">
        <v>9</v>
      </c>
      <c r="K259" s="68">
        <v>9.5</v>
      </c>
      <c r="L259" s="71">
        <v>2</v>
      </c>
      <c r="M259" s="72">
        <v>4.5</v>
      </c>
      <c r="N259" s="65">
        <v>3</v>
      </c>
      <c r="O259" s="61" t="s">
        <v>372</v>
      </c>
    </row>
    <row r="260" spans="1:15" x14ac:dyDescent="0.3">
      <c r="A260" s="35" t="s">
        <v>312</v>
      </c>
      <c r="B260" s="18">
        <f>SUM(C260:N260)</f>
        <v>50.66</v>
      </c>
      <c r="C260" s="17">
        <v>2.83</v>
      </c>
      <c r="D260" s="19">
        <v>7.17</v>
      </c>
      <c r="E260" s="20">
        <v>3</v>
      </c>
      <c r="F260" s="21">
        <v>4.67</v>
      </c>
      <c r="G260" s="22">
        <v>6.83</v>
      </c>
      <c r="H260" s="23">
        <v>7.5</v>
      </c>
      <c r="I260" s="24">
        <v>5.83</v>
      </c>
      <c r="J260" s="25">
        <v>3</v>
      </c>
      <c r="K260" s="23">
        <v>2.5</v>
      </c>
      <c r="L260" s="26">
        <v>2.5</v>
      </c>
      <c r="M260" s="27">
        <v>2</v>
      </c>
      <c r="N260" s="20">
        <v>2.83</v>
      </c>
      <c r="O260" s="35" t="s">
        <v>312</v>
      </c>
    </row>
    <row r="261" spans="1:15" x14ac:dyDescent="0.3">
      <c r="A261" s="35" t="s">
        <v>313</v>
      </c>
      <c r="B261" s="18" t="s">
        <v>314</v>
      </c>
      <c r="C261" s="17" t="s">
        <v>373</v>
      </c>
      <c r="D261" s="19" t="s">
        <v>315</v>
      </c>
      <c r="E261" s="20" t="s">
        <v>304</v>
      </c>
      <c r="F261" s="21" t="s">
        <v>316</v>
      </c>
      <c r="G261" s="22" t="s">
        <v>317</v>
      </c>
      <c r="H261" s="23" t="s">
        <v>374</v>
      </c>
      <c r="I261" s="24" t="s">
        <v>375</v>
      </c>
      <c r="J261" s="25" t="s">
        <v>376</v>
      </c>
      <c r="K261" s="23" t="s">
        <v>377</v>
      </c>
      <c r="L261" s="26" t="s">
        <v>260</v>
      </c>
      <c r="M261" s="27" t="s">
        <v>356</v>
      </c>
      <c r="N261" s="20" t="s">
        <v>319</v>
      </c>
      <c r="O261" s="35" t="s">
        <v>313</v>
      </c>
    </row>
    <row r="262" spans="1:15" ht="15" thickBot="1" x14ac:dyDescent="0.35">
      <c r="A262" s="149" t="s">
        <v>320</v>
      </c>
      <c r="B262" s="88" t="s">
        <v>321</v>
      </c>
      <c r="C262" s="89" t="s">
        <v>260</v>
      </c>
      <c r="D262" s="90" t="s">
        <v>235</v>
      </c>
      <c r="E262" s="91" t="s">
        <v>230</v>
      </c>
      <c r="F262" s="92" t="s">
        <v>232</v>
      </c>
      <c r="G262" s="93" t="s">
        <v>238</v>
      </c>
      <c r="H262" s="94" t="s">
        <v>319</v>
      </c>
      <c r="I262" s="95" t="s">
        <v>322</v>
      </c>
      <c r="J262" s="96" t="s">
        <v>243</v>
      </c>
      <c r="K262" s="94" t="s">
        <v>243</v>
      </c>
      <c r="L262" s="97" t="s">
        <v>352</v>
      </c>
      <c r="M262" s="98" t="s">
        <v>230</v>
      </c>
      <c r="N262" s="91" t="s">
        <v>231</v>
      </c>
      <c r="O262" s="149" t="s">
        <v>320</v>
      </c>
    </row>
    <row r="263" spans="1:15" ht="15" thickTop="1" x14ac:dyDescent="0.3">
      <c r="A263" s="61" t="s">
        <v>378</v>
      </c>
      <c r="B263" s="62">
        <f>SUM(C263:N263)</f>
        <v>24</v>
      </c>
      <c r="C263" s="63">
        <v>2</v>
      </c>
      <c r="D263" s="64">
        <v>1.5</v>
      </c>
      <c r="E263" s="65">
        <v>1</v>
      </c>
      <c r="F263" s="66">
        <v>3</v>
      </c>
      <c r="G263" s="67">
        <v>6</v>
      </c>
      <c r="H263" s="68">
        <v>3</v>
      </c>
      <c r="I263" s="69">
        <v>1</v>
      </c>
      <c r="J263" s="70">
        <v>1</v>
      </c>
      <c r="K263" s="68">
        <v>1.5</v>
      </c>
      <c r="L263" s="71">
        <v>0</v>
      </c>
      <c r="M263" s="72">
        <v>3</v>
      </c>
      <c r="N263" s="65">
        <v>1</v>
      </c>
      <c r="O263" s="61" t="s">
        <v>378</v>
      </c>
    </row>
    <row r="264" spans="1:15" x14ac:dyDescent="0.3">
      <c r="A264" s="35" t="s">
        <v>324</v>
      </c>
      <c r="B264" s="18">
        <f>SUM(C264:N264)</f>
        <v>31.17</v>
      </c>
      <c r="C264" s="17">
        <v>1.67</v>
      </c>
      <c r="D264" s="19">
        <v>1.67</v>
      </c>
      <c r="E264" s="20">
        <v>1.5</v>
      </c>
      <c r="F264" s="21">
        <v>2.5</v>
      </c>
      <c r="G264" s="22">
        <v>2</v>
      </c>
      <c r="H264" s="23">
        <v>5.33</v>
      </c>
      <c r="I264" s="24">
        <v>3.5</v>
      </c>
      <c r="J264" s="25">
        <v>2.33</v>
      </c>
      <c r="K264" s="23">
        <v>5</v>
      </c>
      <c r="L264" s="26">
        <v>2</v>
      </c>
      <c r="M264" s="27">
        <v>1.67</v>
      </c>
      <c r="N264" s="20">
        <v>2</v>
      </c>
      <c r="O264" s="35" t="s">
        <v>324</v>
      </c>
    </row>
    <row r="265" spans="1:15" x14ac:dyDescent="0.3">
      <c r="A265" s="35" t="s">
        <v>325</v>
      </c>
      <c r="B265" s="18" t="s">
        <v>326</v>
      </c>
      <c r="C265" s="17" t="s">
        <v>233</v>
      </c>
      <c r="D265" s="19" t="s">
        <v>272</v>
      </c>
      <c r="E265" s="20" t="s">
        <v>260</v>
      </c>
      <c r="F265" s="21" t="s">
        <v>237</v>
      </c>
      <c r="G265" s="22" t="s">
        <v>379</v>
      </c>
      <c r="H265" s="23" t="s">
        <v>327</v>
      </c>
      <c r="I265" s="24" t="s">
        <v>308</v>
      </c>
      <c r="J265" s="25" t="s">
        <v>236</v>
      </c>
      <c r="K265" s="23" t="s">
        <v>328</v>
      </c>
      <c r="L265" s="26" t="s">
        <v>257</v>
      </c>
      <c r="M265" s="27" t="s">
        <v>350</v>
      </c>
      <c r="N265" s="20" t="s">
        <v>238</v>
      </c>
      <c r="O265" s="35" t="s">
        <v>325</v>
      </c>
    </row>
    <row r="266" spans="1:15" x14ac:dyDescent="0.3">
      <c r="A266" s="35" t="s">
        <v>329</v>
      </c>
      <c r="B266" s="18" t="s">
        <v>330</v>
      </c>
      <c r="C266" s="17" t="s">
        <v>243</v>
      </c>
      <c r="D266" s="19" t="s">
        <v>230</v>
      </c>
      <c r="E266" s="20" t="s">
        <v>361</v>
      </c>
      <c r="F266" s="21" t="s">
        <v>246</v>
      </c>
      <c r="G266" s="22" t="s">
        <v>235</v>
      </c>
      <c r="H266" s="23" t="s">
        <v>230</v>
      </c>
      <c r="I266" s="24" t="s">
        <v>230</v>
      </c>
      <c r="J266" s="25" t="s">
        <v>361</v>
      </c>
      <c r="K266" s="23" t="s">
        <v>366</v>
      </c>
      <c r="L266" s="26" t="s">
        <v>353</v>
      </c>
      <c r="M266" s="27" t="s">
        <v>242</v>
      </c>
      <c r="N266" s="20" t="s">
        <v>241</v>
      </c>
      <c r="O266" s="35" t="s">
        <v>329</v>
      </c>
    </row>
    <row r="267" spans="1:15" x14ac:dyDescent="0.3">
      <c r="A267" s="16" t="s">
        <v>331</v>
      </c>
      <c r="B267" s="16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6" t="s">
        <v>331</v>
      </c>
    </row>
    <row r="268" spans="1:15" x14ac:dyDescent="0.3">
      <c r="A268" s="35" t="s">
        <v>380</v>
      </c>
      <c r="B268" s="166">
        <f>AVERAGE(C268:N268)</f>
        <v>1014.9618181818182</v>
      </c>
      <c r="C268" s="5">
        <v>1005.6</v>
      </c>
      <c r="D268" s="6">
        <v>1019.6</v>
      </c>
      <c r="E268" s="7">
        <v>1023.6</v>
      </c>
      <c r="F268" s="8" t="s">
        <v>381</v>
      </c>
      <c r="G268" s="9">
        <v>1011.4</v>
      </c>
      <c r="H268" s="10">
        <v>1015.5</v>
      </c>
      <c r="I268" s="11">
        <v>1014.9</v>
      </c>
      <c r="J268" s="12">
        <v>1010.4</v>
      </c>
      <c r="K268" s="10">
        <v>1018.38</v>
      </c>
      <c r="L268" s="13">
        <v>1007.2</v>
      </c>
      <c r="M268" s="14">
        <v>1021.7</v>
      </c>
      <c r="N268" s="32">
        <v>1016.3</v>
      </c>
      <c r="O268" s="35" t="s">
        <v>380</v>
      </c>
    </row>
    <row r="269" spans="1:15" x14ac:dyDescent="0.3">
      <c r="A269" s="35" t="s">
        <v>382</v>
      </c>
      <c r="B269" s="18">
        <v>970</v>
      </c>
      <c r="C269" s="17">
        <v>982</v>
      </c>
      <c r="D269" s="19">
        <v>994</v>
      </c>
      <c r="E269" s="20">
        <v>1005</v>
      </c>
      <c r="F269" s="21">
        <v>996</v>
      </c>
      <c r="G269" s="22">
        <v>975</v>
      </c>
      <c r="H269" s="23">
        <v>996</v>
      </c>
      <c r="I269" s="24">
        <v>1000</v>
      </c>
      <c r="J269" s="25">
        <v>998</v>
      </c>
      <c r="K269" s="23">
        <v>1004</v>
      </c>
      <c r="L269" s="26">
        <v>990</v>
      </c>
      <c r="M269" s="27">
        <v>999</v>
      </c>
      <c r="N269" s="20">
        <v>979</v>
      </c>
      <c r="O269" s="35" t="s">
        <v>382</v>
      </c>
    </row>
    <row r="270" spans="1:15" x14ac:dyDescent="0.3">
      <c r="A270" s="149" t="s">
        <v>89</v>
      </c>
      <c r="B270" s="167">
        <v>37925</v>
      </c>
      <c r="C270" s="168">
        <v>37998</v>
      </c>
      <c r="D270" s="169">
        <v>38044</v>
      </c>
      <c r="E270" s="170">
        <v>38048</v>
      </c>
      <c r="F270" s="171">
        <v>38105</v>
      </c>
      <c r="G270" s="172">
        <v>38112</v>
      </c>
      <c r="H270" s="173">
        <v>38161</v>
      </c>
      <c r="I270" s="174">
        <v>38176</v>
      </c>
      <c r="J270" s="175">
        <v>38217</v>
      </c>
      <c r="K270" s="173">
        <v>38243</v>
      </c>
      <c r="L270" s="176">
        <v>38269</v>
      </c>
      <c r="M270" s="177">
        <v>38310</v>
      </c>
      <c r="N270" s="170">
        <v>37983</v>
      </c>
      <c r="O270" s="149" t="s">
        <v>89</v>
      </c>
    </row>
    <row r="271" spans="1:15" x14ac:dyDescent="0.3">
      <c r="A271" s="149" t="s">
        <v>383</v>
      </c>
      <c r="B271" s="88">
        <v>1044</v>
      </c>
      <c r="C271" s="89">
        <v>1028</v>
      </c>
      <c r="D271" s="90">
        <v>1038</v>
      </c>
      <c r="E271" s="91">
        <v>1044</v>
      </c>
      <c r="F271" s="92">
        <v>1034</v>
      </c>
      <c r="G271" s="93">
        <v>1027</v>
      </c>
      <c r="H271" s="94">
        <v>1030</v>
      </c>
      <c r="I271" s="95">
        <v>1025</v>
      </c>
      <c r="J271" s="96">
        <v>1022</v>
      </c>
      <c r="K271" s="94">
        <v>1031</v>
      </c>
      <c r="L271" s="97">
        <v>1021</v>
      </c>
      <c r="M271" s="98">
        <v>1036</v>
      </c>
      <c r="N271" s="91">
        <v>1032</v>
      </c>
      <c r="O271" s="149" t="s">
        <v>383</v>
      </c>
    </row>
    <row r="272" spans="1:15" ht="15" thickBot="1" x14ac:dyDescent="0.35">
      <c r="A272" s="178" t="s">
        <v>89</v>
      </c>
      <c r="B272" s="179">
        <v>37696</v>
      </c>
      <c r="C272" s="180">
        <v>38004</v>
      </c>
      <c r="D272" s="181">
        <v>38026</v>
      </c>
      <c r="E272" s="182">
        <v>38062</v>
      </c>
      <c r="F272" s="183">
        <v>38081</v>
      </c>
      <c r="G272" s="184">
        <v>38122</v>
      </c>
      <c r="H272" s="185">
        <v>38151</v>
      </c>
      <c r="I272" s="186">
        <v>37809</v>
      </c>
      <c r="J272" s="187">
        <v>38220</v>
      </c>
      <c r="K272" s="185">
        <v>38238</v>
      </c>
      <c r="L272" s="188">
        <v>38263</v>
      </c>
      <c r="M272" s="189">
        <v>38305</v>
      </c>
      <c r="N272" s="182">
        <v>37971</v>
      </c>
      <c r="O272" s="178" t="s">
        <v>89</v>
      </c>
    </row>
    <row r="273" spans="1:15" ht="15" thickTop="1" x14ac:dyDescent="0.3">
      <c r="A273" s="152" t="s">
        <v>384</v>
      </c>
      <c r="B273" s="166">
        <f>AVERAGE(C273:N273)</f>
        <v>1016.8499999999999</v>
      </c>
      <c r="C273" s="190">
        <v>1010.5</v>
      </c>
      <c r="D273" s="191">
        <v>1021.5</v>
      </c>
      <c r="E273" s="192">
        <v>1021.2</v>
      </c>
      <c r="F273" s="193">
        <v>1013.1</v>
      </c>
      <c r="G273" s="194">
        <v>1016.8</v>
      </c>
      <c r="H273" s="195">
        <v>1018.9</v>
      </c>
      <c r="I273" s="196">
        <v>1016.8</v>
      </c>
      <c r="J273" s="197">
        <v>1012</v>
      </c>
      <c r="K273" s="195">
        <v>1019.8</v>
      </c>
      <c r="L273" s="198">
        <v>1009.2</v>
      </c>
      <c r="M273" s="199">
        <v>1022.5</v>
      </c>
      <c r="N273" s="192">
        <v>1019.9</v>
      </c>
      <c r="O273" s="152" t="s">
        <v>384</v>
      </c>
    </row>
    <row r="274" spans="1:15" x14ac:dyDescent="0.3">
      <c r="A274" s="15"/>
      <c r="B274" s="16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</row>
    <row r="275" spans="1:15" x14ac:dyDescent="0.3">
      <c r="A275" s="3" t="s">
        <v>336</v>
      </c>
      <c r="B275" s="4" t="s">
        <v>1</v>
      </c>
      <c r="C275" s="5" t="s">
        <v>2</v>
      </c>
      <c r="D275" s="6" t="s">
        <v>3</v>
      </c>
      <c r="E275" s="7" t="s">
        <v>4</v>
      </c>
      <c r="F275" s="8" t="s">
        <v>5</v>
      </c>
      <c r="G275" s="9" t="s">
        <v>6</v>
      </c>
      <c r="H275" s="10" t="s">
        <v>7</v>
      </c>
      <c r="I275" s="11" t="s">
        <v>8</v>
      </c>
      <c r="J275" s="12" t="s">
        <v>9</v>
      </c>
      <c r="K275" s="10" t="s">
        <v>10</v>
      </c>
      <c r="L275" s="13" t="s">
        <v>11</v>
      </c>
      <c r="M275" s="14" t="s">
        <v>12</v>
      </c>
      <c r="N275" s="7" t="s">
        <v>13</v>
      </c>
      <c r="O275" s="3" t="s">
        <v>336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74"/>
  <sheetViews>
    <sheetView topLeftCell="A103" workbookViewId="0">
      <selection activeCell="B186" activeCellId="2" sqref="B163 B178 B186"/>
    </sheetView>
  </sheetViews>
  <sheetFormatPr baseColWidth="10" defaultRowHeight="14.4" x14ac:dyDescent="0.3"/>
  <cols>
    <col min="1" max="1" width="41.44140625" customWidth="1"/>
    <col min="15" max="15" width="49.109375" customWidth="1"/>
  </cols>
  <sheetData>
    <row r="1" spans="1:15" x14ac:dyDescent="0.3">
      <c r="A1" s="3" t="s">
        <v>385</v>
      </c>
      <c r="B1" s="4" t="s">
        <v>1</v>
      </c>
      <c r="C1" s="5" t="s">
        <v>2</v>
      </c>
      <c r="D1" s="6" t="s">
        <v>3</v>
      </c>
      <c r="E1" s="7" t="s">
        <v>4</v>
      </c>
      <c r="F1" s="8" t="s">
        <v>5</v>
      </c>
      <c r="G1" s="9" t="s">
        <v>6</v>
      </c>
      <c r="H1" s="10" t="s">
        <v>7</v>
      </c>
      <c r="I1" s="11" t="s">
        <v>8</v>
      </c>
      <c r="J1" s="12" t="s">
        <v>9</v>
      </c>
      <c r="K1" s="10" t="s">
        <v>10</v>
      </c>
      <c r="L1" s="13" t="s">
        <v>11</v>
      </c>
      <c r="M1" s="14" t="s">
        <v>12</v>
      </c>
      <c r="N1" s="7" t="s">
        <v>13</v>
      </c>
      <c r="O1" s="3" t="s">
        <v>385</v>
      </c>
    </row>
    <row r="2" spans="1:15" ht="15" thickBot="1" x14ac:dyDescent="0.35">
      <c r="A2" s="15" t="s">
        <v>82</v>
      </c>
      <c r="B2" s="1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 t="s">
        <v>82</v>
      </c>
    </row>
    <row r="3" spans="1:15" ht="15" thickTop="1" x14ac:dyDescent="0.3">
      <c r="A3" s="3" t="s">
        <v>83</v>
      </c>
      <c r="B3" s="4">
        <f>INT(SUM(C3:N3)*100/12)/100</f>
        <v>7.28</v>
      </c>
      <c r="C3" s="5">
        <v>3</v>
      </c>
      <c r="D3" s="6">
        <v>0.65400000000000003</v>
      </c>
      <c r="E3" s="7">
        <v>3.31</v>
      </c>
      <c r="F3" s="8">
        <v>6.27</v>
      </c>
      <c r="G3" s="9">
        <v>8.25</v>
      </c>
      <c r="H3" s="10">
        <v>11.7</v>
      </c>
      <c r="I3" s="11">
        <v>14.2</v>
      </c>
      <c r="J3" s="12">
        <v>11.7</v>
      </c>
      <c r="K3" s="10">
        <v>12.1</v>
      </c>
      <c r="L3" s="13">
        <v>11.8</v>
      </c>
      <c r="M3" s="72">
        <v>3.45</v>
      </c>
      <c r="N3" s="7">
        <v>0.98</v>
      </c>
      <c r="O3" s="3" t="s">
        <v>83</v>
      </c>
    </row>
    <row r="4" spans="1:15" x14ac:dyDescent="0.3">
      <c r="A4" s="2" t="s">
        <v>84</v>
      </c>
      <c r="B4" s="4">
        <f>INT(SUM(C4:N4)*100/12)/100</f>
        <v>6.87</v>
      </c>
      <c r="C4" s="17">
        <v>1.92</v>
      </c>
      <c r="D4" s="19">
        <v>2.2599999999999998</v>
      </c>
      <c r="E4" s="20">
        <v>3.47</v>
      </c>
      <c r="F4" s="21">
        <v>4.5199999999999996</v>
      </c>
      <c r="G4" s="22">
        <v>7.99</v>
      </c>
      <c r="H4" s="23">
        <v>11.27</v>
      </c>
      <c r="I4" s="24">
        <v>12.95</v>
      </c>
      <c r="J4" s="25">
        <v>14.02</v>
      </c>
      <c r="K4" s="23">
        <v>9.6</v>
      </c>
      <c r="L4" s="26">
        <v>8.27</v>
      </c>
      <c r="M4" s="27">
        <v>4.0999999999999996</v>
      </c>
      <c r="N4" s="20">
        <v>2.15</v>
      </c>
      <c r="O4" s="2" t="s">
        <v>84</v>
      </c>
    </row>
    <row r="5" spans="1:15" x14ac:dyDescent="0.3">
      <c r="A5" s="2" t="s">
        <v>21</v>
      </c>
      <c r="B5" s="18">
        <f t="shared" ref="B5:N5" si="0">B3-B4</f>
        <v>0.41000000000000014</v>
      </c>
      <c r="C5" s="17">
        <f t="shared" si="0"/>
        <v>1.08</v>
      </c>
      <c r="D5" s="19">
        <f t="shared" si="0"/>
        <v>-1.6059999999999999</v>
      </c>
      <c r="E5" s="20">
        <f t="shared" si="0"/>
        <v>-0.16000000000000014</v>
      </c>
      <c r="F5" s="21">
        <f t="shared" si="0"/>
        <v>1.75</v>
      </c>
      <c r="G5" s="22">
        <f t="shared" si="0"/>
        <v>0.25999999999999979</v>
      </c>
      <c r="H5" s="23">
        <f t="shared" si="0"/>
        <v>0.42999999999999972</v>
      </c>
      <c r="I5" s="24">
        <f t="shared" si="0"/>
        <v>1.25</v>
      </c>
      <c r="J5" s="25">
        <f t="shared" si="0"/>
        <v>-2.3200000000000003</v>
      </c>
      <c r="K5" s="23">
        <f t="shared" si="0"/>
        <v>2.5</v>
      </c>
      <c r="L5" s="26">
        <f t="shared" si="0"/>
        <v>3.5300000000000011</v>
      </c>
      <c r="M5" s="27">
        <f t="shared" si="0"/>
        <v>-0.64999999999999947</v>
      </c>
      <c r="N5" s="20">
        <f t="shared" si="0"/>
        <v>-1.17</v>
      </c>
      <c r="O5" s="2" t="s">
        <v>21</v>
      </c>
    </row>
    <row r="6" spans="1:15" x14ac:dyDescent="0.3">
      <c r="A6" s="2" t="s">
        <v>85</v>
      </c>
      <c r="B6" s="18">
        <v>-0.8</v>
      </c>
      <c r="C6" s="17">
        <v>0.34</v>
      </c>
      <c r="D6" s="19">
        <v>-0.8</v>
      </c>
      <c r="E6" s="20">
        <v>2.23</v>
      </c>
      <c r="F6" s="21">
        <v>3.61</v>
      </c>
      <c r="G6" s="22">
        <v>6.53</v>
      </c>
      <c r="H6" s="23">
        <v>9.85</v>
      </c>
      <c r="I6" s="24">
        <v>12</v>
      </c>
      <c r="J6" s="25">
        <v>11.7</v>
      </c>
      <c r="K6" s="23">
        <v>7.66</v>
      </c>
      <c r="L6" s="26">
        <v>4.42</v>
      </c>
      <c r="M6" s="27">
        <v>3.45</v>
      </c>
      <c r="N6" s="20">
        <v>0.63</v>
      </c>
      <c r="O6" s="2" t="s">
        <v>85</v>
      </c>
    </row>
    <row r="7" spans="1:15" x14ac:dyDescent="0.3">
      <c r="A7" s="2" t="s">
        <v>86</v>
      </c>
      <c r="B7" s="209">
        <v>37653</v>
      </c>
      <c r="C7" s="17">
        <v>2003</v>
      </c>
      <c r="D7" s="19">
        <v>2003</v>
      </c>
      <c r="E7" s="20">
        <v>2004</v>
      </c>
      <c r="F7" s="21">
        <v>2003</v>
      </c>
      <c r="G7" s="22">
        <v>2004</v>
      </c>
      <c r="H7" s="23">
        <v>2001</v>
      </c>
      <c r="I7" s="24">
        <v>2002</v>
      </c>
      <c r="J7" s="25">
        <v>2005</v>
      </c>
      <c r="K7" s="23">
        <v>2003</v>
      </c>
      <c r="L7" s="26">
        <v>2003</v>
      </c>
      <c r="M7" s="27">
        <v>2005</v>
      </c>
      <c r="N7" s="20">
        <v>2001</v>
      </c>
      <c r="O7" s="2" t="s">
        <v>86</v>
      </c>
    </row>
    <row r="8" spans="1:15" x14ac:dyDescent="0.3">
      <c r="A8" s="2" t="s">
        <v>87</v>
      </c>
      <c r="B8" s="18">
        <v>14.1</v>
      </c>
      <c r="C8" s="17">
        <v>3.19</v>
      </c>
      <c r="D8" s="19">
        <v>5.07</v>
      </c>
      <c r="E8" s="20">
        <v>4.58</v>
      </c>
      <c r="F8" s="21">
        <v>6.27</v>
      </c>
      <c r="G8" s="22">
        <v>8.64</v>
      </c>
      <c r="H8" s="23">
        <v>12.6</v>
      </c>
      <c r="I8" s="24">
        <v>14.2</v>
      </c>
      <c r="J8" s="25">
        <v>15.2</v>
      </c>
      <c r="K8" s="23">
        <v>12.4</v>
      </c>
      <c r="L8" s="26">
        <v>12</v>
      </c>
      <c r="M8" s="27">
        <v>5.98</v>
      </c>
      <c r="N8" s="20">
        <v>4.5</v>
      </c>
      <c r="O8" s="2" t="s">
        <v>87</v>
      </c>
    </row>
    <row r="9" spans="1:15" x14ac:dyDescent="0.3">
      <c r="A9" s="2" t="s">
        <v>86</v>
      </c>
      <c r="B9" s="209">
        <v>37104</v>
      </c>
      <c r="C9" s="17">
        <v>2002</v>
      </c>
      <c r="D9" s="19">
        <v>2002</v>
      </c>
      <c r="E9" s="20">
        <v>2001</v>
      </c>
      <c r="F9" s="21">
        <v>2005</v>
      </c>
      <c r="G9" s="22">
        <v>2002</v>
      </c>
      <c r="H9" s="23">
        <v>2003</v>
      </c>
      <c r="I9" s="24">
        <v>2005</v>
      </c>
      <c r="J9" s="25">
        <v>2004</v>
      </c>
      <c r="K9" s="23">
        <v>2004</v>
      </c>
      <c r="L9" s="26">
        <v>2001</v>
      </c>
      <c r="M9" s="27">
        <v>2002</v>
      </c>
      <c r="N9" s="20">
        <v>2002</v>
      </c>
      <c r="O9" s="2" t="s">
        <v>86</v>
      </c>
    </row>
    <row r="10" spans="1:15" x14ac:dyDescent="0.3">
      <c r="A10" s="3" t="s">
        <v>88</v>
      </c>
      <c r="B10" s="18">
        <v>-11.9</v>
      </c>
      <c r="C10" s="5">
        <v>-6.3</v>
      </c>
      <c r="D10" s="6">
        <v>-11</v>
      </c>
      <c r="E10" s="7">
        <v>-11.9</v>
      </c>
      <c r="F10" s="8">
        <v>0.3</v>
      </c>
      <c r="G10" s="9">
        <v>-0.2</v>
      </c>
      <c r="H10" s="10">
        <v>4.2</v>
      </c>
      <c r="I10" s="11">
        <v>10.6</v>
      </c>
      <c r="J10" s="12">
        <v>6.8</v>
      </c>
      <c r="K10" s="10">
        <v>3.2</v>
      </c>
      <c r="L10" s="13">
        <v>4.8</v>
      </c>
      <c r="M10" s="14">
        <v>-3.8</v>
      </c>
      <c r="N10" s="7">
        <v>-6.6</v>
      </c>
      <c r="O10" s="3" t="s">
        <v>88</v>
      </c>
    </row>
    <row r="11" spans="1:15" x14ac:dyDescent="0.3">
      <c r="A11" s="35" t="s">
        <v>89</v>
      </c>
      <c r="B11" s="50">
        <v>38415</v>
      </c>
      <c r="C11" s="39">
        <v>37989</v>
      </c>
      <c r="D11" s="40">
        <v>38411</v>
      </c>
      <c r="E11" s="41">
        <v>38415</v>
      </c>
      <c r="F11" s="42">
        <v>38451</v>
      </c>
      <c r="G11" s="43">
        <v>38490</v>
      </c>
      <c r="H11" s="44">
        <v>38517</v>
      </c>
      <c r="I11" s="45">
        <v>38538</v>
      </c>
      <c r="J11" s="46">
        <v>38580</v>
      </c>
      <c r="K11" s="44">
        <v>38614</v>
      </c>
      <c r="L11" s="47">
        <v>38629</v>
      </c>
      <c r="M11" s="48">
        <v>38674</v>
      </c>
      <c r="N11" s="41">
        <v>38715</v>
      </c>
      <c r="O11" s="35" t="s">
        <v>89</v>
      </c>
    </row>
    <row r="12" spans="1:15" x14ac:dyDescent="0.3">
      <c r="A12" s="2" t="s">
        <v>90</v>
      </c>
      <c r="B12" s="18">
        <v>-11.9</v>
      </c>
      <c r="C12" s="17">
        <v>-8.1</v>
      </c>
      <c r="D12" s="19">
        <v>-11</v>
      </c>
      <c r="E12" s="32">
        <v>-11.9</v>
      </c>
      <c r="F12" s="21">
        <v>-5.2</v>
      </c>
      <c r="G12" s="22">
        <v>-0.2</v>
      </c>
      <c r="H12" s="23">
        <v>4</v>
      </c>
      <c r="I12" s="24">
        <v>7</v>
      </c>
      <c r="J12" s="25">
        <v>6.8</v>
      </c>
      <c r="K12" s="23">
        <v>1</v>
      </c>
      <c r="L12" s="26">
        <v>-5.5</v>
      </c>
      <c r="M12" s="27">
        <v>-3.8</v>
      </c>
      <c r="N12" s="20">
        <v>-7.1</v>
      </c>
      <c r="O12" s="2" t="s">
        <v>90</v>
      </c>
    </row>
    <row r="13" spans="1:15" ht="15" thickBot="1" x14ac:dyDescent="0.35">
      <c r="A13" s="49" t="s">
        <v>89</v>
      </c>
      <c r="B13" s="50">
        <v>38415</v>
      </c>
      <c r="C13" s="51">
        <v>37630</v>
      </c>
      <c r="D13" s="52">
        <v>38411</v>
      </c>
      <c r="E13" s="41">
        <v>38415</v>
      </c>
      <c r="F13" s="54">
        <v>37719</v>
      </c>
      <c r="G13" s="55">
        <v>38490</v>
      </c>
      <c r="H13" s="56" t="s">
        <v>93</v>
      </c>
      <c r="I13" s="57" t="s">
        <v>94</v>
      </c>
      <c r="J13" s="58">
        <v>38580</v>
      </c>
      <c r="K13" s="56">
        <v>37888</v>
      </c>
      <c r="L13" s="59">
        <v>37922</v>
      </c>
      <c r="M13" s="60">
        <v>38674</v>
      </c>
      <c r="N13" s="53">
        <v>37965</v>
      </c>
      <c r="O13" s="49" t="s">
        <v>89</v>
      </c>
    </row>
    <row r="14" spans="1:15" ht="15" thickTop="1" x14ac:dyDescent="0.3">
      <c r="A14" s="61" t="s">
        <v>97</v>
      </c>
      <c r="B14" s="127">
        <f>INT(SUM(C14:N14)*100/12)/100</f>
        <v>7.39</v>
      </c>
      <c r="C14" s="63">
        <v>3.3</v>
      </c>
      <c r="D14" s="64">
        <v>0.7</v>
      </c>
      <c r="E14" s="65">
        <v>3.6</v>
      </c>
      <c r="F14" s="66">
        <v>6.5</v>
      </c>
      <c r="G14" s="67">
        <v>8.5</v>
      </c>
      <c r="H14" s="68">
        <v>11.5</v>
      </c>
      <c r="I14" s="69">
        <v>13.7</v>
      </c>
      <c r="J14" s="70">
        <v>12</v>
      </c>
      <c r="K14" s="68">
        <v>12.2</v>
      </c>
      <c r="L14" s="71">
        <v>11.4</v>
      </c>
      <c r="M14" s="72">
        <v>3.9</v>
      </c>
      <c r="N14" s="65">
        <v>1.4</v>
      </c>
      <c r="O14" s="61" t="s">
        <v>97</v>
      </c>
    </row>
    <row r="15" spans="1:15" x14ac:dyDescent="0.3">
      <c r="A15" s="2" t="s">
        <v>98</v>
      </c>
      <c r="B15" s="18">
        <v>6.4</v>
      </c>
      <c r="C15" s="17">
        <v>1</v>
      </c>
      <c r="D15" s="19">
        <v>1.1000000000000001</v>
      </c>
      <c r="E15" s="20">
        <v>3</v>
      </c>
      <c r="F15" s="21">
        <v>4.5999999999999996</v>
      </c>
      <c r="G15" s="22">
        <v>7.9</v>
      </c>
      <c r="H15" s="23">
        <v>10.4</v>
      </c>
      <c r="I15" s="24">
        <v>12.4</v>
      </c>
      <c r="J15" s="25">
        <v>12.5</v>
      </c>
      <c r="K15" s="23">
        <v>10.7</v>
      </c>
      <c r="L15" s="26">
        <v>7.6</v>
      </c>
      <c r="M15" s="27">
        <v>4.0999999999999996</v>
      </c>
      <c r="N15" s="20">
        <v>2</v>
      </c>
      <c r="O15" s="2" t="s">
        <v>98</v>
      </c>
    </row>
    <row r="16" spans="1:15" x14ac:dyDescent="0.3">
      <c r="A16" s="2" t="s">
        <v>21</v>
      </c>
      <c r="B16" s="18">
        <f t="shared" ref="B16:N16" si="1">B14-B15</f>
        <v>0.98999999999999932</v>
      </c>
      <c r="C16" s="17">
        <f t="shared" si="1"/>
        <v>2.2999999999999998</v>
      </c>
      <c r="D16" s="19">
        <f t="shared" si="1"/>
        <v>-0.40000000000000013</v>
      </c>
      <c r="E16" s="20">
        <f t="shared" si="1"/>
        <v>0.60000000000000009</v>
      </c>
      <c r="F16" s="21">
        <f t="shared" si="1"/>
        <v>1.9000000000000004</v>
      </c>
      <c r="G16" s="22">
        <f t="shared" si="1"/>
        <v>0.59999999999999964</v>
      </c>
      <c r="H16" s="23">
        <f t="shared" si="1"/>
        <v>1.0999999999999996</v>
      </c>
      <c r="I16" s="24">
        <f t="shared" si="1"/>
        <v>1.2999999999999989</v>
      </c>
      <c r="J16" s="25">
        <f t="shared" si="1"/>
        <v>-0.5</v>
      </c>
      <c r="K16" s="23">
        <f t="shared" si="1"/>
        <v>1.5</v>
      </c>
      <c r="L16" s="26">
        <f t="shared" si="1"/>
        <v>3.8000000000000007</v>
      </c>
      <c r="M16" s="27">
        <f t="shared" si="1"/>
        <v>-0.19999999999999973</v>
      </c>
      <c r="N16" s="20">
        <f t="shared" si="1"/>
        <v>-0.60000000000000009</v>
      </c>
      <c r="O16" s="2" t="s">
        <v>21</v>
      </c>
    </row>
    <row r="17" spans="1:15" x14ac:dyDescent="0.3">
      <c r="A17" s="2" t="s">
        <v>85</v>
      </c>
      <c r="B17" s="18">
        <v>-7.6</v>
      </c>
      <c r="C17" s="17">
        <v>-5.6</v>
      </c>
      <c r="D17" s="19">
        <v>-7.6</v>
      </c>
      <c r="E17" s="20">
        <v>-0.7</v>
      </c>
      <c r="F17" s="21">
        <v>2.2000000000000002</v>
      </c>
      <c r="G17" s="22">
        <v>5.8</v>
      </c>
      <c r="H17" s="23">
        <v>8.3000000000000007</v>
      </c>
      <c r="I17" s="24">
        <v>11.1</v>
      </c>
      <c r="J17" s="25">
        <v>10.6</v>
      </c>
      <c r="K17" s="23">
        <v>7.6</v>
      </c>
      <c r="L17" s="26">
        <v>5.0999999999999996</v>
      </c>
      <c r="M17" s="27">
        <v>1</v>
      </c>
      <c r="N17" s="20">
        <v>-2.4</v>
      </c>
      <c r="O17" s="2" t="s">
        <v>85</v>
      </c>
    </row>
    <row r="18" spans="1:15" x14ac:dyDescent="0.3">
      <c r="A18" s="2" t="s">
        <v>86</v>
      </c>
      <c r="B18" s="209">
        <v>20486</v>
      </c>
      <c r="C18" s="17">
        <v>1963</v>
      </c>
      <c r="D18" s="19">
        <v>1956</v>
      </c>
      <c r="E18" s="20">
        <v>1955</v>
      </c>
      <c r="F18" s="21">
        <v>1954</v>
      </c>
      <c r="G18" s="22">
        <v>1991</v>
      </c>
      <c r="H18" s="23">
        <v>1949</v>
      </c>
      <c r="I18" s="24">
        <v>1984</v>
      </c>
      <c r="J18" s="25">
        <v>1978</v>
      </c>
      <c r="K18" s="23">
        <v>1986</v>
      </c>
      <c r="L18" s="26">
        <v>1947</v>
      </c>
      <c r="M18" s="27">
        <v>1985</v>
      </c>
      <c r="N18" s="20">
        <v>1963</v>
      </c>
      <c r="O18" s="2" t="s">
        <v>86</v>
      </c>
    </row>
    <row r="19" spans="1:15" x14ac:dyDescent="0.3">
      <c r="A19" s="2" t="s">
        <v>87</v>
      </c>
      <c r="B19" s="18">
        <v>15.8</v>
      </c>
      <c r="C19" s="17">
        <v>5</v>
      </c>
      <c r="D19" s="19">
        <v>5.4</v>
      </c>
      <c r="E19" s="20">
        <v>6.4</v>
      </c>
      <c r="F19" s="21">
        <v>7.9</v>
      </c>
      <c r="G19" s="22">
        <v>10.5</v>
      </c>
      <c r="H19" s="23">
        <v>12.3</v>
      </c>
      <c r="I19" s="24">
        <v>14.6</v>
      </c>
      <c r="J19" s="25">
        <v>15.8</v>
      </c>
      <c r="K19" s="23">
        <v>13.6</v>
      </c>
      <c r="L19" s="26">
        <v>11.9</v>
      </c>
      <c r="M19" s="27">
        <v>9.3000000000000007</v>
      </c>
      <c r="N19" s="20">
        <v>6</v>
      </c>
      <c r="O19" s="2" t="s">
        <v>87</v>
      </c>
    </row>
    <row r="20" spans="1:15" x14ac:dyDescent="0.3">
      <c r="A20" s="2" t="s">
        <v>86</v>
      </c>
      <c r="B20" s="209">
        <v>35643</v>
      </c>
      <c r="C20" s="17">
        <v>1975</v>
      </c>
      <c r="D20" s="19">
        <v>1990</v>
      </c>
      <c r="E20" s="20">
        <v>1981</v>
      </c>
      <c r="F20" s="21">
        <v>1961</v>
      </c>
      <c r="G20" s="22">
        <v>2000</v>
      </c>
      <c r="H20" s="23">
        <v>1982</v>
      </c>
      <c r="I20" s="24">
        <v>1994</v>
      </c>
      <c r="J20" s="25">
        <v>1997</v>
      </c>
      <c r="K20" s="23" t="s">
        <v>99</v>
      </c>
      <c r="L20" s="26">
        <v>2001</v>
      </c>
      <c r="M20" s="27">
        <v>1994</v>
      </c>
      <c r="N20" s="20">
        <v>1974</v>
      </c>
      <c r="O20" s="2" t="s">
        <v>86</v>
      </c>
    </row>
    <row r="21" spans="1:15" x14ac:dyDescent="0.3">
      <c r="A21" s="3" t="s">
        <v>100</v>
      </c>
      <c r="B21" s="4">
        <v>-9.8000000000000007</v>
      </c>
      <c r="C21" s="5">
        <v>-4.3</v>
      </c>
      <c r="D21" s="6">
        <v>-9.4</v>
      </c>
      <c r="E21" s="7">
        <v>-9.8000000000000007</v>
      </c>
      <c r="F21" s="8">
        <v>0.4</v>
      </c>
      <c r="G21" s="9">
        <v>1.2</v>
      </c>
      <c r="H21" s="10">
        <v>4.7</v>
      </c>
      <c r="I21" s="11">
        <v>10.5</v>
      </c>
      <c r="J21" s="12">
        <v>7.6</v>
      </c>
      <c r="K21" s="10">
        <v>4.8</v>
      </c>
      <c r="L21" s="13">
        <v>6</v>
      </c>
      <c r="M21" s="14">
        <v>-3.1</v>
      </c>
      <c r="N21" s="7">
        <v>-4.9000000000000004</v>
      </c>
      <c r="O21" s="3" t="s">
        <v>100</v>
      </c>
    </row>
    <row r="22" spans="1:15" x14ac:dyDescent="0.3">
      <c r="A22" s="35" t="s">
        <v>89</v>
      </c>
      <c r="B22" s="38">
        <v>38415</v>
      </c>
      <c r="C22" s="39">
        <v>38378</v>
      </c>
      <c r="D22" s="40">
        <v>38411</v>
      </c>
      <c r="E22" s="41">
        <v>38415</v>
      </c>
      <c r="F22" s="42">
        <v>38451</v>
      </c>
      <c r="G22" s="43">
        <v>38490</v>
      </c>
      <c r="H22" s="44">
        <v>38510</v>
      </c>
      <c r="I22" s="45">
        <v>38538</v>
      </c>
      <c r="J22" s="46">
        <v>38580</v>
      </c>
      <c r="K22" s="44">
        <v>38613</v>
      </c>
      <c r="L22" s="47">
        <v>38629</v>
      </c>
      <c r="M22" s="48">
        <v>38685</v>
      </c>
      <c r="N22" s="41">
        <v>38715</v>
      </c>
      <c r="O22" s="35" t="s">
        <v>89</v>
      </c>
    </row>
    <row r="23" spans="1:15" x14ac:dyDescent="0.3">
      <c r="A23" s="2" t="s">
        <v>17</v>
      </c>
      <c r="B23" s="18">
        <v>-17.399999999999999</v>
      </c>
      <c r="C23" s="17">
        <v>-17.399999999999999</v>
      </c>
      <c r="D23" s="19">
        <v>-15.2</v>
      </c>
      <c r="E23" s="20">
        <v>-9.8000000000000007</v>
      </c>
      <c r="F23" s="21">
        <v>-3.8</v>
      </c>
      <c r="G23" s="22">
        <v>-1.6</v>
      </c>
      <c r="H23" s="23">
        <v>0</v>
      </c>
      <c r="I23" s="24">
        <v>1.3</v>
      </c>
      <c r="J23" s="25">
        <v>4.9000000000000004</v>
      </c>
      <c r="K23" s="23">
        <v>1.3</v>
      </c>
      <c r="L23" s="26">
        <v>-5</v>
      </c>
      <c r="M23" s="27">
        <v>-8.5</v>
      </c>
      <c r="N23" s="20">
        <v>-14.6</v>
      </c>
      <c r="O23" s="2" t="s">
        <v>17</v>
      </c>
    </row>
    <row r="24" spans="1:15" x14ac:dyDescent="0.3">
      <c r="A24" s="2" t="s">
        <v>89</v>
      </c>
      <c r="B24" s="18">
        <v>1985</v>
      </c>
      <c r="C24" s="73">
        <v>31064</v>
      </c>
      <c r="D24" s="74">
        <v>10637</v>
      </c>
      <c r="E24" s="75">
        <v>38415</v>
      </c>
      <c r="F24" s="76">
        <v>8128</v>
      </c>
      <c r="G24" s="77">
        <v>22038</v>
      </c>
      <c r="H24" s="78">
        <v>12219</v>
      </c>
      <c r="I24" s="79">
        <v>12264</v>
      </c>
      <c r="J24" s="80">
        <v>29095</v>
      </c>
      <c r="K24" s="78">
        <v>29121</v>
      </c>
      <c r="L24" s="81">
        <v>7952</v>
      </c>
      <c r="M24" s="82">
        <v>10169</v>
      </c>
      <c r="N24" s="75">
        <v>13504</v>
      </c>
      <c r="O24" s="2" t="s">
        <v>89</v>
      </c>
    </row>
    <row r="25" spans="1:15" x14ac:dyDescent="0.3">
      <c r="A25" s="83" t="s">
        <v>101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83" t="s">
        <v>101</v>
      </c>
    </row>
    <row r="26" spans="1:15" x14ac:dyDescent="0.3">
      <c r="A26" s="3" t="s">
        <v>102</v>
      </c>
      <c r="B26" s="4">
        <f>INT(SUM(C26:N26)*100/12)/100</f>
        <v>15.78</v>
      </c>
      <c r="C26" s="5">
        <v>8.6999999999999993</v>
      </c>
      <c r="D26" s="6">
        <v>6.31</v>
      </c>
      <c r="E26" s="7">
        <v>11.6</v>
      </c>
      <c r="F26" s="8">
        <v>16.100000000000001</v>
      </c>
      <c r="G26" s="9">
        <v>18.5</v>
      </c>
      <c r="H26" s="10">
        <v>23.5</v>
      </c>
      <c r="I26" s="11">
        <v>23</v>
      </c>
      <c r="J26" s="12">
        <v>23</v>
      </c>
      <c r="K26" s="10">
        <v>21.9</v>
      </c>
      <c r="L26" s="13">
        <v>19.2</v>
      </c>
      <c r="M26" s="14">
        <v>10.5</v>
      </c>
      <c r="N26" s="7">
        <v>7.1</v>
      </c>
      <c r="O26" s="3" t="s">
        <v>102</v>
      </c>
    </row>
    <row r="27" spans="1:15" x14ac:dyDescent="0.3">
      <c r="A27" s="2" t="s">
        <v>103</v>
      </c>
      <c r="B27" s="18">
        <f>INT(SUM(C27:N27)*100/12)/100</f>
        <v>15.38</v>
      </c>
      <c r="C27" s="17">
        <v>7.25</v>
      </c>
      <c r="D27" s="19">
        <v>8.7200000000000006</v>
      </c>
      <c r="E27" s="20">
        <v>11.92</v>
      </c>
      <c r="F27" s="21">
        <v>15.18</v>
      </c>
      <c r="G27" s="22">
        <v>18.36</v>
      </c>
      <c r="H27" s="23">
        <v>21.4</v>
      </c>
      <c r="I27" s="24">
        <v>22.92</v>
      </c>
      <c r="J27" s="25">
        <v>24.78</v>
      </c>
      <c r="K27" s="23">
        <v>20.27</v>
      </c>
      <c r="L27" s="26">
        <v>15.83</v>
      </c>
      <c r="M27" s="27">
        <v>11.08</v>
      </c>
      <c r="N27" s="20">
        <v>6.92</v>
      </c>
      <c r="O27" s="2" t="s">
        <v>103</v>
      </c>
    </row>
    <row r="28" spans="1:15" x14ac:dyDescent="0.3">
      <c r="A28" s="2" t="s">
        <v>21</v>
      </c>
      <c r="B28" s="18">
        <f t="shared" ref="B28:N28" si="2">B26-B27</f>
        <v>0.39999999999999858</v>
      </c>
      <c r="C28" s="17">
        <f t="shared" si="2"/>
        <v>1.4499999999999993</v>
      </c>
      <c r="D28" s="19">
        <f t="shared" si="2"/>
        <v>-2.410000000000001</v>
      </c>
      <c r="E28" s="20">
        <f t="shared" si="2"/>
        <v>-0.32000000000000028</v>
      </c>
      <c r="F28" s="21">
        <f t="shared" si="2"/>
        <v>0.92000000000000171</v>
      </c>
      <c r="G28" s="22">
        <f t="shared" si="2"/>
        <v>0.14000000000000057</v>
      </c>
      <c r="H28" s="23">
        <f t="shared" si="2"/>
        <v>2.1000000000000014</v>
      </c>
      <c r="I28" s="24">
        <f t="shared" si="2"/>
        <v>7.9999999999998295E-2</v>
      </c>
      <c r="J28" s="25">
        <f t="shared" si="2"/>
        <v>-1.7800000000000011</v>
      </c>
      <c r="K28" s="23">
        <f t="shared" si="2"/>
        <v>1.629999999999999</v>
      </c>
      <c r="L28" s="26">
        <f t="shared" si="2"/>
        <v>3.3699999999999992</v>
      </c>
      <c r="M28" s="27">
        <f t="shared" si="2"/>
        <v>-0.58000000000000007</v>
      </c>
      <c r="N28" s="20">
        <f t="shared" si="2"/>
        <v>0.17999999999999972</v>
      </c>
      <c r="O28" s="2" t="s">
        <v>21</v>
      </c>
    </row>
    <row r="29" spans="1:15" x14ac:dyDescent="0.3">
      <c r="A29" s="2" t="s">
        <v>104</v>
      </c>
      <c r="B29" s="18">
        <v>5.63</v>
      </c>
      <c r="C29" s="17">
        <v>6.15</v>
      </c>
      <c r="D29" s="19">
        <v>6.31</v>
      </c>
      <c r="E29" s="20">
        <v>10.3</v>
      </c>
      <c r="F29" s="21">
        <v>12.9</v>
      </c>
      <c r="G29" s="22">
        <v>17</v>
      </c>
      <c r="H29" s="23">
        <v>20</v>
      </c>
      <c r="I29" s="24">
        <v>21.9</v>
      </c>
      <c r="J29" s="25">
        <v>23</v>
      </c>
      <c r="K29" s="23">
        <v>18.100000000000001</v>
      </c>
      <c r="L29" s="26">
        <v>13.5</v>
      </c>
      <c r="M29" s="27">
        <v>10.4</v>
      </c>
      <c r="N29" s="20">
        <v>5.63</v>
      </c>
      <c r="O29" s="2" t="s">
        <v>104</v>
      </c>
    </row>
    <row r="30" spans="1:15" x14ac:dyDescent="0.3">
      <c r="A30" s="2" t="s">
        <v>86</v>
      </c>
      <c r="B30" s="209">
        <v>37226</v>
      </c>
      <c r="C30" s="17">
        <v>2001</v>
      </c>
      <c r="D30" s="19">
        <v>2005</v>
      </c>
      <c r="E30" s="20">
        <v>2001</v>
      </c>
      <c r="F30" s="21">
        <v>2001</v>
      </c>
      <c r="G30" s="22">
        <v>2002</v>
      </c>
      <c r="H30" s="23">
        <v>2002</v>
      </c>
      <c r="I30" s="24">
        <v>2002</v>
      </c>
      <c r="J30" s="25">
        <v>2005</v>
      </c>
      <c r="K30" s="23">
        <v>2001</v>
      </c>
      <c r="L30" s="26">
        <v>2003</v>
      </c>
      <c r="M30" s="27">
        <v>2001</v>
      </c>
      <c r="N30" s="20">
        <v>2001</v>
      </c>
      <c r="O30" s="2" t="s">
        <v>86</v>
      </c>
    </row>
    <row r="31" spans="1:15" x14ac:dyDescent="0.3">
      <c r="A31" s="2" t="s">
        <v>105</v>
      </c>
      <c r="B31" s="18">
        <v>26.9</v>
      </c>
      <c r="C31" s="17">
        <v>8.6999999999999993</v>
      </c>
      <c r="D31" s="19">
        <v>10.6</v>
      </c>
      <c r="E31" s="20">
        <v>14.1</v>
      </c>
      <c r="F31" s="21">
        <v>16.399999999999999</v>
      </c>
      <c r="G31" s="22">
        <v>19.239999999999998</v>
      </c>
      <c r="H31" s="23">
        <v>23.5</v>
      </c>
      <c r="I31" s="24">
        <v>23.7</v>
      </c>
      <c r="J31" s="25">
        <v>26.9</v>
      </c>
      <c r="K31" s="23">
        <v>22.2</v>
      </c>
      <c r="L31" s="26">
        <v>19.2</v>
      </c>
      <c r="M31" s="27">
        <v>12</v>
      </c>
      <c r="N31" s="20">
        <v>7.93</v>
      </c>
      <c r="O31" s="2" t="s">
        <v>105</v>
      </c>
    </row>
    <row r="32" spans="1:15" x14ac:dyDescent="0.3">
      <c r="A32" s="2" t="s">
        <v>86</v>
      </c>
      <c r="B32" s="209">
        <v>37834</v>
      </c>
      <c r="C32" s="17">
        <v>2005</v>
      </c>
      <c r="D32" s="19">
        <v>2002</v>
      </c>
      <c r="E32" s="20">
        <v>2003</v>
      </c>
      <c r="F32" s="21">
        <v>2004</v>
      </c>
      <c r="G32" s="22">
        <v>2001</v>
      </c>
      <c r="H32" s="23">
        <v>2005</v>
      </c>
      <c r="I32" s="24">
        <v>2001</v>
      </c>
      <c r="J32" s="25">
        <v>2003</v>
      </c>
      <c r="K32" s="23">
        <v>2003</v>
      </c>
      <c r="L32" s="26">
        <v>2005</v>
      </c>
      <c r="M32" s="27">
        <v>2003</v>
      </c>
      <c r="N32" s="20">
        <v>2002</v>
      </c>
      <c r="O32" s="2" t="s">
        <v>86</v>
      </c>
    </row>
    <row r="33" spans="1:15" x14ac:dyDescent="0.3">
      <c r="A33" s="3" t="s">
        <v>106</v>
      </c>
      <c r="B33" s="4">
        <v>32.299999999999997</v>
      </c>
      <c r="C33" s="5">
        <v>14.2</v>
      </c>
      <c r="D33" s="6">
        <v>11.9</v>
      </c>
      <c r="E33" s="7">
        <v>22.3</v>
      </c>
      <c r="F33" s="8">
        <v>24</v>
      </c>
      <c r="G33" s="9">
        <v>32</v>
      </c>
      <c r="H33" s="10">
        <v>32.799999999999997</v>
      </c>
      <c r="I33" s="11">
        <v>29.2</v>
      </c>
      <c r="J33" s="12">
        <v>32.299999999999997</v>
      </c>
      <c r="K33" s="10">
        <v>29.3</v>
      </c>
      <c r="L33" s="13">
        <v>24</v>
      </c>
      <c r="M33" s="14">
        <v>18.8</v>
      </c>
      <c r="N33" s="7">
        <v>11.8</v>
      </c>
      <c r="O33" s="3" t="s">
        <v>106</v>
      </c>
    </row>
    <row r="34" spans="1:15" x14ac:dyDescent="0.3">
      <c r="A34" s="35" t="s">
        <v>89</v>
      </c>
      <c r="B34" s="38">
        <v>38595</v>
      </c>
      <c r="C34" s="39">
        <v>38359</v>
      </c>
      <c r="D34" s="40">
        <v>38395</v>
      </c>
      <c r="E34" s="41">
        <v>38427</v>
      </c>
      <c r="F34" s="42">
        <v>38471</v>
      </c>
      <c r="G34" s="43">
        <v>38499</v>
      </c>
      <c r="H34" s="44">
        <v>38527</v>
      </c>
      <c r="I34" s="45">
        <v>38547</v>
      </c>
      <c r="J34" s="46">
        <v>38595</v>
      </c>
      <c r="K34" s="44">
        <v>38599</v>
      </c>
      <c r="L34" s="47">
        <v>38635</v>
      </c>
      <c r="M34" s="48">
        <v>38659</v>
      </c>
      <c r="N34" s="41">
        <v>38702</v>
      </c>
      <c r="O34" s="35" t="s">
        <v>89</v>
      </c>
    </row>
    <row r="35" spans="1:15" x14ac:dyDescent="0.3">
      <c r="A35" s="2" t="s">
        <v>107</v>
      </c>
      <c r="B35" s="18">
        <v>37.799999999999997</v>
      </c>
      <c r="C35" s="17">
        <v>14.5</v>
      </c>
      <c r="D35" s="19">
        <v>18.2</v>
      </c>
      <c r="E35" s="32">
        <v>22.3</v>
      </c>
      <c r="F35" s="21">
        <v>24.8</v>
      </c>
      <c r="G35" s="22">
        <v>32</v>
      </c>
      <c r="H35" s="23">
        <v>34</v>
      </c>
      <c r="I35" s="24">
        <v>32.4</v>
      </c>
      <c r="J35" s="84">
        <v>37.799999999999997</v>
      </c>
      <c r="K35" s="23">
        <v>30.4</v>
      </c>
      <c r="L35" s="26">
        <v>26.5</v>
      </c>
      <c r="M35" s="27">
        <v>18.8</v>
      </c>
      <c r="N35" s="20">
        <v>14.4</v>
      </c>
      <c r="O35" s="2" t="s">
        <v>107</v>
      </c>
    </row>
    <row r="36" spans="1:15" ht="15" thickBot="1" x14ac:dyDescent="0.35">
      <c r="A36" s="49" t="s">
        <v>89</v>
      </c>
      <c r="B36" s="50">
        <v>37843</v>
      </c>
      <c r="C36" s="51" t="s">
        <v>108</v>
      </c>
      <c r="D36" s="52">
        <v>38021</v>
      </c>
      <c r="E36" s="41">
        <v>38427</v>
      </c>
      <c r="F36" s="54">
        <v>37727</v>
      </c>
      <c r="G36" s="55">
        <v>38499</v>
      </c>
      <c r="H36" s="56">
        <v>37065</v>
      </c>
      <c r="I36" s="57">
        <v>37817</v>
      </c>
      <c r="J36" s="200">
        <v>37843</v>
      </c>
      <c r="K36" s="56">
        <v>37884</v>
      </c>
      <c r="L36" s="59" t="s">
        <v>110</v>
      </c>
      <c r="M36" s="60">
        <v>38659</v>
      </c>
      <c r="N36" s="53">
        <v>37968</v>
      </c>
      <c r="O36" s="49" t="s">
        <v>89</v>
      </c>
    </row>
    <row r="37" spans="1:15" ht="15" thickTop="1" x14ac:dyDescent="0.3">
      <c r="A37" s="85" t="s">
        <v>112</v>
      </c>
      <c r="B37" s="62">
        <f>INT(SUM(C37:N37)*100/12)/100</f>
        <v>14.64</v>
      </c>
      <c r="C37" s="63">
        <v>8.1</v>
      </c>
      <c r="D37" s="64">
        <v>5.5</v>
      </c>
      <c r="E37" s="65">
        <v>10.3</v>
      </c>
      <c r="F37" s="66">
        <v>14.2</v>
      </c>
      <c r="G37" s="67">
        <v>16.600000000000001</v>
      </c>
      <c r="H37" s="68">
        <v>21.9</v>
      </c>
      <c r="I37" s="69">
        <v>21.6</v>
      </c>
      <c r="J37" s="70">
        <v>21.4</v>
      </c>
      <c r="K37" s="68">
        <v>20.9</v>
      </c>
      <c r="L37" s="71">
        <v>18.3</v>
      </c>
      <c r="M37" s="72">
        <v>10</v>
      </c>
      <c r="N37" s="65">
        <v>6.9</v>
      </c>
      <c r="O37" s="85" t="s">
        <v>112</v>
      </c>
    </row>
    <row r="38" spans="1:15" x14ac:dyDescent="0.3">
      <c r="A38" s="2" t="s">
        <v>113</v>
      </c>
      <c r="B38" s="18">
        <v>13.8</v>
      </c>
      <c r="C38" s="17">
        <v>5.9</v>
      </c>
      <c r="D38" s="19">
        <v>6.9</v>
      </c>
      <c r="E38" s="20">
        <v>10.1</v>
      </c>
      <c r="F38" s="21">
        <v>13</v>
      </c>
      <c r="G38" s="22">
        <v>16.8</v>
      </c>
      <c r="H38" s="23">
        <v>19.3</v>
      </c>
      <c r="I38" s="24">
        <v>21.4</v>
      </c>
      <c r="J38" s="25">
        <v>21.6</v>
      </c>
      <c r="K38" s="23">
        <v>19.2</v>
      </c>
      <c r="L38" s="26">
        <v>14.9</v>
      </c>
      <c r="M38" s="27">
        <v>9.6</v>
      </c>
      <c r="N38" s="20">
        <v>6.8</v>
      </c>
      <c r="O38" s="2" t="s">
        <v>113</v>
      </c>
    </row>
    <row r="39" spans="1:15" x14ac:dyDescent="0.3">
      <c r="A39" s="2" t="s">
        <v>21</v>
      </c>
      <c r="B39" s="18">
        <f t="shared" ref="B39:N39" si="3">B37-B38</f>
        <v>0.83999999999999986</v>
      </c>
      <c r="C39" s="17">
        <f t="shared" si="3"/>
        <v>2.1999999999999993</v>
      </c>
      <c r="D39" s="19">
        <f t="shared" si="3"/>
        <v>-1.4000000000000004</v>
      </c>
      <c r="E39" s="20">
        <f t="shared" si="3"/>
        <v>0.20000000000000107</v>
      </c>
      <c r="F39" s="21">
        <f t="shared" si="3"/>
        <v>1.1999999999999993</v>
      </c>
      <c r="G39" s="22">
        <f t="shared" si="3"/>
        <v>-0.19999999999999929</v>
      </c>
      <c r="H39" s="23">
        <f t="shared" si="3"/>
        <v>2.5999999999999979</v>
      </c>
      <c r="I39" s="24">
        <f t="shared" si="3"/>
        <v>0.20000000000000284</v>
      </c>
      <c r="J39" s="25">
        <f t="shared" si="3"/>
        <v>-0.20000000000000284</v>
      </c>
      <c r="K39" s="23">
        <f t="shared" si="3"/>
        <v>1.6999999999999993</v>
      </c>
      <c r="L39" s="26">
        <f t="shared" si="3"/>
        <v>3.4000000000000004</v>
      </c>
      <c r="M39" s="27">
        <f t="shared" si="3"/>
        <v>0.40000000000000036</v>
      </c>
      <c r="N39" s="20">
        <f t="shared" si="3"/>
        <v>0.10000000000000053</v>
      </c>
      <c r="O39" s="2" t="s">
        <v>21</v>
      </c>
    </row>
    <row r="40" spans="1:15" x14ac:dyDescent="0.3">
      <c r="A40" s="2" t="s">
        <v>104</v>
      </c>
      <c r="B40" s="18">
        <v>-0.6</v>
      </c>
      <c r="C40" s="17">
        <v>-0.6</v>
      </c>
      <c r="D40" s="19">
        <v>0.5</v>
      </c>
      <c r="E40" s="20">
        <v>6.6</v>
      </c>
      <c r="F40" s="21">
        <v>9.3000000000000007</v>
      </c>
      <c r="G40" s="22">
        <v>13.1</v>
      </c>
      <c r="H40" s="23">
        <v>16.3</v>
      </c>
      <c r="I40" s="24">
        <v>18.100000000000001</v>
      </c>
      <c r="J40" s="25">
        <v>18.7</v>
      </c>
      <c r="K40" s="23">
        <v>16.3</v>
      </c>
      <c r="L40" s="26">
        <v>10</v>
      </c>
      <c r="M40" s="27">
        <v>6.1</v>
      </c>
      <c r="N40" s="20">
        <v>2.2999999999999998</v>
      </c>
      <c r="O40" s="2" t="s">
        <v>104</v>
      </c>
    </row>
    <row r="41" spans="1:15" x14ac:dyDescent="0.3">
      <c r="A41" s="2" t="s">
        <v>86</v>
      </c>
      <c r="B41" s="209">
        <v>23012</v>
      </c>
      <c r="C41" s="17">
        <v>1963</v>
      </c>
      <c r="D41" s="19">
        <v>1956</v>
      </c>
      <c r="E41" s="20">
        <v>1970</v>
      </c>
      <c r="F41" s="21">
        <v>1986</v>
      </c>
      <c r="G41" s="22">
        <v>1984</v>
      </c>
      <c r="H41" s="23">
        <v>1991</v>
      </c>
      <c r="I41" s="24">
        <v>1965</v>
      </c>
      <c r="J41" s="25">
        <v>1963</v>
      </c>
      <c r="K41" s="23">
        <v>1986</v>
      </c>
      <c r="L41" s="26">
        <v>1974</v>
      </c>
      <c r="M41" s="27">
        <v>1993</v>
      </c>
      <c r="N41" s="20">
        <v>1963</v>
      </c>
      <c r="O41" s="2" t="s">
        <v>86</v>
      </c>
    </row>
    <row r="42" spans="1:15" x14ac:dyDescent="0.3">
      <c r="A42" s="2" t="s">
        <v>105</v>
      </c>
      <c r="B42" s="18">
        <v>27.9</v>
      </c>
      <c r="C42" s="17">
        <v>9.5</v>
      </c>
      <c r="D42" s="19">
        <v>11.9</v>
      </c>
      <c r="E42" s="20">
        <v>14.8</v>
      </c>
      <c r="F42" s="21">
        <v>16.8</v>
      </c>
      <c r="G42" s="22">
        <v>20.9</v>
      </c>
      <c r="H42" s="23">
        <v>23.9</v>
      </c>
      <c r="I42" s="24">
        <v>25.8</v>
      </c>
      <c r="J42" s="25">
        <v>27.9</v>
      </c>
      <c r="K42" s="23">
        <v>23.9</v>
      </c>
      <c r="L42" s="26">
        <v>18.100000000000001</v>
      </c>
      <c r="M42" s="27">
        <v>13.1</v>
      </c>
      <c r="N42" s="20">
        <v>10</v>
      </c>
      <c r="O42" s="2" t="s">
        <v>105</v>
      </c>
    </row>
    <row r="43" spans="1:15" x14ac:dyDescent="0.3">
      <c r="A43" s="2" t="s">
        <v>86</v>
      </c>
      <c r="B43" s="209">
        <v>17380</v>
      </c>
      <c r="C43" s="17">
        <v>1975</v>
      </c>
      <c r="D43" s="19">
        <v>1990</v>
      </c>
      <c r="E43" s="20">
        <v>1948</v>
      </c>
      <c r="F43" s="21">
        <v>1949</v>
      </c>
      <c r="G43" s="22">
        <v>1947</v>
      </c>
      <c r="H43" s="23">
        <v>1976</v>
      </c>
      <c r="I43" s="24">
        <v>1983</v>
      </c>
      <c r="J43" s="25">
        <v>1947</v>
      </c>
      <c r="K43" s="23">
        <v>1959</v>
      </c>
      <c r="L43" s="26">
        <v>2001</v>
      </c>
      <c r="M43" s="27">
        <v>1994</v>
      </c>
      <c r="N43" s="20">
        <v>1974</v>
      </c>
      <c r="O43" s="2" t="s">
        <v>86</v>
      </c>
    </row>
    <row r="44" spans="1:15" x14ac:dyDescent="0.3">
      <c r="A44" s="3" t="s">
        <v>106</v>
      </c>
      <c r="B44" s="4">
        <v>32.5</v>
      </c>
      <c r="C44" s="5">
        <v>13.7</v>
      </c>
      <c r="D44" s="6">
        <v>11.9</v>
      </c>
      <c r="E44" s="7">
        <v>22.3</v>
      </c>
      <c r="F44" s="8">
        <v>23.4</v>
      </c>
      <c r="G44" s="9">
        <v>31.4</v>
      </c>
      <c r="H44" s="10">
        <v>32.1</v>
      </c>
      <c r="I44" s="11">
        <v>28.5</v>
      </c>
      <c r="J44" s="12">
        <v>32.5</v>
      </c>
      <c r="K44" s="10">
        <v>29.1</v>
      </c>
      <c r="L44" s="13">
        <v>24.1</v>
      </c>
      <c r="M44" s="14">
        <v>18.399999999999999</v>
      </c>
      <c r="N44" s="7">
        <v>11.3</v>
      </c>
      <c r="O44" s="3" t="s">
        <v>106</v>
      </c>
    </row>
    <row r="45" spans="1:15" x14ac:dyDescent="0.3">
      <c r="A45" s="35" t="s">
        <v>89</v>
      </c>
      <c r="B45" s="38">
        <v>38595</v>
      </c>
      <c r="C45" s="39">
        <v>38359</v>
      </c>
      <c r="D45" s="40">
        <v>38391</v>
      </c>
      <c r="E45" s="41">
        <v>38427</v>
      </c>
      <c r="F45" s="42">
        <v>38472</v>
      </c>
      <c r="G45" s="43">
        <v>38499</v>
      </c>
      <c r="H45" s="44">
        <v>38527</v>
      </c>
      <c r="I45" s="45">
        <v>38547</v>
      </c>
      <c r="J45" s="46">
        <v>38595</v>
      </c>
      <c r="K45" s="44">
        <v>38599</v>
      </c>
      <c r="L45" s="47">
        <v>38635</v>
      </c>
      <c r="M45" s="48">
        <v>38659</v>
      </c>
      <c r="N45" s="41">
        <v>38702</v>
      </c>
      <c r="O45" s="35" t="s">
        <v>89</v>
      </c>
    </row>
    <row r="46" spans="1:15" x14ac:dyDescent="0.3">
      <c r="A46" s="2" t="s">
        <v>22</v>
      </c>
      <c r="B46" s="18">
        <v>37.799999999999997</v>
      </c>
      <c r="C46" s="17">
        <v>17.2</v>
      </c>
      <c r="D46" s="19">
        <v>19.899999999999999</v>
      </c>
      <c r="E46" s="20">
        <v>22.9</v>
      </c>
      <c r="F46" s="21">
        <v>29.3</v>
      </c>
      <c r="G46" s="22">
        <v>32.4</v>
      </c>
      <c r="H46" s="23">
        <v>35</v>
      </c>
      <c r="I46" s="24">
        <v>37.799999999999997</v>
      </c>
      <c r="J46" s="84">
        <v>37.299999999999997</v>
      </c>
      <c r="K46" s="23">
        <v>32.799999999999997</v>
      </c>
      <c r="L46" s="26">
        <v>27</v>
      </c>
      <c r="M46" s="27">
        <v>21.8</v>
      </c>
      <c r="N46" s="20">
        <v>16.100000000000001</v>
      </c>
      <c r="O46" s="2" t="s">
        <v>22</v>
      </c>
    </row>
    <row r="47" spans="1:15" x14ac:dyDescent="0.3">
      <c r="A47" s="2" t="s">
        <v>89</v>
      </c>
      <c r="B47" s="38">
        <v>19176</v>
      </c>
      <c r="C47" s="73">
        <v>13159</v>
      </c>
      <c r="D47" s="74">
        <v>18311</v>
      </c>
      <c r="E47" s="75">
        <v>19443</v>
      </c>
      <c r="F47" s="76">
        <v>18004</v>
      </c>
      <c r="G47" s="77">
        <v>19504</v>
      </c>
      <c r="H47" s="23">
        <v>1947</v>
      </c>
      <c r="I47" s="79">
        <v>19176</v>
      </c>
      <c r="J47" s="46">
        <v>37843</v>
      </c>
      <c r="K47" s="78">
        <v>18145</v>
      </c>
      <c r="L47" s="81">
        <v>7952</v>
      </c>
      <c r="M47" s="82">
        <v>10169</v>
      </c>
      <c r="N47" s="75">
        <v>36867</v>
      </c>
      <c r="O47" s="2" t="s">
        <v>89</v>
      </c>
    </row>
    <row r="48" spans="1:15" x14ac:dyDescent="0.3">
      <c r="A48" s="15" t="s">
        <v>114</v>
      </c>
      <c r="B48" s="16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 t="s">
        <v>114</v>
      </c>
    </row>
    <row r="49" spans="1:15" x14ac:dyDescent="0.3">
      <c r="A49" s="3" t="s">
        <v>115</v>
      </c>
      <c r="B49" s="4">
        <f>INT(SUM(C49:N49)*100/12)/100</f>
        <v>11.53</v>
      </c>
      <c r="C49" s="5">
        <f>(C3+C26)/2</f>
        <v>5.85</v>
      </c>
      <c r="D49" s="6">
        <f t="shared" ref="D49:N49" si="4">(D3+D26)/2</f>
        <v>3.4819999999999998</v>
      </c>
      <c r="E49" s="7">
        <f t="shared" si="4"/>
        <v>7.4550000000000001</v>
      </c>
      <c r="F49" s="8">
        <f t="shared" si="4"/>
        <v>11.185</v>
      </c>
      <c r="G49" s="9">
        <f t="shared" si="4"/>
        <v>13.375</v>
      </c>
      <c r="H49" s="10">
        <f t="shared" si="4"/>
        <v>17.600000000000001</v>
      </c>
      <c r="I49" s="11">
        <f t="shared" si="4"/>
        <v>18.600000000000001</v>
      </c>
      <c r="J49" s="12">
        <f t="shared" si="4"/>
        <v>17.350000000000001</v>
      </c>
      <c r="K49" s="10">
        <f t="shared" si="4"/>
        <v>17</v>
      </c>
      <c r="L49" s="13">
        <f t="shared" si="4"/>
        <v>15.5</v>
      </c>
      <c r="M49" s="14">
        <f t="shared" si="4"/>
        <v>6.9749999999999996</v>
      </c>
      <c r="N49" s="210">
        <f t="shared" si="4"/>
        <v>4.04</v>
      </c>
      <c r="O49" s="3" t="s">
        <v>115</v>
      </c>
    </row>
    <row r="50" spans="1:15" x14ac:dyDescent="0.3">
      <c r="A50" s="2" t="s">
        <v>116</v>
      </c>
      <c r="B50" s="18">
        <f>INT(SUM(C50:N50)*100/12)/100</f>
        <v>11.17</v>
      </c>
      <c r="C50" s="17">
        <v>4.585</v>
      </c>
      <c r="D50" s="19">
        <v>5.49</v>
      </c>
      <c r="E50" s="20">
        <v>7.7</v>
      </c>
      <c r="F50" s="21">
        <v>9.85</v>
      </c>
      <c r="G50" s="22">
        <v>13.18</v>
      </c>
      <c r="H50" s="23">
        <v>16.329999999999998</v>
      </c>
      <c r="I50" s="24">
        <v>17.940000000000001</v>
      </c>
      <c r="J50" s="25">
        <v>19.399999999999999</v>
      </c>
      <c r="K50" s="23">
        <v>14.94</v>
      </c>
      <c r="L50" s="26">
        <v>12.05</v>
      </c>
      <c r="M50" s="27">
        <v>7.99</v>
      </c>
      <c r="N50" s="20">
        <v>4.7</v>
      </c>
      <c r="O50" s="2" t="s">
        <v>116</v>
      </c>
    </row>
    <row r="51" spans="1:15" x14ac:dyDescent="0.3">
      <c r="A51" s="2" t="s">
        <v>21</v>
      </c>
      <c r="B51" s="18">
        <f t="shared" ref="B51:N51" si="5">B49-B50</f>
        <v>0.35999999999999943</v>
      </c>
      <c r="C51" s="17">
        <f t="shared" si="5"/>
        <v>1.2649999999999997</v>
      </c>
      <c r="D51" s="19">
        <f t="shared" si="5"/>
        <v>-2.0080000000000005</v>
      </c>
      <c r="E51" s="20">
        <f t="shared" si="5"/>
        <v>-0.24500000000000011</v>
      </c>
      <c r="F51" s="21">
        <f t="shared" si="5"/>
        <v>1.3350000000000009</v>
      </c>
      <c r="G51" s="22">
        <f t="shared" si="5"/>
        <v>0.19500000000000028</v>
      </c>
      <c r="H51" s="23">
        <f t="shared" si="5"/>
        <v>1.2700000000000031</v>
      </c>
      <c r="I51" s="24">
        <f t="shared" si="5"/>
        <v>0.66000000000000014</v>
      </c>
      <c r="J51" s="25">
        <f t="shared" si="5"/>
        <v>-2.0499999999999972</v>
      </c>
      <c r="K51" s="23">
        <f t="shared" si="5"/>
        <v>2.0600000000000005</v>
      </c>
      <c r="L51" s="26">
        <f t="shared" si="5"/>
        <v>3.4499999999999993</v>
      </c>
      <c r="M51" s="27">
        <f t="shared" si="5"/>
        <v>-1.0150000000000006</v>
      </c>
      <c r="N51" s="20">
        <f t="shared" si="5"/>
        <v>-0.66000000000000014</v>
      </c>
      <c r="O51" s="2" t="s">
        <v>21</v>
      </c>
    </row>
    <row r="52" spans="1:15" x14ac:dyDescent="0.3">
      <c r="A52" s="2" t="s">
        <v>117</v>
      </c>
      <c r="B52" s="18">
        <v>11.03</v>
      </c>
      <c r="C52" s="17">
        <v>3.57</v>
      </c>
      <c r="D52" s="19">
        <v>3.34</v>
      </c>
      <c r="E52" s="20">
        <v>6.77</v>
      </c>
      <c r="F52" s="21">
        <v>8.34</v>
      </c>
      <c r="G52" s="22">
        <v>12.715</v>
      </c>
      <c r="H52" s="23">
        <v>15.45</v>
      </c>
      <c r="I52" s="24">
        <v>16.95</v>
      </c>
      <c r="J52" s="25">
        <v>17.350000000000001</v>
      </c>
      <c r="K52" s="23">
        <v>13.94</v>
      </c>
      <c r="L52" s="26">
        <v>8.9600000000000009</v>
      </c>
      <c r="M52" s="27">
        <v>6.98</v>
      </c>
      <c r="N52" s="20">
        <v>3.13</v>
      </c>
      <c r="O52" s="2" t="s">
        <v>117</v>
      </c>
    </row>
    <row r="53" spans="1:15" x14ac:dyDescent="0.3">
      <c r="A53" s="2" t="s">
        <v>86</v>
      </c>
      <c r="B53" s="18">
        <v>2003</v>
      </c>
      <c r="C53" s="17">
        <v>2003</v>
      </c>
      <c r="D53" s="19">
        <v>2003</v>
      </c>
      <c r="E53" s="20">
        <v>2004</v>
      </c>
      <c r="F53" s="21">
        <v>2001</v>
      </c>
      <c r="G53" s="22">
        <v>2004</v>
      </c>
      <c r="H53" s="23">
        <v>2002</v>
      </c>
      <c r="I53" s="24">
        <v>2002</v>
      </c>
      <c r="J53" s="25">
        <v>2005</v>
      </c>
      <c r="K53" s="23">
        <v>2001</v>
      </c>
      <c r="L53" s="26">
        <v>2003</v>
      </c>
      <c r="M53" s="27">
        <v>2005</v>
      </c>
      <c r="N53" s="20">
        <v>2001</v>
      </c>
      <c r="O53" s="2" t="s">
        <v>86</v>
      </c>
    </row>
    <row r="54" spans="1:15" x14ac:dyDescent="0.3">
      <c r="A54" s="2" t="s">
        <v>118</v>
      </c>
      <c r="B54" s="18">
        <v>11.53</v>
      </c>
      <c r="C54" s="17">
        <v>5.85</v>
      </c>
      <c r="D54" s="19">
        <v>7.84</v>
      </c>
      <c r="E54" s="20">
        <v>8.66</v>
      </c>
      <c r="F54" s="21">
        <v>11.185</v>
      </c>
      <c r="G54" s="22">
        <v>13.93</v>
      </c>
      <c r="H54" s="23">
        <v>17.600000000000001</v>
      </c>
      <c r="I54" s="24">
        <v>18.899999999999999</v>
      </c>
      <c r="J54" s="25">
        <v>20.350000000000001</v>
      </c>
      <c r="K54" s="23">
        <v>17</v>
      </c>
      <c r="L54" s="26">
        <v>15.5</v>
      </c>
      <c r="M54" s="27">
        <v>8.74</v>
      </c>
      <c r="N54" s="20">
        <v>6.22</v>
      </c>
      <c r="O54" s="2" t="s">
        <v>118</v>
      </c>
    </row>
    <row r="55" spans="1:15" ht="15" thickBot="1" x14ac:dyDescent="0.35">
      <c r="A55" s="87" t="s">
        <v>86</v>
      </c>
      <c r="B55" s="88">
        <v>2005</v>
      </c>
      <c r="C55" s="89">
        <v>2005</v>
      </c>
      <c r="D55" s="90">
        <v>2002</v>
      </c>
      <c r="E55" s="91">
        <v>2003</v>
      </c>
      <c r="F55" s="92">
        <v>2005</v>
      </c>
      <c r="G55" s="93">
        <v>2001</v>
      </c>
      <c r="H55" s="94">
        <v>2005</v>
      </c>
      <c r="I55" s="95">
        <v>2001</v>
      </c>
      <c r="J55" s="96">
        <v>2003</v>
      </c>
      <c r="K55" s="94">
        <v>2005</v>
      </c>
      <c r="L55" s="97">
        <v>2005</v>
      </c>
      <c r="M55" s="98">
        <v>2003</v>
      </c>
      <c r="N55" s="91">
        <v>2002</v>
      </c>
      <c r="O55" s="87" t="s">
        <v>86</v>
      </c>
    </row>
    <row r="56" spans="1:15" ht="15" thickTop="1" x14ac:dyDescent="0.3">
      <c r="A56" s="61" t="s">
        <v>119</v>
      </c>
      <c r="B56" s="62">
        <f>INT(SUM(C56:N56)*100/12)/100</f>
        <v>11.01</v>
      </c>
      <c r="C56" s="63">
        <f>(C14+C37)/2</f>
        <v>5.6999999999999993</v>
      </c>
      <c r="D56" s="64">
        <f>(D14+D37)/2</f>
        <v>3.1</v>
      </c>
      <c r="E56" s="65">
        <f>(E14+E37)/2</f>
        <v>6.95</v>
      </c>
      <c r="F56" s="66">
        <f t="shared" ref="F56:N56" si="6">(F14+F37)/2</f>
        <v>10.35</v>
      </c>
      <c r="G56" s="67">
        <f t="shared" si="6"/>
        <v>12.55</v>
      </c>
      <c r="H56" s="68">
        <f t="shared" si="6"/>
        <v>16.7</v>
      </c>
      <c r="I56" s="69">
        <f t="shared" si="6"/>
        <v>17.649999999999999</v>
      </c>
      <c r="J56" s="70">
        <f t="shared" si="6"/>
        <v>16.7</v>
      </c>
      <c r="K56" s="68">
        <f t="shared" si="6"/>
        <v>16.549999999999997</v>
      </c>
      <c r="L56" s="71">
        <f t="shared" si="6"/>
        <v>14.850000000000001</v>
      </c>
      <c r="M56" s="72">
        <f t="shared" si="6"/>
        <v>6.95</v>
      </c>
      <c r="N56" s="65">
        <f t="shared" si="6"/>
        <v>4.1500000000000004</v>
      </c>
      <c r="O56" s="61" t="s">
        <v>119</v>
      </c>
    </row>
    <row r="57" spans="1:15" x14ac:dyDescent="0.3">
      <c r="A57" s="2" t="s">
        <v>120</v>
      </c>
      <c r="B57" s="18">
        <v>10.1</v>
      </c>
      <c r="C57" s="17">
        <v>3.4</v>
      </c>
      <c r="D57" s="19">
        <v>4</v>
      </c>
      <c r="E57" s="20">
        <v>6.5</v>
      </c>
      <c r="F57" s="21">
        <v>8.8000000000000007</v>
      </c>
      <c r="G57" s="22">
        <v>12.4</v>
      </c>
      <c r="H57" s="23">
        <v>14.9</v>
      </c>
      <c r="I57" s="24">
        <v>16.899999999999999</v>
      </c>
      <c r="J57" s="25">
        <v>17</v>
      </c>
      <c r="K57" s="23">
        <v>14.9</v>
      </c>
      <c r="L57" s="26">
        <v>11.3</v>
      </c>
      <c r="M57" s="27">
        <v>6.9</v>
      </c>
      <c r="N57" s="20">
        <v>4.4000000000000004</v>
      </c>
      <c r="O57" s="2" t="s">
        <v>120</v>
      </c>
    </row>
    <row r="58" spans="1:15" x14ac:dyDescent="0.3">
      <c r="A58" s="2" t="s">
        <v>21</v>
      </c>
      <c r="B58" s="18">
        <f t="shared" ref="B58:N58" si="7">B56-B57</f>
        <v>0.91000000000000014</v>
      </c>
      <c r="C58" s="17">
        <f t="shared" si="7"/>
        <v>2.2999999999999994</v>
      </c>
      <c r="D58" s="19">
        <f t="shared" si="7"/>
        <v>-0.89999999999999991</v>
      </c>
      <c r="E58" s="20">
        <f t="shared" si="7"/>
        <v>0.45000000000000018</v>
      </c>
      <c r="F58" s="21">
        <f t="shared" si="7"/>
        <v>1.5499999999999989</v>
      </c>
      <c r="G58" s="22">
        <f t="shared" si="7"/>
        <v>0.15000000000000036</v>
      </c>
      <c r="H58" s="23">
        <f t="shared" si="7"/>
        <v>1.7999999999999989</v>
      </c>
      <c r="I58" s="24">
        <f t="shared" si="7"/>
        <v>0.75</v>
      </c>
      <c r="J58" s="25">
        <f t="shared" si="7"/>
        <v>-0.30000000000000071</v>
      </c>
      <c r="K58" s="23">
        <f t="shared" si="7"/>
        <v>1.6499999999999968</v>
      </c>
      <c r="L58" s="26">
        <f t="shared" si="7"/>
        <v>3.5500000000000007</v>
      </c>
      <c r="M58" s="27">
        <f t="shared" si="7"/>
        <v>4.9999999999999822E-2</v>
      </c>
      <c r="N58" s="20">
        <f t="shared" si="7"/>
        <v>-0.25</v>
      </c>
      <c r="O58" s="2" t="s">
        <v>21</v>
      </c>
    </row>
    <row r="59" spans="1:15" x14ac:dyDescent="0.3">
      <c r="A59" s="2" t="s">
        <v>117</v>
      </c>
      <c r="B59" s="16"/>
      <c r="C59" s="17">
        <v>-3.1</v>
      </c>
      <c r="D59" s="19">
        <v>-3.6</v>
      </c>
      <c r="E59" s="20">
        <v>3.4</v>
      </c>
      <c r="F59" s="21">
        <v>6.3</v>
      </c>
      <c r="G59" s="22">
        <v>9.6999999999999993</v>
      </c>
      <c r="H59" s="23">
        <v>12.5</v>
      </c>
      <c r="I59" s="24">
        <v>14.9</v>
      </c>
      <c r="J59" s="25">
        <v>14.9</v>
      </c>
      <c r="K59" s="23">
        <v>11.9</v>
      </c>
      <c r="L59" s="26">
        <v>7.6</v>
      </c>
      <c r="M59" s="27">
        <v>3.7</v>
      </c>
      <c r="N59" s="20">
        <v>0</v>
      </c>
      <c r="O59" s="2" t="s">
        <v>117</v>
      </c>
    </row>
    <row r="60" spans="1:15" x14ac:dyDescent="0.3">
      <c r="A60" s="2" t="s">
        <v>86</v>
      </c>
      <c r="B60" s="16"/>
      <c r="C60" s="17">
        <v>1963</v>
      </c>
      <c r="D60" s="19">
        <v>1956</v>
      </c>
      <c r="E60" s="20">
        <v>1955</v>
      </c>
      <c r="F60" s="21">
        <v>1986</v>
      </c>
      <c r="G60" s="22">
        <v>1984</v>
      </c>
      <c r="H60" s="23">
        <v>1972</v>
      </c>
      <c r="I60" s="24" t="s">
        <v>99</v>
      </c>
      <c r="J60" s="25">
        <v>1956</v>
      </c>
      <c r="K60" s="23">
        <v>1986</v>
      </c>
      <c r="L60" s="26">
        <v>1974</v>
      </c>
      <c r="M60" s="27">
        <v>1993</v>
      </c>
      <c r="N60" s="20">
        <v>1993</v>
      </c>
      <c r="O60" s="2" t="s">
        <v>86</v>
      </c>
    </row>
    <row r="61" spans="1:15" x14ac:dyDescent="0.3">
      <c r="A61" s="2" t="s">
        <v>118</v>
      </c>
      <c r="B61" s="16"/>
      <c r="C61" s="17">
        <v>7.3</v>
      </c>
      <c r="D61" s="19">
        <v>8.6</v>
      </c>
      <c r="E61" s="20">
        <v>9.9</v>
      </c>
      <c r="F61" s="21">
        <v>11.8</v>
      </c>
      <c r="G61" s="22">
        <v>15.1</v>
      </c>
      <c r="H61" s="23">
        <v>17.8</v>
      </c>
      <c r="I61" s="24">
        <v>20.100000000000001</v>
      </c>
      <c r="J61" s="25">
        <v>21.1</v>
      </c>
      <c r="K61" s="23">
        <v>18.600000000000001</v>
      </c>
      <c r="L61" s="26">
        <v>15</v>
      </c>
      <c r="M61" s="27">
        <v>11.2</v>
      </c>
      <c r="N61" s="20">
        <v>8</v>
      </c>
      <c r="O61" s="2" t="s">
        <v>118</v>
      </c>
    </row>
    <row r="62" spans="1:15" x14ac:dyDescent="0.3">
      <c r="A62" s="87" t="s">
        <v>86</v>
      </c>
      <c r="B62" s="99"/>
      <c r="C62" s="89">
        <v>1975</v>
      </c>
      <c r="D62" s="90">
        <v>1990</v>
      </c>
      <c r="E62" s="91" t="s">
        <v>99</v>
      </c>
      <c r="F62" s="92">
        <v>1961</v>
      </c>
      <c r="G62" s="93">
        <v>1947</v>
      </c>
      <c r="H62" s="94">
        <v>1976</v>
      </c>
      <c r="I62" s="95">
        <v>1983</v>
      </c>
      <c r="J62" s="96">
        <v>1947</v>
      </c>
      <c r="K62" s="94">
        <v>1949</v>
      </c>
      <c r="L62" s="97">
        <v>2001</v>
      </c>
      <c r="M62" s="98">
        <v>1994</v>
      </c>
      <c r="N62" s="91">
        <v>1974</v>
      </c>
      <c r="O62" s="87" t="s">
        <v>86</v>
      </c>
    </row>
    <row r="63" spans="1:15" x14ac:dyDescent="0.3">
      <c r="A63" s="15" t="s">
        <v>121</v>
      </c>
      <c r="B63" s="16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 t="s">
        <v>121</v>
      </c>
    </row>
    <row r="64" spans="1:15" x14ac:dyDescent="0.3">
      <c r="A64" s="3" t="s">
        <v>122</v>
      </c>
      <c r="B64" s="4">
        <f>SUM(C64:N64)</f>
        <v>45</v>
      </c>
      <c r="C64" s="5">
        <v>6</v>
      </c>
      <c r="D64" s="6">
        <v>11</v>
      </c>
      <c r="E64" s="7">
        <v>8</v>
      </c>
      <c r="F64" s="8">
        <v>0</v>
      </c>
      <c r="G64" s="9">
        <v>1</v>
      </c>
      <c r="H64" s="10">
        <v>0</v>
      </c>
      <c r="I64" s="11">
        <v>0</v>
      </c>
      <c r="J64" s="12">
        <v>0</v>
      </c>
      <c r="K64" s="10">
        <v>0</v>
      </c>
      <c r="L64" s="13">
        <v>0</v>
      </c>
      <c r="M64" s="14">
        <v>8</v>
      </c>
      <c r="N64" s="7">
        <v>11</v>
      </c>
      <c r="O64" s="3" t="s">
        <v>122</v>
      </c>
    </row>
    <row r="65" spans="1:15" x14ac:dyDescent="0.3">
      <c r="A65" s="2" t="s">
        <v>123</v>
      </c>
      <c r="B65" s="18">
        <f>SUM(C65:N65)</f>
        <v>51.91</v>
      </c>
      <c r="C65" s="17">
        <v>11.5</v>
      </c>
      <c r="D65" s="19">
        <v>11.25</v>
      </c>
      <c r="E65" s="20">
        <v>7.25</v>
      </c>
      <c r="F65" s="21">
        <v>4.75</v>
      </c>
      <c r="G65" s="22">
        <v>0</v>
      </c>
      <c r="H65" s="23">
        <v>0</v>
      </c>
      <c r="I65" s="24">
        <v>0</v>
      </c>
      <c r="J65" s="25">
        <v>0</v>
      </c>
      <c r="K65" s="23">
        <v>0</v>
      </c>
      <c r="L65" s="26">
        <v>2</v>
      </c>
      <c r="M65" s="27">
        <v>2.66</v>
      </c>
      <c r="N65" s="20">
        <v>12.5</v>
      </c>
      <c r="O65" s="2" t="s">
        <v>123</v>
      </c>
    </row>
    <row r="66" spans="1:15" x14ac:dyDescent="0.3">
      <c r="A66" s="2" t="s">
        <v>124</v>
      </c>
      <c r="B66" s="18">
        <v>69</v>
      </c>
      <c r="C66" s="17">
        <v>14</v>
      </c>
      <c r="D66" s="19">
        <v>18</v>
      </c>
      <c r="E66" s="20">
        <v>13</v>
      </c>
      <c r="F66" s="21">
        <v>9</v>
      </c>
      <c r="G66" s="22">
        <v>1</v>
      </c>
      <c r="H66" s="23">
        <v>0</v>
      </c>
      <c r="I66" s="24">
        <v>0</v>
      </c>
      <c r="J66" s="25">
        <v>0</v>
      </c>
      <c r="K66" s="23">
        <v>0</v>
      </c>
      <c r="L66" s="26">
        <v>7</v>
      </c>
      <c r="M66" s="27">
        <v>8</v>
      </c>
      <c r="N66" s="20">
        <v>19</v>
      </c>
      <c r="O66" s="2" t="s">
        <v>124</v>
      </c>
    </row>
    <row r="67" spans="1:15" x14ac:dyDescent="0.3">
      <c r="A67" s="2" t="s">
        <v>86</v>
      </c>
      <c r="B67" s="18">
        <v>2003</v>
      </c>
      <c r="C67" s="17">
        <v>2003</v>
      </c>
      <c r="D67" s="19">
        <v>2003</v>
      </c>
      <c r="E67" s="20">
        <v>2004</v>
      </c>
      <c r="F67" s="21">
        <v>2003</v>
      </c>
      <c r="G67" s="22">
        <v>2005</v>
      </c>
      <c r="H67" s="23"/>
      <c r="I67" s="24"/>
      <c r="J67" s="25"/>
      <c r="K67" s="23"/>
      <c r="L67" s="26">
        <v>2003</v>
      </c>
      <c r="M67" s="27">
        <v>2005</v>
      </c>
      <c r="N67" s="20">
        <v>2001</v>
      </c>
      <c r="O67" s="2" t="s">
        <v>86</v>
      </c>
    </row>
    <row r="68" spans="1:15" x14ac:dyDescent="0.3">
      <c r="A68" s="2" t="s">
        <v>125</v>
      </c>
      <c r="B68" s="18">
        <v>34</v>
      </c>
      <c r="C68" s="17">
        <v>6</v>
      </c>
      <c r="D68" s="19">
        <v>6</v>
      </c>
      <c r="E68" s="20">
        <v>2</v>
      </c>
      <c r="F68" s="21">
        <v>0</v>
      </c>
      <c r="G68" s="22">
        <v>0</v>
      </c>
      <c r="H68" s="23">
        <v>0</v>
      </c>
      <c r="I68" s="24">
        <v>0</v>
      </c>
      <c r="J68" s="25">
        <v>0</v>
      </c>
      <c r="K68" s="23">
        <v>0</v>
      </c>
      <c r="L68" s="26">
        <v>0</v>
      </c>
      <c r="M68" s="27">
        <v>0</v>
      </c>
      <c r="N68" s="20">
        <v>7</v>
      </c>
      <c r="O68" s="2" t="s">
        <v>125</v>
      </c>
    </row>
    <row r="69" spans="1:15" x14ac:dyDescent="0.3">
      <c r="A69" s="2" t="s">
        <v>126</v>
      </c>
      <c r="B69" s="18">
        <v>2002</v>
      </c>
      <c r="C69" s="17">
        <v>2005</v>
      </c>
      <c r="D69" s="19">
        <v>2002</v>
      </c>
      <c r="E69" s="20">
        <v>2001</v>
      </c>
      <c r="F69" s="21">
        <v>2005</v>
      </c>
      <c r="G69" s="22">
        <v>2004</v>
      </c>
      <c r="H69" s="23"/>
      <c r="I69" s="24"/>
      <c r="J69" s="25"/>
      <c r="K69" s="23"/>
      <c r="L69" s="26">
        <v>2005</v>
      </c>
      <c r="M69" s="27">
        <v>2002</v>
      </c>
      <c r="N69" s="20">
        <v>2002</v>
      </c>
      <c r="O69" s="2" t="s">
        <v>126</v>
      </c>
    </row>
    <row r="70" spans="1:15" x14ac:dyDescent="0.3">
      <c r="A70" s="2" t="s">
        <v>127</v>
      </c>
      <c r="B70" s="100">
        <v>38673</v>
      </c>
      <c r="C70" s="17"/>
      <c r="D70" s="19"/>
      <c r="E70" s="20"/>
      <c r="F70" s="21"/>
      <c r="G70" s="22"/>
      <c r="H70" s="23"/>
      <c r="I70" s="24"/>
      <c r="J70" s="25"/>
      <c r="K70" s="23"/>
      <c r="L70" s="26"/>
      <c r="M70" s="27"/>
      <c r="N70" s="20"/>
      <c r="O70" s="2"/>
    </row>
    <row r="71" spans="1:15" x14ac:dyDescent="0.3">
      <c r="A71" s="2" t="s">
        <v>128</v>
      </c>
      <c r="B71" s="38">
        <v>37913</v>
      </c>
      <c r="C71" s="17"/>
      <c r="D71" s="19"/>
      <c r="E71" s="20"/>
      <c r="F71" s="21"/>
      <c r="G71" s="22"/>
      <c r="H71" s="23"/>
      <c r="I71" s="24"/>
      <c r="J71" s="25"/>
      <c r="K71" s="23"/>
      <c r="L71" s="26"/>
      <c r="M71" s="27"/>
      <c r="N71" s="20"/>
      <c r="O71" s="2"/>
    </row>
    <row r="72" spans="1:15" x14ac:dyDescent="0.3">
      <c r="A72" s="2" t="s">
        <v>129</v>
      </c>
      <c r="B72" s="38">
        <v>38673</v>
      </c>
      <c r="C72" s="17"/>
      <c r="D72" s="19"/>
      <c r="E72" s="20"/>
      <c r="F72" s="21"/>
      <c r="G72" s="22"/>
      <c r="H72" s="23"/>
      <c r="I72" s="24"/>
      <c r="J72" s="25"/>
      <c r="K72" s="23"/>
      <c r="L72" s="26"/>
      <c r="M72" s="27"/>
      <c r="N72" s="20"/>
      <c r="O72" s="2"/>
    </row>
    <row r="73" spans="1:15" x14ac:dyDescent="0.3">
      <c r="A73" s="2" t="s">
        <v>130</v>
      </c>
      <c r="B73" s="100">
        <v>38490</v>
      </c>
      <c r="C73" s="17"/>
      <c r="D73" s="19"/>
      <c r="E73" s="20"/>
      <c r="F73" s="21"/>
      <c r="G73" s="22"/>
      <c r="H73" s="23"/>
      <c r="I73" s="24"/>
      <c r="J73" s="25"/>
      <c r="K73" s="23"/>
      <c r="L73" s="26"/>
      <c r="M73" s="27"/>
      <c r="N73" s="20"/>
      <c r="O73" s="2"/>
    </row>
    <row r="74" spans="1:15" x14ac:dyDescent="0.3">
      <c r="A74" s="2" t="s">
        <v>131</v>
      </c>
      <c r="B74" s="38">
        <v>38089</v>
      </c>
      <c r="C74" s="17"/>
      <c r="D74" s="19"/>
      <c r="E74" s="20"/>
      <c r="F74" s="21"/>
      <c r="G74" s="22"/>
      <c r="H74" s="23"/>
      <c r="I74" s="24"/>
      <c r="J74" s="25"/>
      <c r="K74" s="23"/>
      <c r="L74" s="26"/>
      <c r="M74" s="27"/>
      <c r="N74" s="20"/>
      <c r="O74" s="2"/>
    </row>
    <row r="75" spans="1:15" ht="15" thickBot="1" x14ac:dyDescent="0.35">
      <c r="A75" s="101" t="s">
        <v>132</v>
      </c>
      <c r="B75" s="102">
        <v>38490</v>
      </c>
      <c r="C75" s="103"/>
      <c r="D75" s="104"/>
      <c r="E75" s="105"/>
      <c r="F75" s="106"/>
      <c r="G75" s="107"/>
      <c r="H75" s="108"/>
      <c r="I75" s="109"/>
      <c r="J75" s="110"/>
      <c r="K75" s="108"/>
      <c r="L75" s="111"/>
      <c r="M75" s="112"/>
      <c r="N75" s="105"/>
      <c r="O75" s="101"/>
    </row>
    <row r="76" spans="1:15" ht="15" thickTop="1" x14ac:dyDescent="0.3">
      <c r="A76" s="61" t="s">
        <v>133</v>
      </c>
      <c r="B76" s="62">
        <f>SUM(C76:N76)</f>
        <v>39</v>
      </c>
      <c r="C76" s="63">
        <v>5</v>
      </c>
      <c r="D76" s="64">
        <v>10</v>
      </c>
      <c r="E76" s="65">
        <v>8</v>
      </c>
      <c r="F76" s="66">
        <v>0</v>
      </c>
      <c r="G76" s="67">
        <v>0</v>
      </c>
      <c r="H76" s="68">
        <v>0</v>
      </c>
      <c r="I76" s="69">
        <v>0</v>
      </c>
      <c r="J76" s="70">
        <v>0</v>
      </c>
      <c r="K76" s="68">
        <v>0</v>
      </c>
      <c r="L76" s="71">
        <v>0</v>
      </c>
      <c r="M76" s="72">
        <v>7</v>
      </c>
      <c r="N76" s="65">
        <v>9</v>
      </c>
      <c r="O76" s="61" t="s">
        <v>133</v>
      </c>
    </row>
    <row r="77" spans="1:15" x14ac:dyDescent="0.3">
      <c r="A77" s="113" t="s">
        <v>134</v>
      </c>
      <c r="B77" s="114">
        <f>SUM(C77:N77)</f>
        <v>49</v>
      </c>
      <c r="C77" s="115">
        <v>12</v>
      </c>
      <c r="D77" s="116">
        <v>11</v>
      </c>
      <c r="E77" s="117">
        <v>7</v>
      </c>
      <c r="F77" s="118">
        <v>3</v>
      </c>
      <c r="G77" s="119">
        <v>0</v>
      </c>
      <c r="H77" s="120">
        <v>0</v>
      </c>
      <c r="I77" s="121">
        <v>0</v>
      </c>
      <c r="J77" s="122">
        <v>0</v>
      </c>
      <c r="K77" s="120">
        <v>0</v>
      </c>
      <c r="L77" s="123">
        <v>1</v>
      </c>
      <c r="M77" s="124">
        <v>5</v>
      </c>
      <c r="N77" s="117">
        <v>10</v>
      </c>
      <c r="O77" s="113" t="s">
        <v>134</v>
      </c>
    </row>
    <row r="78" spans="1:15" x14ac:dyDescent="0.3">
      <c r="A78" s="2" t="s">
        <v>124</v>
      </c>
      <c r="B78" s="125"/>
      <c r="C78" s="17">
        <v>28</v>
      </c>
      <c r="D78" s="19">
        <v>27</v>
      </c>
      <c r="E78" s="20">
        <v>23</v>
      </c>
      <c r="F78" s="21">
        <v>9</v>
      </c>
      <c r="G78" s="22">
        <v>2</v>
      </c>
      <c r="H78" s="23">
        <v>0</v>
      </c>
      <c r="I78" s="24">
        <v>0</v>
      </c>
      <c r="J78" s="25">
        <v>0</v>
      </c>
      <c r="K78" s="23">
        <v>0</v>
      </c>
      <c r="L78" s="26">
        <v>5</v>
      </c>
      <c r="M78" s="27">
        <v>15</v>
      </c>
      <c r="N78" s="20">
        <v>23</v>
      </c>
      <c r="O78" s="2" t="s">
        <v>124</v>
      </c>
    </row>
    <row r="79" spans="1:15" x14ac:dyDescent="0.3">
      <c r="A79" s="2" t="s">
        <v>86</v>
      </c>
      <c r="B79" s="125"/>
      <c r="C79" s="17" t="s">
        <v>99</v>
      </c>
      <c r="D79" s="19">
        <v>1956</v>
      </c>
      <c r="E79" s="20">
        <v>1955</v>
      </c>
      <c r="F79" s="21">
        <v>1956</v>
      </c>
      <c r="G79" s="22">
        <v>1962</v>
      </c>
      <c r="H79" s="23"/>
      <c r="I79" s="24"/>
      <c r="J79" s="25"/>
      <c r="K79" s="23"/>
      <c r="L79" s="26">
        <v>1997</v>
      </c>
      <c r="M79" s="27">
        <v>1985</v>
      </c>
      <c r="N79" s="20">
        <v>1963</v>
      </c>
      <c r="O79" s="2" t="s">
        <v>86</v>
      </c>
    </row>
    <row r="80" spans="1:15" x14ac:dyDescent="0.3">
      <c r="A80" s="2" t="s">
        <v>125</v>
      </c>
      <c r="B80" s="125"/>
      <c r="C80" s="17">
        <v>0</v>
      </c>
      <c r="D80" s="19">
        <v>0</v>
      </c>
      <c r="E80" s="20">
        <v>0</v>
      </c>
      <c r="F80" s="21">
        <v>0</v>
      </c>
      <c r="G80" s="22">
        <v>0</v>
      </c>
      <c r="H80" s="23">
        <v>0</v>
      </c>
      <c r="I80" s="24">
        <v>0</v>
      </c>
      <c r="J80" s="25">
        <v>0</v>
      </c>
      <c r="K80" s="23">
        <v>0</v>
      </c>
      <c r="L80" s="26">
        <v>0</v>
      </c>
      <c r="M80" s="27">
        <v>0</v>
      </c>
      <c r="N80" s="20">
        <v>0</v>
      </c>
      <c r="O80" s="2" t="s">
        <v>125</v>
      </c>
    </row>
    <row r="81" spans="1:15" x14ac:dyDescent="0.3">
      <c r="A81" s="87" t="s">
        <v>126</v>
      </c>
      <c r="B81" s="125"/>
      <c r="C81" s="89" t="s">
        <v>99</v>
      </c>
      <c r="D81" s="90" t="s">
        <v>99</v>
      </c>
      <c r="E81" s="91" t="s">
        <v>99</v>
      </c>
      <c r="F81" s="92" t="s">
        <v>99</v>
      </c>
      <c r="G81" s="93">
        <v>2002</v>
      </c>
      <c r="H81" s="94"/>
      <c r="I81" s="95"/>
      <c r="J81" s="96"/>
      <c r="K81" s="94"/>
      <c r="L81" s="97">
        <v>2005</v>
      </c>
      <c r="M81" s="98" t="s">
        <v>99</v>
      </c>
      <c r="N81" s="91" t="s">
        <v>99</v>
      </c>
      <c r="O81" s="87" t="s">
        <v>126</v>
      </c>
    </row>
    <row r="82" spans="1:15" x14ac:dyDescent="0.3">
      <c r="A82" s="15" t="s">
        <v>135</v>
      </c>
      <c r="B82" s="16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 t="s">
        <v>135</v>
      </c>
    </row>
    <row r="83" spans="1:15" x14ac:dyDescent="0.3">
      <c r="A83" s="3" t="s">
        <v>136</v>
      </c>
      <c r="B83" s="4">
        <f>SUM(C83:N83)</f>
        <v>9</v>
      </c>
      <c r="C83" s="5">
        <v>0</v>
      </c>
      <c r="D83" s="6">
        <v>3</v>
      </c>
      <c r="E83" s="7">
        <v>5</v>
      </c>
      <c r="F83" s="8">
        <v>0</v>
      </c>
      <c r="G83" s="9">
        <v>0</v>
      </c>
      <c r="H83" s="10">
        <v>0</v>
      </c>
      <c r="I83" s="11">
        <v>0</v>
      </c>
      <c r="J83" s="12">
        <v>0</v>
      </c>
      <c r="K83" s="10">
        <v>0</v>
      </c>
      <c r="L83" s="13">
        <v>0</v>
      </c>
      <c r="M83" s="14">
        <v>0</v>
      </c>
      <c r="N83" s="7">
        <v>1</v>
      </c>
      <c r="O83" s="3" t="s">
        <v>136</v>
      </c>
    </row>
    <row r="84" spans="1:15" x14ac:dyDescent="0.3">
      <c r="A84" s="2" t="s">
        <v>137</v>
      </c>
      <c r="B84" s="18">
        <f>SUM(C84:N84)</f>
        <v>5.75</v>
      </c>
      <c r="C84" s="17">
        <v>2.75</v>
      </c>
      <c r="D84" s="19">
        <v>1.25</v>
      </c>
      <c r="E84" s="20">
        <v>0</v>
      </c>
      <c r="F84" s="21">
        <v>0.25</v>
      </c>
      <c r="G84" s="22">
        <v>0</v>
      </c>
      <c r="H84" s="23">
        <v>0</v>
      </c>
      <c r="I84" s="24">
        <v>0</v>
      </c>
      <c r="J84" s="25">
        <v>0</v>
      </c>
      <c r="K84" s="23">
        <v>0</v>
      </c>
      <c r="L84" s="26">
        <v>0.5</v>
      </c>
      <c r="M84" s="27">
        <v>0</v>
      </c>
      <c r="N84" s="20">
        <v>1</v>
      </c>
      <c r="O84" s="2" t="s">
        <v>137</v>
      </c>
    </row>
    <row r="85" spans="1:15" x14ac:dyDescent="0.3">
      <c r="A85" s="2" t="s">
        <v>138</v>
      </c>
      <c r="B85" s="18">
        <v>13</v>
      </c>
      <c r="C85" s="17">
        <v>6</v>
      </c>
      <c r="D85" s="19">
        <v>3</v>
      </c>
      <c r="E85" s="20">
        <v>5</v>
      </c>
      <c r="F85" s="21">
        <v>1</v>
      </c>
      <c r="G85" s="22">
        <v>0</v>
      </c>
      <c r="H85" s="23">
        <v>0</v>
      </c>
      <c r="I85" s="24">
        <v>0</v>
      </c>
      <c r="J85" s="25">
        <v>0</v>
      </c>
      <c r="K85" s="23">
        <v>0</v>
      </c>
      <c r="L85" s="26">
        <v>2</v>
      </c>
      <c r="M85" s="27">
        <v>0</v>
      </c>
      <c r="N85" s="20">
        <v>2</v>
      </c>
      <c r="O85" s="2" t="s">
        <v>138</v>
      </c>
    </row>
    <row r="86" spans="1:15" x14ac:dyDescent="0.3">
      <c r="A86" s="2" t="s">
        <v>86</v>
      </c>
      <c r="B86" s="18">
        <v>2003</v>
      </c>
      <c r="C86" s="17">
        <v>2003</v>
      </c>
      <c r="D86" s="19">
        <v>2005</v>
      </c>
      <c r="E86" s="20">
        <v>2005</v>
      </c>
      <c r="F86" s="21">
        <v>2003</v>
      </c>
      <c r="G86" s="22"/>
      <c r="H86" s="23"/>
      <c r="I86" s="24"/>
      <c r="J86" s="25"/>
      <c r="K86" s="23"/>
      <c r="L86" s="26">
        <v>2003</v>
      </c>
      <c r="M86" s="27">
        <v>2005</v>
      </c>
      <c r="N86" s="20">
        <v>2004</v>
      </c>
      <c r="O86" s="2" t="s">
        <v>86</v>
      </c>
    </row>
    <row r="87" spans="1:15" x14ac:dyDescent="0.3">
      <c r="A87" s="2" t="s">
        <v>139</v>
      </c>
      <c r="B87" s="18">
        <v>2</v>
      </c>
      <c r="C87" s="17">
        <v>0</v>
      </c>
      <c r="D87" s="19">
        <v>0</v>
      </c>
      <c r="E87" s="20">
        <v>0</v>
      </c>
      <c r="F87" s="21">
        <v>0</v>
      </c>
      <c r="G87" s="22">
        <v>0</v>
      </c>
      <c r="H87" s="23">
        <v>0</v>
      </c>
      <c r="I87" s="24">
        <v>0</v>
      </c>
      <c r="J87" s="25">
        <v>0</v>
      </c>
      <c r="K87" s="23">
        <v>0</v>
      </c>
      <c r="L87" s="26">
        <v>0</v>
      </c>
      <c r="M87" s="27">
        <v>0</v>
      </c>
      <c r="N87" s="20">
        <v>0</v>
      </c>
      <c r="O87" s="2" t="s">
        <v>139</v>
      </c>
    </row>
    <row r="88" spans="1:15" ht="15" thickBot="1" x14ac:dyDescent="0.35">
      <c r="A88" s="87" t="s">
        <v>126</v>
      </c>
      <c r="B88" s="88">
        <v>2002</v>
      </c>
      <c r="C88" s="89">
        <v>2005</v>
      </c>
      <c r="D88" s="90">
        <v>2002</v>
      </c>
      <c r="E88" s="91">
        <v>2004</v>
      </c>
      <c r="F88" s="92">
        <v>2005</v>
      </c>
      <c r="G88" s="93"/>
      <c r="H88" s="94"/>
      <c r="I88" s="95"/>
      <c r="J88" s="96"/>
      <c r="K88" s="94"/>
      <c r="L88" s="97">
        <v>2005</v>
      </c>
      <c r="M88" s="98">
        <v>2005</v>
      </c>
      <c r="N88" s="91">
        <v>2002</v>
      </c>
      <c r="O88" s="87" t="s">
        <v>126</v>
      </c>
    </row>
    <row r="89" spans="1:15" ht="15" thickTop="1" x14ac:dyDescent="0.3">
      <c r="A89" s="126" t="s">
        <v>140</v>
      </c>
      <c r="B89" s="127">
        <f>SUM(C89:N89)</f>
        <v>7</v>
      </c>
      <c r="C89" s="201">
        <v>3</v>
      </c>
      <c r="D89" s="202">
        <v>2</v>
      </c>
      <c r="E89" s="203">
        <v>0</v>
      </c>
      <c r="F89" s="204">
        <v>0</v>
      </c>
      <c r="G89" s="132">
        <v>0</v>
      </c>
      <c r="H89" s="133">
        <v>0</v>
      </c>
      <c r="I89" s="134">
        <v>0</v>
      </c>
      <c r="J89" s="135">
        <v>0</v>
      </c>
      <c r="K89" s="133">
        <v>0</v>
      </c>
      <c r="L89" s="136">
        <v>0</v>
      </c>
      <c r="M89" s="137">
        <v>0</v>
      </c>
      <c r="N89" s="130">
        <v>2</v>
      </c>
      <c r="O89" s="126" t="s">
        <v>140</v>
      </c>
    </row>
    <row r="90" spans="1:15" x14ac:dyDescent="0.3">
      <c r="A90" s="15" t="s">
        <v>141</v>
      </c>
      <c r="B90" s="16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 t="s">
        <v>141</v>
      </c>
    </row>
    <row r="91" spans="1:15" x14ac:dyDescent="0.3">
      <c r="A91" s="3" t="s">
        <v>142</v>
      </c>
      <c r="B91" s="4">
        <f>SUM(C91:N91)</f>
        <v>2</v>
      </c>
      <c r="C91" s="5">
        <v>0</v>
      </c>
      <c r="D91" s="6">
        <v>1</v>
      </c>
      <c r="E91" s="7">
        <v>1</v>
      </c>
      <c r="F91" s="8">
        <v>0</v>
      </c>
      <c r="G91" s="9">
        <v>0</v>
      </c>
      <c r="H91" s="10">
        <v>0</v>
      </c>
      <c r="I91" s="11">
        <v>0</v>
      </c>
      <c r="J91" s="12">
        <v>0</v>
      </c>
      <c r="K91" s="10">
        <v>0</v>
      </c>
      <c r="L91" s="13">
        <v>0</v>
      </c>
      <c r="M91" s="14">
        <v>0</v>
      </c>
      <c r="N91" s="7">
        <v>0</v>
      </c>
      <c r="O91" s="3" t="s">
        <v>142</v>
      </c>
    </row>
    <row r="92" spans="1:15" x14ac:dyDescent="0.3">
      <c r="A92" s="2" t="s">
        <v>143</v>
      </c>
      <c r="B92" s="18">
        <f>SUM(C92:N92)</f>
        <v>0</v>
      </c>
      <c r="C92" s="17">
        <v>0</v>
      </c>
      <c r="D92" s="19">
        <v>0</v>
      </c>
      <c r="E92" s="20">
        <v>0</v>
      </c>
      <c r="F92" s="21">
        <v>0</v>
      </c>
      <c r="G92" s="22">
        <v>0</v>
      </c>
      <c r="H92" s="23">
        <v>0</v>
      </c>
      <c r="I92" s="24">
        <v>0</v>
      </c>
      <c r="J92" s="25">
        <v>0</v>
      </c>
      <c r="K92" s="23">
        <v>0</v>
      </c>
      <c r="L92" s="26">
        <v>0</v>
      </c>
      <c r="M92" s="27">
        <v>0</v>
      </c>
      <c r="N92" s="20">
        <v>0</v>
      </c>
      <c r="O92" s="2" t="s">
        <v>143</v>
      </c>
    </row>
    <row r="93" spans="1:15" x14ac:dyDescent="0.3">
      <c r="A93" s="2" t="s">
        <v>144</v>
      </c>
      <c r="B93" s="18">
        <v>2</v>
      </c>
      <c r="C93" s="17">
        <v>0</v>
      </c>
      <c r="D93" s="19">
        <v>1</v>
      </c>
      <c r="E93" s="20">
        <v>1</v>
      </c>
      <c r="F93" s="21">
        <v>0</v>
      </c>
      <c r="G93" s="22">
        <v>0</v>
      </c>
      <c r="H93" s="23">
        <v>0</v>
      </c>
      <c r="I93" s="24">
        <v>0</v>
      </c>
      <c r="J93" s="25">
        <v>0</v>
      </c>
      <c r="K93" s="23">
        <v>0</v>
      </c>
      <c r="L93" s="26">
        <v>0</v>
      </c>
      <c r="M93" s="27">
        <v>0</v>
      </c>
      <c r="N93" s="20">
        <v>0</v>
      </c>
      <c r="O93" s="2" t="s">
        <v>144</v>
      </c>
    </row>
    <row r="94" spans="1:15" x14ac:dyDescent="0.3">
      <c r="A94" s="2" t="s">
        <v>86</v>
      </c>
      <c r="B94" s="18">
        <v>2005</v>
      </c>
      <c r="C94" s="17"/>
      <c r="D94" s="19">
        <v>2005</v>
      </c>
      <c r="E94" s="20">
        <v>2005</v>
      </c>
      <c r="F94" s="21"/>
      <c r="G94" s="22"/>
      <c r="H94" s="23"/>
      <c r="I94" s="24"/>
      <c r="J94" s="25"/>
      <c r="K94" s="23"/>
      <c r="L94" s="26"/>
      <c r="M94" s="27"/>
      <c r="N94" s="20"/>
      <c r="O94" s="2" t="s">
        <v>86</v>
      </c>
    </row>
    <row r="95" spans="1:15" x14ac:dyDescent="0.3">
      <c r="A95" s="2" t="s">
        <v>145</v>
      </c>
      <c r="B95" s="18">
        <v>0</v>
      </c>
      <c r="C95" s="17">
        <v>0</v>
      </c>
      <c r="D95" s="19">
        <v>0</v>
      </c>
      <c r="E95" s="20">
        <v>0</v>
      </c>
      <c r="F95" s="21">
        <v>0</v>
      </c>
      <c r="G95" s="22">
        <v>0</v>
      </c>
      <c r="H95" s="23">
        <v>0</v>
      </c>
      <c r="I95" s="24">
        <v>0</v>
      </c>
      <c r="J95" s="25">
        <v>0</v>
      </c>
      <c r="K95" s="23">
        <v>0</v>
      </c>
      <c r="L95" s="26">
        <v>0</v>
      </c>
      <c r="M95" s="27">
        <v>0</v>
      </c>
      <c r="N95" s="20">
        <v>0</v>
      </c>
      <c r="O95" s="2" t="s">
        <v>145</v>
      </c>
    </row>
    <row r="96" spans="1:15" ht="15" thickBot="1" x14ac:dyDescent="0.35">
      <c r="A96" s="87" t="s">
        <v>126</v>
      </c>
      <c r="B96" s="88">
        <v>2004</v>
      </c>
      <c r="C96" s="89"/>
      <c r="D96" s="90"/>
      <c r="E96" s="91"/>
      <c r="F96" s="92"/>
      <c r="G96" s="93"/>
      <c r="H96" s="94"/>
      <c r="I96" s="95"/>
      <c r="J96" s="96"/>
      <c r="K96" s="94"/>
      <c r="L96" s="97"/>
      <c r="M96" s="98"/>
      <c r="N96" s="91"/>
      <c r="O96" s="87" t="s">
        <v>126</v>
      </c>
    </row>
    <row r="97" spans="1:15" ht="15" thickTop="1" x14ac:dyDescent="0.3">
      <c r="A97" s="126" t="s">
        <v>146</v>
      </c>
      <c r="B97" s="127">
        <f>SUM(C97:N97)</f>
        <v>1</v>
      </c>
      <c r="C97" s="128">
        <v>1</v>
      </c>
      <c r="D97" s="129">
        <v>0</v>
      </c>
      <c r="E97" s="130">
        <v>0</v>
      </c>
      <c r="F97" s="131">
        <v>0</v>
      </c>
      <c r="G97" s="132">
        <v>0</v>
      </c>
      <c r="H97" s="133">
        <v>0</v>
      </c>
      <c r="I97" s="134">
        <v>0</v>
      </c>
      <c r="J97" s="135">
        <v>0</v>
      </c>
      <c r="K97" s="133">
        <v>0</v>
      </c>
      <c r="L97" s="211">
        <v>0</v>
      </c>
      <c r="M97" s="137">
        <v>0</v>
      </c>
      <c r="N97" s="130">
        <v>0</v>
      </c>
      <c r="O97" s="126" t="s">
        <v>147</v>
      </c>
    </row>
    <row r="98" spans="1:15" x14ac:dyDescent="0.3">
      <c r="A98" s="15" t="s">
        <v>148</v>
      </c>
      <c r="B98" s="16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 t="s">
        <v>148</v>
      </c>
    </row>
    <row r="99" spans="1:15" x14ac:dyDescent="0.3">
      <c r="A99" s="3" t="s">
        <v>149</v>
      </c>
      <c r="B99" s="4">
        <f>SUM(C99:N99)</f>
        <v>0</v>
      </c>
      <c r="C99" s="5">
        <v>0</v>
      </c>
      <c r="D99" s="6">
        <v>0</v>
      </c>
      <c r="E99" s="7">
        <v>0</v>
      </c>
      <c r="F99" s="8">
        <v>0</v>
      </c>
      <c r="G99" s="9">
        <v>0</v>
      </c>
      <c r="H99" s="10">
        <v>0</v>
      </c>
      <c r="I99" s="11">
        <v>0</v>
      </c>
      <c r="J99" s="12">
        <v>0</v>
      </c>
      <c r="K99" s="10">
        <v>0</v>
      </c>
      <c r="L99" s="13">
        <v>0</v>
      </c>
      <c r="M99" s="14">
        <v>0</v>
      </c>
      <c r="N99" s="7">
        <v>0</v>
      </c>
      <c r="O99" s="3" t="s">
        <v>149</v>
      </c>
    </row>
    <row r="100" spans="1:15" x14ac:dyDescent="0.3">
      <c r="A100" s="2" t="s">
        <v>150</v>
      </c>
      <c r="B100" s="18">
        <f>SUM(C100:N100)</f>
        <v>1.75</v>
      </c>
      <c r="C100" s="17">
        <v>1.25</v>
      </c>
      <c r="D100" s="19">
        <v>0</v>
      </c>
      <c r="E100" s="20">
        <v>0</v>
      </c>
      <c r="F100" s="21">
        <v>0</v>
      </c>
      <c r="G100" s="22">
        <v>0</v>
      </c>
      <c r="H100" s="23">
        <v>0</v>
      </c>
      <c r="I100" s="24">
        <v>0</v>
      </c>
      <c r="J100" s="25">
        <v>0</v>
      </c>
      <c r="K100" s="23">
        <v>0</v>
      </c>
      <c r="L100" s="26">
        <v>0</v>
      </c>
      <c r="M100" s="27">
        <v>0</v>
      </c>
      <c r="N100" s="20">
        <v>0.5</v>
      </c>
      <c r="O100" s="2" t="s">
        <v>150</v>
      </c>
    </row>
    <row r="101" spans="1:15" x14ac:dyDescent="0.3">
      <c r="A101" s="2" t="s">
        <v>151</v>
      </c>
      <c r="B101" s="18">
        <v>3</v>
      </c>
      <c r="C101" s="17">
        <v>3</v>
      </c>
      <c r="D101" s="19">
        <v>0</v>
      </c>
      <c r="E101" s="20">
        <v>0</v>
      </c>
      <c r="F101" s="21">
        <v>0</v>
      </c>
      <c r="G101" s="22">
        <v>0</v>
      </c>
      <c r="H101" s="23">
        <v>0</v>
      </c>
      <c r="I101" s="24">
        <v>0</v>
      </c>
      <c r="J101" s="25">
        <v>0</v>
      </c>
      <c r="K101" s="23">
        <v>0</v>
      </c>
      <c r="L101" s="26">
        <v>0</v>
      </c>
      <c r="M101" s="27">
        <v>0</v>
      </c>
      <c r="N101" s="20">
        <v>1</v>
      </c>
      <c r="O101" s="2" t="s">
        <v>151</v>
      </c>
    </row>
    <row r="102" spans="1:15" x14ac:dyDescent="0.3">
      <c r="A102" s="2" t="s">
        <v>126</v>
      </c>
      <c r="B102" s="18">
        <v>2003</v>
      </c>
      <c r="C102" s="17">
        <v>2003</v>
      </c>
      <c r="D102" s="19"/>
      <c r="E102" s="20"/>
      <c r="F102" s="21"/>
      <c r="G102" s="22"/>
      <c r="H102" s="23"/>
      <c r="I102" s="24"/>
      <c r="J102" s="25"/>
      <c r="K102" s="23"/>
      <c r="L102" s="26"/>
      <c r="M102" s="27"/>
      <c r="N102" s="20">
        <v>2004</v>
      </c>
      <c r="O102" s="2" t="s">
        <v>126</v>
      </c>
    </row>
    <row r="103" spans="1:15" x14ac:dyDescent="0.3">
      <c r="A103" s="2" t="s">
        <v>152</v>
      </c>
      <c r="B103" s="18">
        <v>0</v>
      </c>
      <c r="C103" s="17">
        <v>0</v>
      </c>
      <c r="D103" s="19">
        <v>0</v>
      </c>
      <c r="E103" s="20">
        <v>0</v>
      </c>
      <c r="F103" s="21">
        <v>0</v>
      </c>
      <c r="G103" s="22">
        <v>0</v>
      </c>
      <c r="H103" s="23">
        <v>0</v>
      </c>
      <c r="I103" s="24">
        <v>0</v>
      </c>
      <c r="J103" s="25">
        <v>0</v>
      </c>
      <c r="K103" s="23">
        <v>0</v>
      </c>
      <c r="L103" s="26">
        <v>0</v>
      </c>
      <c r="M103" s="27">
        <v>0</v>
      </c>
      <c r="N103" s="20">
        <v>0</v>
      </c>
      <c r="O103" s="2" t="s">
        <v>152</v>
      </c>
    </row>
    <row r="104" spans="1:15" ht="15" thickBot="1" x14ac:dyDescent="0.35">
      <c r="A104" s="87" t="s">
        <v>126</v>
      </c>
      <c r="B104" s="88">
        <v>2005</v>
      </c>
      <c r="C104" s="89">
        <v>2005</v>
      </c>
      <c r="D104" s="90">
        <v>2005</v>
      </c>
      <c r="E104" s="91"/>
      <c r="F104" s="92"/>
      <c r="G104" s="93"/>
      <c r="H104" s="94"/>
      <c r="I104" s="95"/>
      <c r="J104" s="96"/>
      <c r="K104" s="94"/>
      <c r="L104" s="97"/>
      <c r="M104" s="98"/>
      <c r="N104" s="91">
        <v>2005</v>
      </c>
      <c r="O104" s="87" t="s">
        <v>126</v>
      </c>
    </row>
    <row r="105" spans="1:15" ht="15" thickTop="1" x14ac:dyDescent="0.3">
      <c r="A105" s="61" t="s">
        <v>153</v>
      </c>
      <c r="B105" s="62">
        <f>SUM(C105:N105)</f>
        <v>5</v>
      </c>
      <c r="C105" s="63">
        <v>1</v>
      </c>
      <c r="D105" s="64">
        <v>0</v>
      </c>
      <c r="E105" s="65">
        <v>2</v>
      </c>
      <c r="F105" s="66">
        <v>0</v>
      </c>
      <c r="G105" s="67">
        <v>0</v>
      </c>
      <c r="H105" s="68">
        <v>0</v>
      </c>
      <c r="I105" s="69">
        <v>0</v>
      </c>
      <c r="J105" s="70">
        <v>0</v>
      </c>
      <c r="K105" s="68">
        <v>0</v>
      </c>
      <c r="L105" s="71">
        <v>0</v>
      </c>
      <c r="M105" s="72">
        <v>0</v>
      </c>
      <c r="N105" s="65">
        <v>2</v>
      </c>
      <c r="O105" s="61" t="s">
        <v>153</v>
      </c>
    </row>
    <row r="106" spans="1:15" x14ac:dyDescent="0.3">
      <c r="A106" s="2" t="s">
        <v>150</v>
      </c>
      <c r="B106" s="18">
        <f>SUM(C106:N106)</f>
        <v>7</v>
      </c>
      <c r="C106" s="17">
        <v>3</v>
      </c>
      <c r="D106" s="19">
        <v>2</v>
      </c>
      <c r="E106" s="20">
        <v>0</v>
      </c>
      <c r="F106" s="21">
        <v>0</v>
      </c>
      <c r="G106" s="22">
        <v>0</v>
      </c>
      <c r="H106" s="23">
        <v>0</v>
      </c>
      <c r="I106" s="24">
        <v>0</v>
      </c>
      <c r="J106" s="25">
        <v>0</v>
      </c>
      <c r="K106" s="23">
        <v>0</v>
      </c>
      <c r="L106" s="26">
        <v>0</v>
      </c>
      <c r="M106" s="27">
        <v>0</v>
      </c>
      <c r="N106" s="20">
        <v>2</v>
      </c>
      <c r="O106" s="2" t="s">
        <v>150</v>
      </c>
    </row>
    <row r="107" spans="1:15" x14ac:dyDescent="0.3">
      <c r="A107" s="2" t="s">
        <v>151</v>
      </c>
      <c r="B107" s="16"/>
      <c r="C107" s="17">
        <v>16</v>
      </c>
      <c r="D107" s="19">
        <v>14</v>
      </c>
      <c r="E107" s="20">
        <v>4</v>
      </c>
      <c r="F107" s="21">
        <v>0</v>
      </c>
      <c r="G107" s="22">
        <v>0</v>
      </c>
      <c r="H107" s="23">
        <v>0</v>
      </c>
      <c r="I107" s="24">
        <v>0</v>
      </c>
      <c r="J107" s="25">
        <v>0</v>
      </c>
      <c r="K107" s="23">
        <v>0</v>
      </c>
      <c r="L107" s="26">
        <v>0</v>
      </c>
      <c r="M107" s="27">
        <v>3</v>
      </c>
      <c r="N107" s="20">
        <v>10</v>
      </c>
      <c r="O107" s="2" t="s">
        <v>151</v>
      </c>
    </row>
    <row r="108" spans="1:15" x14ac:dyDescent="0.3">
      <c r="A108" s="2" t="s">
        <v>126</v>
      </c>
      <c r="B108" s="16"/>
      <c r="C108" s="17">
        <v>1963</v>
      </c>
      <c r="D108" s="19">
        <v>1956</v>
      </c>
      <c r="E108" s="20">
        <v>1971</v>
      </c>
      <c r="F108" s="21"/>
      <c r="G108" s="22"/>
      <c r="H108" s="23"/>
      <c r="I108" s="24"/>
      <c r="J108" s="25"/>
      <c r="K108" s="23"/>
      <c r="L108" s="26"/>
      <c r="M108" s="27" t="s">
        <v>99</v>
      </c>
      <c r="N108" s="20">
        <v>1969</v>
      </c>
      <c r="O108" s="2" t="s">
        <v>126</v>
      </c>
    </row>
    <row r="109" spans="1:15" x14ac:dyDescent="0.3">
      <c r="A109" s="2" t="s">
        <v>152</v>
      </c>
      <c r="B109" s="16"/>
      <c r="C109" s="17">
        <v>0</v>
      </c>
      <c r="D109" s="19">
        <v>0</v>
      </c>
      <c r="E109" s="20">
        <v>0</v>
      </c>
      <c r="F109" s="21">
        <v>0</v>
      </c>
      <c r="G109" s="22">
        <v>0</v>
      </c>
      <c r="H109" s="23">
        <v>0</v>
      </c>
      <c r="I109" s="24">
        <v>0</v>
      </c>
      <c r="J109" s="25">
        <v>0</v>
      </c>
      <c r="K109" s="23">
        <v>0</v>
      </c>
      <c r="L109" s="26">
        <v>0</v>
      </c>
      <c r="M109" s="27">
        <v>0</v>
      </c>
      <c r="N109" s="20">
        <v>0</v>
      </c>
      <c r="O109" s="2" t="s">
        <v>152</v>
      </c>
    </row>
    <row r="110" spans="1:15" x14ac:dyDescent="0.3">
      <c r="A110" s="2" t="s">
        <v>126</v>
      </c>
      <c r="B110" s="16"/>
      <c r="C110" s="17">
        <v>2004</v>
      </c>
      <c r="D110" s="19">
        <v>2005</v>
      </c>
      <c r="E110" s="20">
        <v>2004</v>
      </c>
      <c r="F110" s="21"/>
      <c r="G110" s="22"/>
      <c r="H110" s="23"/>
      <c r="I110" s="24"/>
      <c r="J110" s="25"/>
      <c r="K110" s="23"/>
      <c r="L110" s="26"/>
      <c r="M110" s="27" t="s">
        <v>99</v>
      </c>
      <c r="N110" s="20">
        <v>2002</v>
      </c>
      <c r="O110" s="2" t="s">
        <v>126</v>
      </c>
    </row>
    <row r="111" spans="1:15" x14ac:dyDescent="0.3">
      <c r="A111" s="15" t="s">
        <v>337</v>
      </c>
      <c r="B111" s="16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 t="s">
        <v>338</v>
      </c>
    </row>
    <row r="112" spans="1:15" x14ac:dyDescent="0.3">
      <c r="A112" s="3" t="s">
        <v>339</v>
      </c>
      <c r="B112" s="4">
        <f>SUM(C112:N112)</f>
        <v>116</v>
      </c>
      <c r="C112" s="5">
        <v>0</v>
      </c>
      <c r="D112" s="6">
        <v>0</v>
      </c>
      <c r="E112" s="7">
        <v>1</v>
      </c>
      <c r="F112" s="8">
        <v>2</v>
      </c>
      <c r="G112" s="9">
        <v>9</v>
      </c>
      <c r="H112" s="10">
        <v>21</v>
      </c>
      <c r="I112" s="11">
        <v>25</v>
      </c>
      <c r="J112" s="12">
        <v>25</v>
      </c>
      <c r="K112" s="10">
        <v>22</v>
      </c>
      <c r="L112" s="13">
        <v>11</v>
      </c>
      <c r="M112" s="14">
        <v>0</v>
      </c>
      <c r="N112" s="7">
        <v>0</v>
      </c>
      <c r="O112" s="3" t="s">
        <v>339</v>
      </c>
    </row>
    <row r="113" spans="1:15" x14ac:dyDescent="0.3">
      <c r="A113" s="2" t="s">
        <v>340</v>
      </c>
      <c r="B113" s="18">
        <v>112</v>
      </c>
      <c r="C113" s="17">
        <v>0</v>
      </c>
      <c r="D113" s="19">
        <v>0</v>
      </c>
      <c r="E113" s="20">
        <v>0.5</v>
      </c>
      <c r="F113" s="21">
        <v>5.5</v>
      </c>
      <c r="G113" s="22">
        <v>10</v>
      </c>
      <c r="H113" s="23">
        <v>19.5</v>
      </c>
      <c r="I113" s="24">
        <v>23.75</v>
      </c>
      <c r="J113" s="25">
        <v>28.75</v>
      </c>
      <c r="K113" s="23">
        <v>12.5</v>
      </c>
      <c r="L113" s="26">
        <v>3.5</v>
      </c>
      <c r="M113" s="27">
        <v>0</v>
      </c>
      <c r="N113" s="20">
        <v>0</v>
      </c>
      <c r="O113" s="2" t="s">
        <v>340</v>
      </c>
    </row>
    <row r="114" spans="1:15" x14ac:dyDescent="0.3">
      <c r="A114" s="2" t="s">
        <v>341</v>
      </c>
      <c r="B114" s="18">
        <v>116</v>
      </c>
      <c r="C114" s="17">
        <v>0</v>
      </c>
      <c r="D114" s="19">
        <v>0</v>
      </c>
      <c r="E114" s="20">
        <v>2</v>
      </c>
      <c r="F114" s="21">
        <v>8</v>
      </c>
      <c r="G114" s="22">
        <v>16</v>
      </c>
      <c r="H114" s="23">
        <v>25</v>
      </c>
      <c r="I114" s="24">
        <v>27</v>
      </c>
      <c r="J114" s="25">
        <v>29</v>
      </c>
      <c r="K114" s="23">
        <v>22</v>
      </c>
      <c r="L114" s="26">
        <v>11</v>
      </c>
      <c r="M114" s="27">
        <v>0</v>
      </c>
      <c r="N114" s="20">
        <v>0</v>
      </c>
      <c r="O114" s="2" t="s">
        <v>341</v>
      </c>
    </row>
    <row r="115" spans="1:15" x14ac:dyDescent="0.3">
      <c r="A115" s="2" t="s">
        <v>86</v>
      </c>
      <c r="B115" s="18">
        <v>2005</v>
      </c>
      <c r="C115" s="17"/>
      <c r="D115" s="19"/>
      <c r="E115" s="20">
        <v>2003</v>
      </c>
      <c r="F115" s="21">
        <v>2004</v>
      </c>
      <c r="G115" s="22">
        <v>2001</v>
      </c>
      <c r="H115" s="23">
        <v>2003</v>
      </c>
      <c r="I115" s="24">
        <v>2003</v>
      </c>
      <c r="J115" s="25">
        <v>2004</v>
      </c>
      <c r="K115" s="23">
        <v>2005</v>
      </c>
      <c r="L115" s="26">
        <v>2005</v>
      </c>
      <c r="M115" s="27"/>
      <c r="N115" s="20"/>
      <c r="O115" s="2" t="s">
        <v>86</v>
      </c>
    </row>
    <row r="116" spans="1:15" x14ac:dyDescent="0.3">
      <c r="A116" s="2" t="s">
        <v>342</v>
      </c>
      <c r="B116" s="18">
        <v>108</v>
      </c>
      <c r="C116" s="17">
        <v>0</v>
      </c>
      <c r="D116" s="19">
        <v>0</v>
      </c>
      <c r="E116" s="20">
        <v>0</v>
      </c>
      <c r="F116" s="21">
        <v>1</v>
      </c>
      <c r="G116" s="22">
        <v>5</v>
      </c>
      <c r="H116" s="23">
        <v>15</v>
      </c>
      <c r="I116" s="24">
        <v>21</v>
      </c>
      <c r="J116" s="25">
        <v>25</v>
      </c>
      <c r="K116" s="23">
        <v>4</v>
      </c>
      <c r="L116" s="26">
        <v>0</v>
      </c>
      <c r="M116" s="27">
        <v>0</v>
      </c>
      <c r="N116" s="20">
        <v>0</v>
      </c>
      <c r="O116" s="2" t="s">
        <v>342</v>
      </c>
    </row>
    <row r="117" spans="1:15" x14ac:dyDescent="0.3">
      <c r="A117" s="2" t="s">
        <v>86</v>
      </c>
      <c r="B117" s="18">
        <v>2004</v>
      </c>
      <c r="C117" s="17"/>
      <c r="D117" s="19"/>
      <c r="E117" s="20">
        <v>2004</v>
      </c>
      <c r="F117" s="21">
        <v>2001</v>
      </c>
      <c r="G117" s="22">
        <v>2002</v>
      </c>
      <c r="H117" s="23">
        <v>2002</v>
      </c>
      <c r="I117" s="24">
        <v>2004</v>
      </c>
      <c r="J117" s="25">
        <v>2003</v>
      </c>
      <c r="K117" s="23">
        <v>2001</v>
      </c>
      <c r="L117" s="26">
        <v>2002</v>
      </c>
      <c r="M117" s="27"/>
      <c r="N117" s="20"/>
      <c r="O117" s="2" t="s">
        <v>86</v>
      </c>
    </row>
    <row r="118" spans="1:15" x14ac:dyDescent="0.3">
      <c r="A118" s="2" t="s">
        <v>343</v>
      </c>
      <c r="B118" s="100">
        <v>38458</v>
      </c>
      <c r="C118" s="17"/>
      <c r="D118" s="19"/>
      <c r="E118" s="20"/>
      <c r="F118" s="21"/>
      <c r="G118" s="22"/>
      <c r="H118" s="23"/>
      <c r="I118" s="24"/>
      <c r="J118" s="25"/>
      <c r="K118" s="23"/>
      <c r="L118" s="26"/>
      <c r="M118" s="27"/>
      <c r="N118" s="20"/>
      <c r="O118" s="2"/>
    </row>
    <row r="119" spans="1:15" x14ac:dyDescent="0.3">
      <c r="A119" s="2" t="s">
        <v>344</v>
      </c>
      <c r="B119" s="38">
        <v>37706</v>
      </c>
      <c r="C119" s="17"/>
      <c r="D119" s="19"/>
      <c r="E119" s="20"/>
      <c r="F119" s="21"/>
      <c r="G119" s="22"/>
      <c r="H119" s="23"/>
      <c r="I119" s="24"/>
      <c r="J119" s="25"/>
      <c r="K119" s="23"/>
      <c r="L119" s="26"/>
      <c r="M119" s="27"/>
      <c r="N119" s="20"/>
      <c r="O119" s="2"/>
    </row>
    <row r="120" spans="1:15" x14ac:dyDescent="0.3">
      <c r="A120" s="2" t="s">
        <v>345</v>
      </c>
      <c r="B120" s="38">
        <v>38458</v>
      </c>
      <c r="C120" s="17"/>
      <c r="D120" s="19"/>
      <c r="E120" s="20"/>
      <c r="F120" s="21"/>
      <c r="G120" s="22"/>
      <c r="H120" s="23"/>
      <c r="I120" s="24"/>
      <c r="J120" s="25"/>
      <c r="K120" s="23"/>
      <c r="L120" s="26"/>
      <c r="M120" s="27"/>
      <c r="N120" s="20"/>
      <c r="O120" s="2"/>
    </row>
    <row r="121" spans="1:15" x14ac:dyDescent="0.3">
      <c r="A121" s="2" t="s">
        <v>346</v>
      </c>
      <c r="B121" s="100">
        <v>38655</v>
      </c>
      <c r="C121" s="17"/>
      <c r="D121" s="19"/>
      <c r="E121" s="20"/>
      <c r="F121" s="21"/>
      <c r="G121" s="22"/>
      <c r="H121" s="23"/>
      <c r="I121" s="24"/>
      <c r="J121" s="25"/>
      <c r="K121" s="23"/>
      <c r="L121" s="26"/>
      <c r="M121" s="27"/>
      <c r="N121" s="20"/>
      <c r="O121" s="2"/>
    </row>
    <row r="122" spans="1:15" x14ac:dyDescent="0.3">
      <c r="A122" s="2" t="s">
        <v>347</v>
      </c>
      <c r="B122" s="38">
        <v>37529</v>
      </c>
      <c r="C122" s="17"/>
      <c r="D122" s="19"/>
      <c r="E122" s="20"/>
      <c r="F122" s="21"/>
      <c r="G122" s="22"/>
      <c r="H122" s="23"/>
      <c r="I122" s="24"/>
      <c r="J122" s="25"/>
      <c r="K122" s="23"/>
      <c r="L122" s="26"/>
      <c r="M122" s="27"/>
      <c r="N122" s="20"/>
      <c r="O122" s="2"/>
    </row>
    <row r="123" spans="1:15" x14ac:dyDescent="0.3">
      <c r="A123" s="101" t="s">
        <v>348</v>
      </c>
      <c r="B123" s="102">
        <v>38655</v>
      </c>
      <c r="C123" s="103"/>
      <c r="D123" s="104"/>
      <c r="E123" s="105"/>
      <c r="F123" s="106"/>
      <c r="G123" s="107"/>
      <c r="H123" s="108"/>
      <c r="I123" s="109"/>
      <c r="J123" s="110"/>
      <c r="K123" s="108"/>
      <c r="L123" s="111"/>
      <c r="M123" s="112"/>
      <c r="N123" s="105"/>
      <c r="O123" s="101"/>
    </row>
    <row r="124" spans="1:15" x14ac:dyDescent="0.3">
      <c r="A124" s="15" t="s">
        <v>154</v>
      </c>
      <c r="B124" s="16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 t="s">
        <v>154</v>
      </c>
    </row>
    <row r="125" spans="1:15" x14ac:dyDescent="0.3">
      <c r="A125" s="3" t="s">
        <v>155</v>
      </c>
      <c r="B125" s="4">
        <f>SUM(C125:N125)</f>
        <v>37</v>
      </c>
      <c r="C125" s="5">
        <v>0</v>
      </c>
      <c r="D125" s="6">
        <v>0</v>
      </c>
      <c r="E125" s="7">
        <v>0</v>
      </c>
      <c r="F125" s="8">
        <v>0</v>
      </c>
      <c r="G125" s="9">
        <v>4</v>
      </c>
      <c r="H125" s="10">
        <v>11</v>
      </c>
      <c r="I125" s="11">
        <v>10</v>
      </c>
      <c r="J125" s="12">
        <v>7</v>
      </c>
      <c r="K125" s="10">
        <v>5</v>
      </c>
      <c r="L125" s="13">
        <v>0</v>
      </c>
      <c r="M125" s="14">
        <v>0</v>
      </c>
      <c r="N125" s="7">
        <v>0</v>
      </c>
      <c r="O125" s="3" t="s">
        <v>155</v>
      </c>
    </row>
    <row r="126" spans="1:15" x14ac:dyDescent="0.3">
      <c r="A126" s="2" t="s">
        <v>156</v>
      </c>
      <c r="B126" s="18">
        <f>SUM(C126:N126)</f>
        <v>33.75</v>
      </c>
      <c r="C126" s="17">
        <v>0</v>
      </c>
      <c r="D126" s="19">
        <v>0</v>
      </c>
      <c r="E126" s="20">
        <v>0</v>
      </c>
      <c r="F126" s="21">
        <v>0</v>
      </c>
      <c r="G126" s="22">
        <v>3.75</v>
      </c>
      <c r="H126" s="23">
        <v>4.25</v>
      </c>
      <c r="I126" s="24">
        <v>9.25</v>
      </c>
      <c r="J126" s="25">
        <v>12.25</v>
      </c>
      <c r="K126" s="23">
        <v>4</v>
      </c>
      <c r="L126" s="26">
        <v>0.25</v>
      </c>
      <c r="M126" s="27">
        <v>0</v>
      </c>
      <c r="N126" s="20">
        <v>0</v>
      </c>
      <c r="O126" s="2" t="s">
        <v>156</v>
      </c>
    </row>
    <row r="127" spans="1:15" x14ac:dyDescent="0.3">
      <c r="A127" s="2" t="s">
        <v>157</v>
      </c>
      <c r="B127" s="18">
        <v>41</v>
      </c>
      <c r="C127" s="17">
        <v>0</v>
      </c>
      <c r="D127" s="19">
        <v>0</v>
      </c>
      <c r="E127" s="20">
        <v>0</v>
      </c>
      <c r="F127" s="21">
        <v>0</v>
      </c>
      <c r="G127" s="22">
        <v>7</v>
      </c>
      <c r="H127" s="23">
        <v>11</v>
      </c>
      <c r="I127" s="24">
        <v>12</v>
      </c>
      <c r="J127" s="25">
        <v>16</v>
      </c>
      <c r="K127" s="23">
        <v>8</v>
      </c>
      <c r="L127" s="26">
        <v>1</v>
      </c>
      <c r="M127" s="27">
        <v>0</v>
      </c>
      <c r="N127" s="20">
        <v>0</v>
      </c>
      <c r="O127" s="2" t="s">
        <v>157</v>
      </c>
    </row>
    <row r="128" spans="1:15" x14ac:dyDescent="0.3">
      <c r="A128" s="2" t="s">
        <v>86</v>
      </c>
      <c r="B128" s="18">
        <v>2003</v>
      </c>
      <c r="C128" s="17"/>
      <c r="D128" s="19"/>
      <c r="E128" s="20"/>
      <c r="F128" s="21"/>
      <c r="G128" s="22">
        <v>2001</v>
      </c>
      <c r="H128" s="23">
        <v>2005</v>
      </c>
      <c r="I128" s="24">
        <v>2001</v>
      </c>
      <c r="J128" s="25">
        <v>2003</v>
      </c>
      <c r="K128" s="23">
        <v>2004</v>
      </c>
      <c r="L128" s="26">
        <v>2001</v>
      </c>
      <c r="M128" s="27"/>
      <c r="N128" s="20"/>
      <c r="O128" s="2" t="s">
        <v>86</v>
      </c>
    </row>
    <row r="129" spans="1:15" x14ac:dyDescent="0.3">
      <c r="A129" s="2" t="s">
        <v>158</v>
      </c>
      <c r="B129" s="18">
        <v>21</v>
      </c>
      <c r="C129" s="17">
        <v>0</v>
      </c>
      <c r="D129" s="19">
        <v>0</v>
      </c>
      <c r="E129" s="20">
        <v>0</v>
      </c>
      <c r="F129" s="21">
        <v>0</v>
      </c>
      <c r="G129" s="22">
        <v>2</v>
      </c>
      <c r="H129" s="23">
        <v>3</v>
      </c>
      <c r="I129" s="24">
        <v>7</v>
      </c>
      <c r="J129" s="25">
        <v>7</v>
      </c>
      <c r="K129" s="23">
        <v>0</v>
      </c>
      <c r="L129" s="26">
        <v>0</v>
      </c>
      <c r="M129" s="27">
        <v>0</v>
      </c>
      <c r="N129" s="20">
        <v>0</v>
      </c>
      <c r="O129" s="2" t="s">
        <v>158</v>
      </c>
    </row>
    <row r="130" spans="1:15" x14ac:dyDescent="0.3">
      <c r="A130" s="2" t="s">
        <v>86</v>
      </c>
      <c r="B130" s="18">
        <v>2002</v>
      </c>
      <c r="C130" s="17"/>
      <c r="D130" s="19"/>
      <c r="E130" s="20"/>
      <c r="F130" s="21"/>
      <c r="G130" s="22">
        <v>2004</v>
      </c>
      <c r="H130" s="23">
        <v>2002</v>
      </c>
      <c r="I130" s="24">
        <v>2002</v>
      </c>
      <c r="J130" s="25">
        <v>2005</v>
      </c>
      <c r="K130" s="23">
        <v>2001</v>
      </c>
      <c r="L130" s="26">
        <v>2005</v>
      </c>
      <c r="M130" s="27"/>
      <c r="N130" s="20"/>
      <c r="O130" s="2" t="s">
        <v>86</v>
      </c>
    </row>
    <row r="131" spans="1:15" x14ac:dyDescent="0.3">
      <c r="A131" s="2" t="s">
        <v>159</v>
      </c>
      <c r="B131" s="100">
        <v>38473</v>
      </c>
      <c r="C131" s="17"/>
      <c r="D131" s="19"/>
      <c r="E131" s="20"/>
      <c r="F131" s="21"/>
      <c r="G131" s="22"/>
      <c r="H131" s="23"/>
      <c r="I131" s="24"/>
      <c r="J131" s="25"/>
      <c r="K131" s="23"/>
      <c r="L131" s="26"/>
      <c r="M131" s="27"/>
      <c r="N131" s="20"/>
      <c r="O131" s="2"/>
    </row>
    <row r="132" spans="1:15" x14ac:dyDescent="0.3">
      <c r="A132" s="2" t="s">
        <v>160</v>
      </c>
      <c r="B132" s="38">
        <v>38473</v>
      </c>
      <c r="C132" s="17"/>
      <c r="D132" s="19"/>
      <c r="E132" s="20"/>
      <c r="F132" s="21"/>
      <c r="G132" s="22"/>
      <c r="H132" s="23"/>
      <c r="I132" s="24"/>
      <c r="J132" s="25"/>
      <c r="K132" s="23"/>
      <c r="L132" s="26"/>
      <c r="M132" s="27"/>
      <c r="N132" s="20"/>
      <c r="O132" s="2"/>
    </row>
    <row r="133" spans="1:15" x14ac:dyDescent="0.3">
      <c r="A133" s="2" t="s">
        <v>161</v>
      </c>
      <c r="B133" s="38">
        <v>38124</v>
      </c>
      <c r="C133" s="17"/>
      <c r="D133" s="19"/>
      <c r="E133" s="20"/>
      <c r="F133" s="21"/>
      <c r="G133" s="22"/>
      <c r="H133" s="23"/>
      <c r="I133" s="24"/>
      <c r="J133" s="25"/>
      <c r="K133" s="23"/>
      <c r="L133" s="26"/>
      <c r="M133" s="27"/>
      <c r="N133" s="20"/>
      <c r="O133" s="2"/>
    </row>
    <row r="134" spans="1:15" x14ac:dyDescent="0.3">
      <c r="A134" s="2" t="s">
        <v>162</v>
      </c>
      <c r="B134" s="100">
        <v>38604</v>
      </c>
      <c r="C134" s="17"/>
      <c r="D134" s="19"/>
      <c r="E134" s="20"/>
      <c r="F134" s="21"/>
      <c r="G134" s="22"/>
      <c r="H134" s="23"/>
      <c r="I134" s="24"/>
      <c r="J134" s="25"/>
      <c r="K134" s="23"/>
      <c r="L134" s="26"/>
      <c r="M134" s="27"/>
      <c r="N134" s="20"/>
      <c r="O134" s="2"/>
    </row>
    <row r="135" spans="1:15" x14ac:dyDescent="0.3">
      <c r="A135" s="2" t="s">
        <v>163</v>
      </c>
      <c r="B135" s="38">
        <v>37487</v>
      </c>
      <c r="C135" s="17"/>
      <c r="D135" s="19"/>
      <c r="E135" s="20"/>
      <c r="F135" s="21"/>
      <c r="G135" s="22"/>
      <c r="H135" s="23"/>
      <c r="I135" s="24"/>
      <c r="J135" s="25"/>
      <c r="K135" s="23"/>
      <c r="L135" s="26"/>
      <c r="M135" s="27"/>
      <c r="N135" s="20"/>
      <c r="O135" s="2"/>
    </row>
    <row r="136" spans="1:15" ht="15" thickBot="1" x14ac:dyDescent="0.35">
      <c r="A136" s="101" t="s">
        <v>164</v>
      </c>
      <c r="B136" s="102">
        <v>37177</v>
      </c>
      <c r="C136" s="103"/>
      <c r="D136" s="104"/>
      <c r="E136" s="105"/>
      <c r="F136" s="106"/>
      <c r="G136" s="107"/>
      <c r="H136" s="108"/>
      <c r="I136" s="109"/>
      <c r="J136" s="110"/>
      <c r="K136" s="108"/>
      <c r="L136" s="111"/>
      <c r="M136" s="112"/>
      <c r="N136" s="105"/>
      <c r="O136" s="101"/>
    </row>
    <row r="137" spans="1:15" ht="15" thickTop="1" x14ac:dyDescent="0.3">
      <c r="A137" s="61" t="s">
        <v>386</v>
      </c>
      <c r="B137" s="62">
        <f>SUM(C137:N137)</f>
        <v>25</v>
      </c>
      <c r="C137" s="63">
        <v>0</v>
      </c>
      <c r="D137" s="64">
        <v>0</v>
      </c>
      <c r="E137" s="65">
        <v>0</v>
      </c>
      <c r="F137" s="66">
        <v>0</v>
      </c>
      <c r="G137" s="67">
        <v>2</v>
      </c>
      <c r="H137" s="68">
        <v>9</v>
      </c>
      <c r="I137" s="69">
        <v>5</v>
      </c>
      <c r="J137" s="70">
        <v>4</v>
      </c>
      <c r="K137" s="68">
        <v>5</v>
      </c>
      <c r="L137" s="71">
        <v>0</v>
      </c>
      <c r="M137" s="72">
        <v>0</v>
      </c>
      <c r="N137" s="65">
        <v>0</v>
      </c>
      <c r="O137" s="61" t="s">
        <v>386</v>
      </c>
    </row>
    <row r="138" spans="1:15" x14ac:dyDescent="0.3">
      <c r="A138" s="113" t="s">
        <v>156</v>
      </c>
      <c r="B138" s="114">
        <f>SUM(C138:N138)</f>
        <v>22.75</v>
      </c>
      <c r="C138" s="115">
        <v>0</v>
      </c>
      <c r="D138" s="116">
        <v>0</v>
      </c>
      <c r="E138" s="117">
        <v>0</v>
      </c>
      <c r="F138" s="118">
        <v>0</v>
      </c>
      <c r="G138" s="119">
        <v>1.25</v>
      </c>
      <c r="H138" s="120">
        <v>3</v>
      </c>
      <c r="I138" s="121">
        <v>5.5</v>
      </c>
      <c r="J138" s="122">
        <v>8.25</v>
      </c>
      <c r="K138" s="120">
        <v>4.75</v>
      </c>
      <c r="L138" s="123">
        <v>0</v>
      </c>
      <c r="M138" s="124">
        <v>0</v>
      </c>
      <c r="N138" s="117">
        <v>0</v>
      </c>
      <c r="O138" s="113" t="s">
        <v>156</v>
      </c>
    </row>
    <row r="139" spans="1:15" x14ac:dyDescent="0.3">
      <c r="A139" s="35" t="s">
        <v>157</v>
      </c>
      <c r="B139" s="138"/>
      <c r="C139" s="139">
        <v>0</v>
      </c>
      <c r="D139" s="140">
        <v>0</v>
      </c>
      <c r="E139" s="141">
        <v>0</v>
      </c>
      <c r="F139" s="142">
        <v>3</v>
      </c>
      <c r="G139" s="143"/>
      <c r="H139" s="144">
        <v>12</v>
      </c>
      <c r="I139" s="145">
        <v>18</v>
      </c>
      <c r="J139" s="146">
        <v>26</v>
      </c>
      <c r="K139" s="144">
        <v>13</v>
      </c>
      <c r="L139" s="147">
        <v>4</v>
      </c>
      <c r="M139" s="148"/>
      <c r="N139" s="141">
        <v>0</v>
      </c>
      <c r="O139" s="35" t="s">
        <v>157</v>
      </c>
    </row>
    <row r="140" spans="1:15" x14ac:dyDescent="0.3">
      <c r="A140" s="35" t="s">
        <v>86</v>
      </c>
      <c r="B140" s="138"/>
      <c r="C140" s="139"/>
      <c r="D140" s="140"/>
      <c r="E140" s="141"/>
      <c r="F140" s="142">
        <v>1945</v>
      </c>
      <c r="G140" s="143">
        <v>1945</v>
      </c>
      <c r="H140" s="144">
        <v>1976</v>
      </c>
      <c r="I140" s="145">
        <v>1983</v>
      </c>
      <c r="J140" s="146">
        <v>1947</v>
      </c>
      <c r="K140" s="144">
        <v>1959</v>
      </c>
      <c r="L140" s="147">
        <v>1959</v>
      </c>
      <c r="M140" s="148"/>
      <c r="N140" s="141"/>
      <c r="O140" s="35" t="s">
        <v>86</v>
      </c>
    </row>
    <row r="141" spans="1:15" x14ac:dyDescent="0.3">
      <c r="A141" s="35" t="s">
        <v>158</v>
      </c>
      <c r="B141" s="138"/>
      <c r="C141" s="139">
        <v>0</v>
      </c>
      <c r="D141" s="140">
        <v>0</v>
      </c>
      <c r="E141" s="141">
        <v>0</v>
      </c>
      <c r="F141" s="142">
        <v>0</v>
      </c>
      <c r="G141" s="143">
        <v>0</v>
      </c>
      <c r="H141" s="144">
        <v>0</v>
      </c>
      <c r="I141" s="145">
        <v>0</v>
      </c>
      <c r="J141" s="146">
        <v>1</v>
      </c>
      <c r="K141" s="144">
        <v>0</v>
      </c>
      <c r="L141" s="147">
        <v>0</v>
      </c>
      <c r="M141" s="148"/>
      <c r="N141" s="141">
        <v>0</v>
      </c>
      <c r="O141" s="35" t="s">
        <v>158</v>
      </c>
    </row>
    <row r="142" spans="1:15" x14ac:dyDescent="0.3">
      <c r="A142" s="149" t="s">
        <v>86</v>
      </c>
      <c r="B142" s="138"/>
      <c r="C142" s="139"/>
      <c r="D142" s="140"/>
      <c r="E142" s="141"/>
      <c r="F142" s="142">
        <v>2004</v>
      </c>
      <c r="G142" s="143">
        <v>2004</v>
      </c>
      <c r="H142" s="144" t="s">
        <v>99</v>
      </c>
      <c r="I142" s="145" t="s">
        <v>99</v>
      </c>
      <c r="J142" s="146">
        <v>1956</v>
      </c>
      <c r="K142" s="144" t="s">
        <v>99</v>
      </c>
      <c r="L142" s="147">
        <v>2005</v>
      </c>
      <c r="M142" s="148"/>
      <c r="N142" s="141"/>
      <c r="O142" s="149" t="s">
        <v>86</v>
      </c>
    </row>
    <row r="143" spans="1:15" x14ac:dyDescent="0.3">
      <c r="A143" s="15" t="s">
        <v>166</v>
      </c>
      <c r="B143" s="16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 t="s">
        <v>166</v>
      </c>
    </row>
    <row r="144" spans="1:15" x14ac:dyDescent="0.3">
      <c r="A144" s="3" t="s">
        <v>167</v>
      </c>
      <c r="B144" s="4">
        <f>SUM(C144:N144)</f>
        <v>6</v>
      </c>
      <c r="C144" s="5">
        <v>0</v>
      </c>
      <c r="D144" s="6">
        <v>0</v>
      </c>
      <c r="E144" s="7">
        <v>0</v>
      </c>
      <c r="F144" s="8">
        <v>0</v>
      </c>
      <c r="G144" s="9">
        <v>1</v>
      </c>
      <c r="H144" s="10">
        <v>4</v>
      </c>
      <c r="I144" s="11">
        <v>0</v>
      </c>
      <c r="J144" s="12">
        <v>1</v>
      </c>
      <c r="K144" s="10">
        <v>0</v>
      </c>
      <c r="L144" s="13">
        <v>0</v>
      </c>
      <c r="M144" s="14">
        <v>0</v>
      </c>
      <c r="N144" s="7">
        <v>0</v>
      </c>
      <c r="O144" s="3" t="s">
        <v>167</v>
      </c>
    </row>
    <row r="145" spans="1:15" x14ac:dyDescent="0.3">
      <c r="A145" s="2" t="s">
        <v>168</v>
      </c>
      <c r="B145" s="18">
        <f>SUM(C145:N145)</f>
        <v>9</v>
      </c>
      <c r="C145" s="17">
        <v>0</v>
      </c>
      <c r="D145" s="19">
        <v>0</v>
      </c>
      <c r="E145" s="20">
        <v>0</v>
      </c>
      <c r="F145" s="21">
        <v>0</v>
      </c>
      <c r="G145" s="22">
        <v>0</v>
      </c>
      <c r="H145" s="23">
        <v>0.75</v>
      </c>
      <c r="I145" s="24">
        <v>2.5</v>
      </c>
      <c r="J145" s="25">
        <v>5.25</v>
      </c>
      <c r="K145" s="23">
        <v>0.5</v>
      </c>
      <c r="L145" s="26">
        <v>0</v>
      </c>
      <c r="M145" s="27">
        <v>0</v>
      </c>
      <c r="N145" s="20">
        <v>0</v>
      </c>
      <c r="O145" s="2" t="s">
        <v>168</v>
      </c>
    </row>
    <row r="146" spans="1:15" x14ac:dyDescent="0.3">
      <c r="A146" s="2" t="s">
        <v>169</v>
      </c>
      <c r="B146" s="18">
        <v>15</v>
      </c>
      <c r="C146" s="17">
        <v>0</v>
      </c>
      <c r="D146" s="19">
        <v>0</v>
      </c>
      <c r="E146" s="20">
        <v>0</v>
      </c>
      <c r="F146" s="21">
        <v>0</v>
      </c>
      <c r="G146" s="22">
        <v>1</v>
      </c>
      <c r="H146" s="23">
        <v>4</v>
      </c>
      <c r="I146" s="24">
        <v>4</v>
      </c>
      <c r="J146" s="25">
        <v>10</v>
      </c>
      <c r="K146" s="23">
        <v>2</v>
      </c>
      <c r="L146" s="26">
        <v>0</v>
      </c>
      <c r="M146" s="27">
        <v>0</v>
      </c>
      <c r="N146" s="20">
        <v>0</v>
      </c>
      <c r="O146" s="2" t="s">
        <v>169</v>
      </c>
    </row>
    <row r="147" spans="1:15" x14ac:dyDescent="0.3">
      <c r="A147" s="2" t="s">
        <v>86</v>
      </c>
      <c r="B147" s="18">
        <v>2003</v>
      </c>
      <c r="C147" s="17"/>
      <c r="D147" s="19"/>
      <c r="E147" s="20"/>
      <c r="F147" s="21"/>
      <c r="G147" s="22">
        <v>2005</v>
      </c>
      <c r="H147" s="23">
        <v>2005</v>
      </c>
      <c r="I147" s="24">
        <v>2001</v>
      </c>
      <c r="J147" s="25">
        <v>2003</v>
      </c>
      <c r="K147" s="23">
        <v>2003</v>
      </c>
      <c r="L147" s="26"/>
      <c r="M147" s="27"/>
      <c r="N147" s="20"/>
      <c r="O147" s="2" t="s">
        <v>86</v>
      </c>
    </row>
    <row r="148" spans="1:15" x14ac:dyDescent="0.3">
      <c r="A148" s="2" t="s">
        <v>170</v>
      </c>
      <c r="B148" s="18">
        <v>5</v>
      </c>
      <c r="C148" s="17">
        <v>0</v>
      </c>
      <c r="D148" s="19">
        <v>0</v>
      </c>
      <c r="E148" s="20">
        <v>0</v>
      </c>
      <c r="F148" s="21">
        <v>0</v>
      </c>
      <c r="G148" s="22">
        <v>0</v>
      </c>
      <c r="H148" s="23">
        <v>0</v>
      </c>
      <c r="I148" s="24">
        <v>0</v>
      </c>
      <c r="J148" s="25">
        <v>1</v>
      </c>
      <c r="K148" s="23">
        <v>0</v>
      </c>
      <c r="L148" s="26">
        <v>0</v>
      </c>
      <c r="M148" s="27">
        <v>0</v>
      </c>
      <c r="N148" s="20">
        <v>0</v>
      </c>
      <c r="O148" s="2" t="s">
        <v>170</v>
      </c>
    </row>
    <row r="149" spans="1:15" x14ac:dyDescent="0.3">
      <c r="A149" s="87" t="s">
        <v>86</v>
      </c>
      <c r="B149" s="88">
        <v>2002</v>
      </c>
      <c r="C149" s="89"/>
      <c r="D149" s="90"/>
      <c r="E149" s="91"/>
      <c r="F149" s="92"/>
      <c r="G149" s="93">
        <v>2004</v>
      </c>
      <c r="H149" s="94">
        <v>2003</v>
      </c>
      <c r="I149" s="95">
        <v>2005</v>
      </c>
      <c r="J149" s="96">
        <v>2005</v>
      </c>
      <c r="K149" s="94">
        <v>2004</v>
      </c>
      <c r="L149" s="97"/>
      <c r="M149" s="98"/>
      <c r="N149" s="91"/>
      <c r="O149" s="87" t="s">
        <v>86</v>
      </c>
    </row>
    <row r="150" spans="1:15" x14ac:dyDescent="0.3">
      <c r="A150" s="2" t="s">
        <v>171</v>
      </c>
      <c r="B150" s="100">
        <v>38499</v>
      </c>
      <c r="C150" s="17"/>
      <c r="D150" s="19"/>
      <c r="E150" s="20"/>
      <c r="F150" s="21"/>
      <c r="G150" s="22"/>
      <c r="H150" s="23"/>
      <c r="I150" s="24"/>
      <c r="J150" s="25"/>
      <c r="K150" s="23"/>
      <c r="L150" s="26"/>
      <c r="M150" s="27"/>
      <c r="N150" s="20"/>
      <c r="O150" s="2"/>
    </row>
    <row r="151" spans="1:15" x14ac:dyDescent="0.3">
      <c r="A151" s="2" t="s">
        <v>172</v>
      </c>
      <c r="B151" s="38">
        <v>38499</v>
      </c>
      <c r="C151" s="17"/>
      <c r="D151" s="19"/>
      <c r="E151" s="20"/>
      <c r="F151" s="21"/>
      <c r="G151" s="22"/>
      <c r="H151" s="23"/>
      <c r="I151" s="24"/>
      <c r="J151" s="25"/>
      <c r="K151" s="23"/>
      <c r="L151" s="26"/>
      <c r="M151" s="27"/>
      <c r="N151" s="20"/>
      <c r="O151" s="2"/>
    </row>
    <row r="152" spans="1:15" x14ac:dyDescent="0.3">
      <c r="A152" s="2" t="s">
        <v>173</v>
      </c>
      <c r="B152" s="38">
        <v>37465</v>
      </c>
      <c r="C152" s="17"/>
      <c r="D152" s="19"/>
      <c r="E152" s="20"/>
      <c r="F152" s="21"/>
      <c r="G152" s="22"/>
      <c r="H152" s="23"/>
      <c r="I152" s="24"/>
      <c r="J152" s="25"/>
      <c r="K152" s="23"/>
      <c r="L152" s="26"/>
      <c r="M152" s="27"/>
      <c r="N152" s="20"/>
      <c r="O152" s="2"/>
    </row>
    <row r="153" spans="1:15" x14ac:dyDescent="0.3">
      <c r="A153" s="2" t="s">
        <v>174</v>
      </c>
      <c r="B153" s="100">
        <v>38594</v>
      </c>
      <c r="C153" s="17"/>
      <c r="D153" s="19"/>
      <c r="E153" s="20"/>
      <c r="F153" s="21"/>
      <c r="G153" s="22"/>
      <c r="H153" s="23"/>
      <c r="I153" s="24"/>
      <c r="J153" s="25"/>
      <c r="K153" s="23"/>
      <c r="L153" s="26"/>
      <c r="M153" s="27"/>
      <c r="N153" s="20"/>
      <c r="O153" s="2"/>
    </row>
    <row r="154" spans="1:15" x14ac:dyDescent="0.3">
      <c r="A154" s="2" t="s">
        <v>175</v>
      </c>
      <c r="B154" s="38">
        <v>38207</v>
      </c>
      <c r="C154" s="17"/>
      <c r="D154" s="19"/>
      <c r="E154" s="20"/>
      <c r="F154" s="21"/>
      <c r="G154" s="22"/>
      <c r="H154" s="23"/>
      <c r="I154" s="24"/>
      <c r="J154" s="25"/>
      <c r="K154" s="23"/>
      <c r="L154" s="26"/>
      <c r="M154" s="27"/>
      <c r="N154" s="20"/>
      <c r="O154" s="2"/>
    </row>
    <row r="155" spans="1:15" ht="15" thickBot="1" x14ac:dyDescent="0.35">
      <c r="A155" s="101" t="s">
        <v>176</v>
      </c>
      <c r="B155" s="102">
        <v>37885</v>
      </c>
      <c r="C155" s="103"/>
      <c r="D155" s="104"/>
      <c r="E155" s="105"/>
      <c r="F155" s="106"/>
      <c r="G155" s="107"/>
      <c r="H155" s="108"/>
      <c r="I155" s="109"/>
      <c r="J155" s="110"/>
      <c r="K155" s="108"/>
      <c r="L155" s="111"/>
      <c r="M155" s="112"/>
      <c r="N155" s="105"/>
      <c r="O155" s="101"/>
    </row>
    <row r="156" spans="1:15" ht="15" thickTop="1" x14ac:dyDescent="0.3">
      <c r="A156" s="61" t="s">
        <v>177</v>
      </c>
      <c r="B156" s="62">
        <f>SUM(C156:N156)</f>
        <v>6</v>
      </c>
      <c r="C156" s="63">
        <v>0</v>
      </c>
      <c r="D156" s="64">
        <v>0</v>
      </c>
      <c r="E156" s="65">
        <v>0</v>
      </c>
      <c r="F156" s="66">
        <v>0</v>
      </c>
      <c r="G156" s="67">
        <v>1</v>
      </c>
      <c r="H156" s="68">
        <v>4</v>
      </c>
      <c r="I156" s="69">
        <v>0</v>
      </c>
      <c r="J156" s="70">
        <v>1</v>
      </c>
      <c r="K156" s="68">
        <v>0</v>
      </c>
      <c r="L156" s="71">
        <v>0</v>
      </c>
      <c r="M156" s="72">
        <v>0</v>
      </c>
      <c r="N156" s="65">
        <v>0</v>
      </c>
      <c r="O156" s="61" t="s">
        <v>177</v>
      </c>
    </row>
    <row r="157" spans="1:15" x14ac:dyDescent="0.3">
      <c r="A157" s="2" t="s">
        <v>168</v>
      </c>
      <c r="B157" s="18">
        <f>SUM(C157:N157)</f>
        <v>3</v>
      </c>
      <c r="C157" s="17">
        <v>0</v>
      </c>
      <c r="D157" s="19">
        <v>0</v>
      </c>
      <c r="E157" s="20">
        <v>0</v>
      </c>
      <c r="F157" s="21">
        <v>0</v>
      </c>
      <c r="G157" s="22">
        <v>0</v>
      </c>
      <c r="H157" s="23">
        <v>1</v>
      </c>
      <c r="I157" s="24">
        <v>1</v>
      </c>
      <c r="J157" s="25">
        <v>1</v>
      </c>
      <c r="K157" s="23">
        <v>0</v>
      </c>
      <c r="L157" s="26">
        <v>0</v>
      </c>
      <c r="M157" s="27">
        <v>0</v>
      </c>
      <c r="N157" s="20">
        <v>0</v>
      </c>
      <c r="O157" s="2" t="s">
        <v>168</v>
      </c>
    </row>
    <row r="158" spans="1:15" x14ac:dyDescent="0.3">
      <c r="A158" s="2" t="s">
        <v>169</v>
      </c>
      <c r="B158" s="16"/>
      <c r="C158" s="17">
        <v>0</v>
      </c>
      <c r="D158" s="19">
        <v>0</v>
      </c>
      <c r="E158" s="20">
        <v>0</v>
      </c>
      <c r="F158" s="21">
        <v>0</v>
      </c>
      <c r="G158" s="22">
        <v>4</v>
      </c>
      <c r="H158" s="23">
        <v>7</v>
      </c>
      <c r="I158" s="24">
        <v>6</v>
      </c>
      <c r="J158" s="25">
        <v>9</v>
      </c>
      <c r="K158" s="23">
        <v>3</v>
      </c>
      <c r="L158" s="26">
        <v>0</v>
      </c>
      <c r="M158" s="27">
        <v>0</v>
      </c>
      <c r="N158" s="20">
        <v>0</v>
      </c>
      <c r="O158" s="2" t="s">
        <v>169</v>
      </c>
    </row>
    <row r="159" spans="1:15" x14ac:dyDescent="0.3">
      <c r="A159" s="2" t="s">
        <v>86</v>
      </c>
      <c r="B159" s="16"/>
      <c r="C159" s="17"/>
      <c r="D159" s="19"/>
      <c r="E159" s="20"/>
      <c r="F159" s="21"/>
      <c r="G159" s="22">
        <v>1947</v>
      </c>
      <c r="H159" s="23">
        <v>1976</v>
      </c>
      <c r="I159" s="24">
        <v>1983</v>
      </c>
      <c r="J159" s="25">
        <v>1947</v>
      </c>
      <c r="K159" s="23">
        <v>1961</v>
      </c>
      <c r="L159" s="26"/>
      <c r="M159" s="27"/>
      <c r="N159" s="20"/>
      <c r="O159" s="2" t="s">
        <v>86</v>
      </c>
    </row>
    <row r="160" spans="1:15" x14ac:dyDescent="0.3">
      <c r="A160" s="2" t="s">
        <v>170</v>
      </c>
      <c r="B160" s="16"/>
      <c r="C160" s="17">
        <v>0</v>
      </c>
      <c r="D160" s="19">
        <v>0</v>
      </c>
      <c r="E160" s="20">
        <v>0</v>
      </c>
      <c r="F160" s="21">
        <v>0</v>
      </c>
      <c r="G160" s="22">
        <v>0</v>
      </c>
      <c r="H160" s="23">
        <v>0</v>
      </c>
      <c r="I160" s="24">
        <v>0</v>
      </c>
      <c r="J160" s="25">
        <v>0</v>
      </c>
      <c r="K160" s="23">
        <v>0</v>
      </c>
      <c r="L160" s="26">
        <v>0</v>
      </c>
      <c r="M160" s="27">
        <v>0</v>
      </c>
      <c r="N160" s="20">
        <v>0</v>
      </c>
      <c r="O160" s="2" t="s">
        <v>170</v>
      </c>
    </row>
    <row r="161" spans="1:15" x14ac:dyDescent="0.3">
      <c r="A161" s="87" t="s">
        <v>86</v>
      </c>
      <c r="B161" s="16"/>
      <c r="C161" s="17"/>
      <c r="D161" s="19"/>
      <c r="E161" s="20"/>
      <c r="F161" s="21"/>
      <c r="G161" s="22">
        <v>2004</v>
      </c>
      <c r="H161" s="23">
        <v>2002</v>
      </c>
      <c r="I161" s="24">
        <v>2004</v>
      </c>
      <c r="J161" s="25" t="s">
        <v>99</v>
      </c>
      <c r="K161" s="23">
        <v>2005</v>
      </c>
      <c r="L161" s="26"/>
      <c r="M161" s="27"/>
      <c r="N161" s="20"/>
      <c r="O161" s="87" t="s">
        <v>86</v>
      </c>
    </row>
    <row r="162" spans="1:15" x14ac:dyDescent="0.3">
      <c r="A162" s="15" t="s">
        <v>178</v>
      </c>
      <c r="B162" s="16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 t="s">
        <v>178</v>
      </c>
    </row>
    <row r="163" spans="1:15" x14ac:dyDescent="0.3">
      <c r="A163" s="3" t="s">
        <v>179</v>
      </c>
      <c r="B163" s="4">
        <f>SUM(C163:N163)</f>
        <v>661</v>
      </c>
      <c r="C163" s="5">
        <v>44</v>
      </c>
      <c r="D163" s="6">
        <v>73</v>
      </c>
      <c r="E163" s="7">
        <v>32</v>
      </c>
      <c r="F163" s="8">
        <v>48</v>
      </c>
      <c r="G163" s="9">
        <v>66</v>
      </c>
      <c r="H163" s="10">
        <v>37</v>
      </c>
      <c r="I163" s="11">
        <v>99</v>
      </c>
      <c r="J163" s="12">
        <v>49</v>
      </c>
      <c r="K163" s="10">
        <v>30</v>
      </c>
      <c r="L163" s="13">
        <v>70</v>
      </c>
      <c r="M163" s="14">
        <v>58</v>
      </c>
      <c r="N163" s="7">
        <v>55</v>
      </c>
      <c r="O163" s="3" t="s">
        <v>179</v>
      </c>
    </row>
    <row r="164" spans="1:15" x14ac:dyDescent="0.3">
      <c r="A164" s="2" t="s">
        <v>180</v>
      </c>
      <c r="B164" s="18">
        <f>SUM(C164:N164)</f>
        <v>869.33</v>
      </c>
      <c r="C164" s="17">
        <v>78.75</v>
      </c>
      <c r="D164" s="19">
        <v>53.65</v>
      </c>
      <c r="E164" s="20">
        <v>75.650000000000006</v>
      </c>
      <c r="F164" s="21">
        <v>71.900000000000006</v>
      </c>
      <c r="G164" s="22">
        <v>51.78</v>
      </c>
      <c r="H164" s="23">
        <v>54.48</v>
      </c>
      <c r="I164" s="212">
        <v>78.48</v>
      </c>
      <c r="J164" s="25">
        <v>108</v>
      </c>
      <c r="K164" s="23">
        <v>62.88</v>
      </c>
      <c r="L164" s="26">
        <v>57.13</v>
      </c>
      <c r="M164" s="27">
        <v>98.25</v>
      </c>
      <c r="N164" s="20">
        <v>78.38</v>
      </c>
      <c r="O164" s="2" t="s">
        <v>180</v>
      </c>
    </row>
    <row r="165" spans="1:15" x14ac:dyDescent="0.3">
      <c r="A165" s="2" t="s">
        <v>28</v>
      </c>
      <c r="B165" s="18">
        <f t="shared" ref="B165:N165" si="8">INT((B163-B164)*10000/B164)/100</f>
        <v>-23.97</v>
      </c>
      <c r="C165" s="17">
        <f t="shared" si="8"/>
        <v>-44.13</v>
      </c>
      <c r="D165" s="19">
        <f t="shared" si="8"/>
        <v>36.06</v>
      </c>
      <c r="E165" s="20">
        <f t="shared" si="8"/>
        <v>-57.7</v>
      </c>
      <c r="F165" s="21">
        <f t="shared" si="8"/>
        <v>-33.25</v>
      </c>
      <c r="G165" s="22">
        <f t="shared" si="8"/>
        <v>27.46</v>
      </c>
      <c r="H165" s="23">
        <f t="shared" si="8"/>
        <v>-32.090000000000003</v>
      </c>
      <c r="I165" s="24">
        <f t="shared" si="8"/>
        <v>26.14</v>
      </c>
      <c r="J165" s="25">
        <f t="shared" si="8"/>
        <v>-54.63</v>
      </c>
      <c r="K165" s="23">
        <f t="shared" si="8"/>
        <v>-52.3</v>
      </c>
      <c r="L165" s="26">
        <f t="shared" si="8"/>
        <v>22.52</v>
      </c>
      <c r="M165" s="27">
        <f t="shared" si="8"/>
        <v>-40.97</v>
      </c>
      <c r="N165" s="20">
        <f t="shared" si="8"/>
        <v>-29.83</v>
      </c>
      <c r="O165" s="2" t="s">
        <v>28</v>
      </c>
    </row>
    <row r="166" spans="1:15" x14ac:dyDescent="0.3">
      <c r="A166" s="2" t="s">
        <v>181</v>
      </c>
      <c r="B166" s="18">
        <v>1180</v>
      </c>
      <c r="C166" s="17">
        <v>97</v>
      </c>
      <c r="D166" s="19">
        <v>135.5</v>
      </c>
      <c r="E166" s="20">
        <v>185</v>
      </c>
      <c r="F166" s="21">
        <v>182.5</v>
      </c>
      <c r="G166" s="22">
        <v>82.5</v>
      </c>
      <c r="H166" s="23">
        <v>95</v>
      </c>
      <c r="I166" s="24">
        <v>105.5</v>
      </c>
      <c r="J166" s="25">
        <v>164.5</v>
      </c>
      <c r="K166" s="23">
        <v>144.5</v>
      </c>
      <c r="L166" s="26">
        <v>78</v>
      </c>
      <c r="M166" s="27">
        <v>175</v>
      </c>
      <c r="N166" s="20">
        <v>130.5</v>
      </c>
      <c r="O166" s="2" t="s">
        <v>181</v>
      </c>
    </row>
    <row r="167" spans="1:15" x14ac:dyDescent="0.3">
      <c r="A167" s="2" t="s">
        <v>86</v>
      </c>
      <c r="B167" s="18">
        <v>2001</v>
      </c>
      <c r="C167" s="17">
        <v>2001</v>
      </c>
      <c r="D167" s="19">
        <v>2002</v>
      </c>
      <c r="E167" s="20">
        <v>2001</v>
      </c>
      <c r="F167" s="21">
        <v>2001</v>
      </c>
      <c r="G167" s="22">
        <v>2002</v>
      </c>
      <c r="H167" s="23">
        <v>2003</v>
      </c>
      <c r="I167" s="24">
        <v>2002</v>
      </c>
      <c r="J167" s="25">
        <v>2002</v>
      </c>
      <c r="K167" s="23">
        <v>2001</v>
      </c>
      <c r="L167" s="26">
        <v>2001</v>
      </c>
      <c r="M167" s="27">
        <v>2002</v>
      </c>
      <c r="N167" s="20">
        <v>2002</v>
      </c>
      <c r="O167" s="2" t="s">
        <v>86</v>
      </c>
    </row>
    <row r="168" spans="1:15" x14ac:dyDescent="0.3">
      <c r="A168" s="2" t="s">
        <v>182</v>
      </c>
      <c r="B168" s="18">
        <v>529</v>
      </c>
      <c r="C168" s="17">
        <v>44</v>
      </c>
      <c r="D168" s="19">
        <v>19</v>
      </c>
      <c r="E168" s="20">
        <v>19</v>
      </c>
      <c r="F168" s="21">
        <v>26</v>
      </c>
      <c r="G168" s="22">
        <v>34</v>
      </c>
      <c r="H168" s="23">
        <v>23.5</v>
      </c>
      <c r="I168" s="24">
        <v>55</v>
      </c>
      <c r="J168" s="25">
        <v>52</v>
      </c>
      <c r="K168" s="23">
        <v>7</v>
      </c>
      <c r="L168" s="26">
        <v>41</v>
      </c>
      <c r="M168" s="27">
        <v>30</v>
      </c>
      <c r="N168" s="20">
        <v>44</v>
      </c>
      <c r="O168" s="2" t="s">
        <v>182</v>
      </c>
    </row>
    <row r="169" spans="1:15" ht="15" thickBot="1" x14ac:dyDescent="0.35">
      <c r="A169" s="87" t="s">
        <v>86</v>
      </c>
      <c r="B169" s="88">
        <v>2003</v>
      </c>
      <c r="C169" s="89">
        <v>2005</v>
      </c>
      <c r="D169" s="90">
        <v>2003</v>
      </c>
      <c r="E169" s="91">
        <v>2003</v>
      </c>
      <c r="F169" s="92">
        <v>2002</v>
      </c>
      <c r="G169" s="93">
        <v>2004</v>
      </c>
      <c r="H169" s="94">
        <v>2001</v>
      </c>
      <c r="I169" s="95">
        <v>2004</v>
      </c>
      <c r="J169" s="96">
        <v>2003</v>
      </c>
      <c r="K169" s="94">
        <v>2003</v>
      </c>
      <c r="L169" s="97">
        <v>2004</v>
      </c>
      <c r="M169" s="98">
        <v>2003</v>
      </c>
      <c r="N169" s="91">
        <v>2003</v>
      </c>
      <c r="O169" s="87" t="s">
        <v>86</v>
      </c>
    </row>
    <row r="170" spans="1:15" ht="15" thickTop="1" x14ac:dyDescent="0.3">
      <c r="A170" s="61" t="s">
        <v>183</v>
      </c>
      <c r="B170" s="62">
        <f>SUM(C170:N170)</f>
        <v>734</v>
      </c>
      <c r="C170" s="63">
        <v>41</v>
      </c>
      <c r="D170" s="64">
        <v>46</v>
      </c>
      <c r="E170" s="65">
        <v>31</v>
      </c>
      <c r="F170" s="66">
        <v>47</v>
      </c>
      <c r="G170" s="67">
        <v>84</v>
      </c>
      <c r="H170" s="68">
        <v>30</v>
      </c>
      <c r="I170" s="69">
        <v>134</v>
      </c>
      <c r="J170" s="70">
        <v>61</v>
      </c>
      <c r="K170" s="68">
        <v>35</v>
      </c>
      <c r="L170" s="71">
        <v>99</v>
      </c>
      <c r="M170" s="72">
        <v>61</v>
      </c>
      <c r="N170" s="65">
        <v>65</v>
      </c>
      <c r="O170" s="61" t="s">
        <v>183</v>
      </c>
    </row>
    <row r="171" spans="1:15" x14ac:dyDescent="0.3">
      <c r="A171" s="2" t="s">
        <v>184</v>
      </c>
      <c r="B171" s="18">
        <v>748</v>
      </c>
      <c r="C171" s="17">
        <v>60</v>
      </c>
      <c r="D171" s="19">
        <v>49.4</v>
      </c>
      <c r="E171" s="20">
        <v>49.1</v>
      </c>
      <c r="F171" s="21">
        <v>50.6</v>
      </c>
      <c r="G171" s="22">
        <v>55.2</v>
      </c>
      <c r="H171" s="23">
        <v>64.5</v>
      </c>
      <c r="I171" s="24">
        <v>55.1</v>
      </c>
      <c r="J171" s="25">
        <v>66.900000000000006</v>
      </c>
      <c r="K171" s="23">
        <v>75</v>
      </c>
      <c r="L171" s="26">
        <v>71.3</v>
      </c>
      <c r="M171" s="27">
        <v>77.2</v>
      </c>
      <c r="N171" s="20">
        <v>73.7</v>
      </c>
      <c r="O171" s="2" t="s">
        <v>184</v>
      </c>
    </row>
    <row r="172" spans="1:15" x14ac:dyDescent="0.3">
      <c r="A172" s="2" t="s">
        <v>28</v>
      </c>
      <c r="B172" s="18">
        <f t="shared" ref="B172:N172" si="9">INT((B170-B171)*10000/B171)/100</f>
        <v>-1.88</v>
      </c>
      <c r="C172" s="17">
        <f t="shared" si="9"/>
        <v>-31.67</v>
      </c>
      <c r="D172" s="19">
        <f t="shared" si="9"/>
        <v>-6.89</v>
      </c>
      <c r="E172" s="20">
        <f t="shared" si="9"/>
        <v>-36.869999999999997</v>
      </c>
      <c r="F172" s="21">
        <f t="shared" si="9"/>
        <v>-7.12</v>
      </c>
      <c r="G172" s="22">
        <f t="shared" si="9"/>
        <v>52.17</v>
      </c>
      <c r="H172" s="23">
        <f t="shared" si="9"/>
        <v>-53.49</v>
      </c>
      <c r="I172" s="24">
        <f t="shared" si="9"/>
        <v>143.19</v>
      </c>
      <c r="J172" s="25">
        <f t="shared" si="9"/>
        <v>-8.82</v>
      </c>
      <c r="K172" s="23">
        <f t="shared" si="9"/>
        <v>-53.34</v>
      </c>
      <c r="L172" s="26">
        <f t="shared" si="9"/>
        <v>38.840000000000003</v>
      </c>
      <c r="M172" s="27">
        <f t="shared" si="9"/>
        <v>-20.99</v>
      </c>
      <c r="N172" s="20">
        <f t="shared" si="9"/>
        <v>-11.81</v>
      </c>
      <c r="O172" s="2" t="s">
        <v>28</v>
      </c>
    </row>
    <row r="173" spans="1:15" x14ac:dyDescent="0.3">
      <c r="A173" s="2" t="s">
        <v>181</v>
      </c>
      <c r="B173" s="16"/>
      <c r="C173" s="17">
        <v>145</v>
      </c>
      <c r="D173" s="19">
        <v>132</v>
      </c>
      <c r="E173" s="20">
        <v>169</v>
      </c>
      <c r="F173" s="21">
        <v>148</v>
      </c>
      <c r="G173" s="22">
        <v>114</v>
      </c>
      <c r="H173" s="23">
        <v>150</v>
      </c>
      <c r="I173" s="24">
        <v>134</v>
      </c>
      <c r="J173" s="25">
        <v>174</v>
      </c>
      <c r="K173" s="23">
        <v>171</v>
      </c>
      <c r="L173" s="26">
        <v>216</v>
      </c>
      <c r="M173" s="27">
        <v>169</v>
      </c>
      <c r="N173" s="20">
        <v>204</v>
      </c>
      <c r="O173" s="2" t="s">
        <v>181</v>
      </c>
    </row>
    <row r="174" spans="1:15" x14ac:dyDescent="0.3">
      <c r="A174" s="2" t="s">
        <v>86</v>
      </c>
      <c r="B174" s="16"/>
      <c r="C174" s="17">
        <v>1995</v>
      </c>
      <c r="D174" s="19">
        <v>1957</v>
      </c>
      <c r="E174" s="20">
        <v>2001</v>
      </c>
      <c r="F174" s="21">
        <v>2000</v>
      </c>
      <c r="G174" s="22">
        <v>1945</v>
      </c>
      <c r="H174" s="23">
        <v>2003</v>
      </c>
      <c r="I174" s="24">
        <v>2005</v>
      </c>
      <c r="J174" s="25">
        <v>1945</v>
      </c>
      <c r="K174" s="23">
        <v>1958</v>
      </c>
      <c r="L174" s="26">
        <v>2000</v>
      </c>
      <c r="M174" s="27">
        <v>200</v>
      </c>
      <c r="N174" s="20">
        <v>1965</v>
      </c>
      <c r="O174" s="2" t="s">
        <v>86</v>
      </c>
    </row>
    <row r="175" spans="1:15" x14ac:dyDescent="0.3">
      <c r="A175" s="2" t="s">
        <v>182</v>
      </c>
      <c r="B175" s="16"/>
      <c r="C175" s="17">
        <v>3</v>
      </c>
      <c r="D175" s="19">
        <v>2</v>
      </c>
      <c r="E175" s="20">
        <v>3</v>
      </c>
      <c r="F175" s="21">
        <v>11</v>
      </c>
      <c r="G175" s="22">
        <v>9</v>
      </c>
      <c r="H175" s="23">
        <v>3</v>
      </c>
      <c r="I175" s="24">
        <v>12</v>
      </c>
      <c r="J175" s="25">
        <v>9</v>
      </c>
      <c r="K175" s="23">
        <v>2</v>
      </c>
      <c r="L175" s="26">
        <v>5</v>
      </c>
      <c r="M175" s="27">
        <v>8</v>
      </c>
      <c r="N175" s="20">
        <v>9</v>
      </c>
      <c r="O175" s="2" t="s">
        <v>182</v>
      </c>
    </row>
    <row r="176" spans="1:15" x14ac:dyDescent="0.3">
      <c r="A176" s="87" t="s">
        <v>86</v>
      </c>
      <c r="B176" s="16"/>
      <c r="C176" s="17">
        <v>1997</v>
      </c>
      <c r="D176" s="19">
        <v>1959</v>
      </c>
      <c r="E176" s="20">
        <v>1953</v>
      </c>
      <c r="F176" s="21">
        <v>1984</v>
      </c>
      <c r="G176" s="22">
        <v>1989</v>
      </c>
      <c r="H176" s="23">
        <v>1976</v>
      </c>
      <c r="I176" s="24">
        <v>1982</v>
      </c>
      <c r="J176" s="25">
        <v>1991</v>
      </c>
      <c r="K176" s="23">
        <v>1959</v>
      </c>
      <c r="L176" s="26">
        <v>1969</v>
      </c>
      <c r="M176" s="27">
        <v>1955</v>
      </c>
      <c r="N176" s="20">
        <v>1971</v>
      </c>
      <c r="O176" s="87" t="s">
        <v>86</v>
      </c>
    </row>
    <row r="177" spans="1:15" x14ac:dyDescent="0.3">
      <c r="A177" s="15" t="s">
        <v>185</v>
      </c>
      <c r="B177" s="16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 t="s">
        <v>185</v>
      </c>
    </row>
    <row r="178" spans="1:15" x14ac:dyDescent="0.3">
      <c r="A178" s="3" t="s">
        <v>186</v>
      </c>
      <c r="B178" s="4">
        <f>SUM(C178:N178)</f>
        <v>1783</v>
      </c>
      <c r="C178" s="5">
        <v>95</v>
      </c>
      <c r="D178" s="6">
        <v>85</v>
      </c>
      <c r="E178" s="7">
        <v>95</v>
      </c>
      <c r="F178" s="8">
        <v>169</v>
      </c>
      <c r="G178" s="9">
        <v>212</v>
      </c>
      <c r="H178" s="10">
        <v>255</v>
      </c>
      <c r="I178" s="11">
        <v>184</v>
      </c>
      <c r="J178" s="12">
        <v>240</v>
      </c>
      <c r="K178" s="10">
        <v>161</v>
      </c>
      <c r="L178" s="13">
        <v>125</v>
      </c>
      <c r="M178" s="14">
        <v>95</v>
      </c>
      <c r="N178" s="7">
        <v>67</v>
      </c>
      <c r="O178" s="3" t="s">
        <v>186</v>
      </c>
    </row>
    <row r="179" spans="1:15" x14ac:dyDescent="0.3">
      <c r="A179" s="2" t="s">
        <v>187</v>
      </c>
      <c r="B179" s="18">
        <v>1626</v>
      </c>
      <c r="C179" s="17">
        <v>49</v>
      </c>
      <c r="D179" s="19">
        <v>80</v>
      </c>
      <c r="E179" s="20">
        <v>115</v>
      </c>
      <c r="F179" s="21">
        <v>162</v>
      </c>
      <c r="G179" s="22">
        <v>199</v>
      </c>
      <c r="H179" s="23">
        <v>206</v>
      </c>
      <c r="I179" s="24">
        <v>213</v>
      </c>
      <c r="J179" s="25">
        <v>213</v>
      </c>
      <c r="K179" s="23">
        <v>151</v>
      </c>
      <c r="L179" s="26">
        <v>116</v>
      </c>
      <c r="M179" s="27">
        <v>74</v>
      </c>
      <c r="N179" s="20">
        <v>48</v>
      </c>
      <c r="O179" s="2" t="s">
        <v>187</v>
      </c>
    </row>
    <row r="180" spans="1:15" x14ac:dyDescent="0.3">
      <c r="A180" s="2" t="s">
        <v>28</v>
      </c>
      <c r="B180" s="18">
        <f>INT((B178-B179)*10000/B179)/100</f>
        <v>9.65</v>
      </c>
      <c r="C180" s="17">
        <f t="shared" ref="C180:N180" si="10">INT((C178-C179)*10000/C179)/100</f>
        <v>93.87</v>
      </c>
      <c r="D180" s="19">
        <f t="shared" si="10"/>
        <v>6.25</v>
      </c>
      <c r="E180" s="20">
        <f t="shared" si="10"/>
        <v>-17.399999999999999</v>
      </c>
      <c r="F180" s="21">
        <f t="shared" si="10"/>
        <v>4.32</v>
      </c>
      <c r="G180" s="22">
        <f t="shared" si="10"/>
        <v>6.53</v>
      </c>
      <c r="H180" s="23">
        <f t="shared" si="10"/>
        <v>23.78</v>
      </c>
      <c r="I180" s="24">
        <f t="shared" si="10"/>
        <v>-13.62</v>
      </c>
      <c r="J180" s="25">
        <f t="shared" si="10"/>
        <v>12.67</v>
      </c>
      <c r="K180" s="23">
        <f t="shared" si="10"/>
        <v>6.62</v>
      </c>
      <c r="L180" s="26">
        <f t="shared" si="10"/>
        <v>7.75</v>
      </c>
      <c r="M180" s="27">
        <f t="shared" si="10"/>
        <v>28.37</v>
      </c>
      <c r="N180" s="20">
        <f t="shared" si="10"/>
        <v>39.58</v>
      </c>
      <c r="O180" s="2" t="s">
        <v>28</v>
      </c>
    </row>
    <row r="181" spans="1:15" x14ac:dyDescent="0.3">
      <c r="A181" s="2" t="s">
        <v>188</v>
      </c>
      <c r="B181" s="18">
        <v>1764</v>
      </c>
      <c r="C181" s="17">
        <v>95</v>
      </c>
      <c r="D181" s="19">
        <v>131</v>
      </c>
      <c r="E181" s="20">
        <v>183</v>
      </c>
      <c r="F181" s="21">
        <v>234</v>
      </c>
      <c r="G181" s="22">
        <v>242</v>
      </c>
      <c r="H181" s="23">
        <v>292</v>
      </c>
      <c r="I181" s="24">
        <v>310</v>
      </c>
      <c r="J181" s="25">
        <v>284</v>
      </c>
      <c r="K181" s="23">
        <v>238</v>
      </c>
      <c r="L181" s="26">
        <v>179</v>
      </c>
      <c r="M181" s="27">
        <v>95</v>
      </c>
      <c r="N181" s="20">
        <v>80</v>
      </c>
      <c r="O181" s="2" t="s">
        <v>188</v>
      </c>
    </row>
    <row r="182" spans="1:15" x14ac:dyDescent="0.3">
      <c r="A182" s="2" t="s">
        <v>86</v>
      </c>
      <c r="B182" s="18">
        <v>2005</v>
      </c>
      <c r="C182" s="17">
        <v>2005</v>
      </c>
      <c r="D182" s="19">
        <v>2003</v>
      </c>
      <c r="E182" s="20">
        <v>1972</v>
      </c>
      <c r="F182" s="21">
        <v>1990</v>
      </c>
      <c r="G182" s="22">
        <v>2001</v>
      </c>
      <c r="H182" s="23">
        <v>1976</v>
      </c>
      <c r="I182" s="24">
        <v>1990</v>
      </c>
      <c r="J182" s="25">
        <v>1976</v>
      </c>
      <c r="K182" s="23">
        <v>1997</v>
      </c>
      <c r="L182" s="26">
        <v>1965</v>
      </c>
      <c r="M182" s="27">
        <v>2005</v>
      </c>
      <c r="N182" s="20">
        <v>1972</v>
      </c>
      <c r="O182" s="2" t="s">
        <v>86</v>
      </c>
    </row>
    <row r="183" spans="1:15" x14ac:dyDescent="0.3">
      <c r="A183" s="2" t="s">
        <v>189</v>
      </c>
      <c r="B183" s="18">
        <v>1603</v>
      </c>
      <c r="C183" s="17">
        <v>32</v>
      </c>
      <c r="D183" s="19">
        <v>65</v>
      </c>
      <c r="E183" s="20">
        <v>54</v>
      </c>
      <c r="F183" s="21">
        <v>100</v>
      </c>
      <c r="G183" s="22">
        <v>164</v>
      </c>
      <c r="H183" s="23">
        <v>133</v>
      </c>
      <c r="I183" s="24">
        <v>141</v>
      </c>
      <c r="J183" s="25">
        <v>127</v>
      </c>
      <c r="K183" s="23">
        <v>81</v>
      </c>
      <c r="L183" s="26">
        <v>52</v>
      </c>
      <c r="M183" s="27">
        <v>63</v>
      </c>
      <c r="N183" s="20">
        <v>17</v>
      </c>
      <c r="O183" s="2" t="s">
        <v>189</v>
      </c>
    </row>
    <row r="184" spans="1:15" x14ac:dyDescent="0.3">
      <c r="A184" s="2" t="s">
        <v>86</v>
      </c>
      <c r="B184" s="18">
        <v>2002</v>
      </c>
      <c r="C184" s="17">
        <v>1964</v>
      </c>
      <c r="D184" s="19">
        <v>2004</v>
      </c>
      <c r="E184" s="20">
        <v>2001</v>
      </c>
      <c r="F184" s="21">
        <v>1998</v>
      </c>
      <c r="G184" s="22">
        <v>2002</v>
      </c>
      <c r="H184" s="23">
        <v>1977</v>
      </c>
      <c r="I184" s="24">
        <v>1965</v>
      </c>
      <c r="J184" s="25">
        <v>1968</v>
      </c>
      <c r="K184" s="23">
        <v>1984</v>
      </c>
      <c r="L184" s="26">
        <v>1998</v>
      </c>
      <c r="M184" s="27">
        <v>2002</v>
      </c>
      <c r="N184" s="20">
        <v>1988</v>
      </c>
      <c r="O184" s="2" t="s">
        <v>86</v>
      </c>
    </row>
    <row r="185" spans="1:15" x14ac:dyDescent="0.3">
      <c r="A185" s="15" t="s">
        <v>190</v>
      </c>
      <c r="B185" s="16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 t="s">
        <v>190</v>
      </c>
    </row>
    <row r="186" spans="1:15" x14ac:dyDescent="0.3">
      <c r="A186" s="3" t="s">
        <v>191</v>
      </c>
      <c r="B186" s="4">
        <f>SUM(C186:N186)</f>
        <v>136</v>
      </c>
      <c r="C186" s="5">
        <v>14</v>
      </c>
      <c r="D186" s="6">
        <v>12</v>
      </c>
      <c r="E186" s="7">
        <v>11</v>
      </c>
      <c r="F186" s="8">
        <v>10</v>
      </c>
      <c r="G186" s="9">
        <v>15</v>
      </c>
      <c r="H186" s="10">
        <v>5</v>
      </c>
      <c r="I186" s="11">
        <v>12</v>
      </c>
      <c r="J186" s="12">
        <v>10</v>
      </c>
      <c r="K186" s="10">
        <v>13</v>
      </c>
      <c r="L186" s="13">
        <v>12</v>
      </c>
      <c r="M186" s="14">
        <v>11</v>
      </c>
      <c r="N186" s="7">
        <v>11</v>
      </c>
      <c r="O186" s="3" t="s">
        <v>191</v>
      </c>
    </row>
    <row r="187" spans="1:15" x14ac:dyDescent="0.3">
      <c r="A187" s="2" t="s">
        <v>192</v>
      </c>
      <c r="B187" s="18">
        <f>SUM(C187:N187)</f>
        <v>148.5</v>
      </c>
      <c r="C187" s="17">
        <v>15</v>
      </c>
      <c r="D187" s="19">
        <v>11.25</v>
      </c>
      <c r="E187" s="20">
        <v>11.75</v>
      </c>
      <c r="F187" s="21">
        <v>12</v>
      </c>
      <c r="G187" s="22">
        <v>11.5</v>
      </c>
      <c r="H187" s="23">
        <v>9.75</v>
      </c>
      <c r="I187" s="24">
        <v>11.5</v>
      </c>
      <c r="J187" s="25">
        <v>12.5</v>
      </c>
      <c r="K187" s="23">
        <v>9.5</v>
      </c>
      <c r="L187" s="26">
        <v>14</v>
      </c>
      <c r="M187" s="27">
        <v>15.5</v>
      </c>
      <c r="N187" s="20">
        <v>14.25</v>
      </c>
      <c r="O187" s="2" t="s">
        <v>192</v>
      </c>
    </row>
    <row r="188" spans="1:15" x14ac:dyDescent="0.3">
      <c r="A188" s="2" t="s">
        <v>193</v>
      </c>
      <c r="B188" s="18">
        <v>174</v>
      </c>
      <c r="C188" s="17">
        <v>20</v>
      </c>
      <c r="D188" s="19">
        <v>21</v>
      </c>
      <c r="E188" s="20">
        <v>20</v>
      </c>
      <c r="F188" s="21">
        <v>21</v>
      </c>
      <c r="G188" s="22">
        <v>21</v>
      </c>
      <c r="H188" s="23">
        <v>12</v>
      </c>
      <c r="I188" s="24">
        <v>12</v>
      </c>
      <c r="J188" s="25">
        <v>16</v>
      </c>
      <c r="K188" s="23">
        <v>18</v>
      </c>
      <c r="L188" s="26">
        <v>18</v>
      </c>
      <c r="M188" s="27">
        <v>18</v>
      </c>
      <c r="N188" s="20">
        <v>19</v>
      </c>
      <c r="O188" s="2" t="s">
        <v>193</v>
      </c>
    </row>
    <row r="189" spans="1:15" x14ac:dyDescent="0.3">
      <c r="A189" s="2" t="s">
        <v>86</v>
      </c>
      <c r="B189" s="18">
        <v>2002</v>
      </c>
      <c r="C189" s="17">
        <v>2004</v>
      </c>
      <c r="D189" s="19">
        <v>2002</v>
      </c>
      <c r="E189" s="20">
        <v>2001</v>
      </c>
      <c r="F189" s="21">
        <v>2001</v>
      </c>
      <c r="G189" s="22">
        <v>2002</v>
      </c>
      <c r="H189" s="23">
        <v>2002</v>
      </c>
      <c r="I189" s="24">
        <v>2005</v>
      </c>
      <c r="J189" s="25">
        <v>2004</v>
      </c>
      <c r="K189" s="23">
        <v>2001</v>
      </c>
      <c r="L189" s="26">
        <v>2002</v>
      </c>
      <c r="M189" s="27">
        <v>2002</v>
      </c>
      <c r="N189" s="20">
        <v>2002</v>
      </c>
      <c r="O189" s="2" t="s">
        <v>86</v>
      </c>
    </row>
    <row r="190" spans="1:15" x14ac:dyDescent="0.3">
      <c r="A190" s="2" t="s">
        <v>194</v>
      </c>
      <c r="B190" s="18">
        <v>115</v>
      </c>
      <c r="C190" s="17">
        <v>11</v>
      </c>
      <c r="D190" s="19">
        <v>7</v>
      </c>
      <c r="E190" s="20">
        <v>7</v>
      </c>
      <c r="F190" s="21">
        <v>6</v>
      </c>
      <c r="G190" s="22">
        <v>4</v>
      </c>
      <c r="H190" s="23">
        <v>5</v>
      </c>
      <c r="I190" s="24">
        <v>11</v>
      </c>
      <c r="J190" s="25">
        <v>4</v>
      </c>
      <c r="K190" s="23">
        <v>2</v>
      </c>
      <c r="L190" s="26">
        <v>10</v>
      </c>
      <c r="M190" s="27">
        <v>11</v>
      </c>
      <c r="N190" s="20">
        <v>11</v>
      </c>
      <c r="O190" s="2" t="s">
        <v>194</v>
      </c>
    </row>
    <row r="191" spans="1:15" ht="15" thickBot="1" x14ac:dyDescent="0.35">
      <c r="A191" s="87" t="s">
        <v>86</v>
      </c>
      <c r="B191" s="88">
        <v>2003</v>
      </c>
      <c r="C191" s="89">
        <v>2001</v>
      </c>
      <c r="D191" s="90">
        <v>2003</v>
      </c>
      <c r="E191" s="91">
        <v>2003</v>
      </c>
      <c r="F191" s="92">
        <v>2002</v>
      </c>
      <c r="G191" s="93">
        <v>2001</v>
      </c>
      <c r="H191" s="94">
        <v>2005</v>
      </c>
      <c r="I191" s="95">
        <v>2003</v>
      </c>
      <c r="J191" s="96">
        <v>2003</v>
      </c>
      <c r="K191" s="94">
        <v>2003</v>
      </c>
      <c r="L191" s="97">
        <v>2003</v>
      </c>
      <c r="M191" s="98">
        <v>2005</v>
      </c>
      <c r="N191" s="91">
        <v>2005</v>
      </c>
      <c r="O191" s="87" t="s">
        <v>86</v>
      </c>
    </row>
    <row r="192" spans="1:15" ht="15" thickTop="1" x14ac:dyDescent="0.3">
      <c r="A192" s="61" t="s">
        <v>195</v>
      </c>
      <c r="B192" s="62">
        <f>SUM(C192:N192)</f>
        <v>124</v>
      </c>
      <c r="C192" s="63">
        <v>11</v>
      </c>
      <c r="D192" s="64">
        <v>9</v>
      </c>
      <c r="E192" s="65">
        <v>7</v>
      </c>
      <c r="F192" s="66">
        <v>11</v>
      </c>
      <c r="G192" s="67">
        <v>14</v>
      </c>
      <c r="H192" s="68">
        <v>6</v>
      </c>
      <c r="I192" s="69">
        <v>9</v>
      </c>
      <c r="J192" s="70">
        <v>11</v>
      </c>
      <c r="K192" s="68">
        <v>10</v>
      </c>
      <c r="L192" s="71">
        <v>13</v>
      </c>
      <c r="M192" s="72">
        <v>13</v>
      </c>
      <c r="N192" s="65">
        <v>10</v>
      </c>
      <c r="O192" s="61" t="s">
        <v>195</v>
      </c>
    </row>
    <row r="193" spans="1:15" x14ac:dyDescent="0.3">
      <c r="A193" s="2" t="s">
        <v>192</v>
      </c>
      <c r="B193" s="18">
        <f>SUM(C193:N193)</f>
        <v>126</v>
      </c>
      <c r="C193" s="17">
        <v>11</v>
      </c>
      <c r="D193" s="19">
        <v>10</v>
      </c>
      <c r="E193" s="20">
        <v>10</v>
      </c>
      <c r="F193" s="21">
        <v>11</v>
      </c>
      <c r="G193" s="22">
        <v>10</v>
      </c>
      <c r="H193" s="23">
        <v>10</v>
      </c>
      <c r="I193" s="24">
        <v>9</v>
      </c>
      <c r="J193" s="25">
        <v>10</v>
      </c>
      <c r="K193" s="23">
        <v>11</v>
      </c>
      <c r="L193" s="26">
        <v>10</v>
      </c>
      <c r="M193" s="27">
        <v>12</v>
      </c>
      <c r="N193" s="20">
        <v>12</v>
      </c>
      <c r="O193" s="2" t="s">
        <v>192</v>
      </c>
    </row>
    <row r="194" spans="1:15" x14ac:dyDescent="0.3">
      <c r="A194" s="2" t="s">
        <v>193</v>
      </c>
      <c r="B194" s="16"/>
      <c r="C194" s="17">
        <v>24</v>
      </c>
      <c r="D194" s="19">
        <v>21</v>
      </c>
      <c r="E194" s="20">
        <v>23</v>
      </c>
      <c r="F194" s="21">
        <v>21</v>
      </c>
      <c r="G194" s="22">
        <v>19</v>
      </c>
      <c r="H194" s="23">
        <v>21</v>
      </c>
      <c r="I194" s="24">
        <v>21</v>
      </c>
      <c r="J194" s="25">
        <v>21</v>
      </c>
      <c r="K194" s="23">
        <v>22</v>
      </c>
      <c r="L194" s="26">
        <v>24</v>
      </c>
      <c r="M194" s="27">
        <v>23</v>
      </c>
      <c r="N194" s="20">
        <v>21</v>
      </c>
      <c r="O194" s="2" t="s">
        <v>193</v>
      </c>
    </row>
    <row r="195" spans="1:15" x14ac:dyDescent="0.3">
      <c r="A195" s="2" t="s">
        <v>86</v>
      </c>
      <c r="B195" s="16"/>
      <c r="C195" s="17">
        <v>1948</v>
      </c>
      <c r="D195" s="19">
        <v>1995</v>
      </c>
      <c r="E195" s="20">
        <v>1979</v>
      </c>
      <c r="F195" s="21">
        <v>2001</v>
      </c>
      <c r="G195" s="22" t="s">
        <v>99</v>
      </c>
      <c r="H195" s="23">
        <v>1991</v>
      </c>
      <c r="I195" s="24">
        <v>1988</v>
      </c>
      <c r="J195" s="25">
        <v>1956</v>
      </c>
      <c r="K195" s="23">
        <v>1950</v>
      </c>
      <c r="L195" s="26">
        <v>1981</v>
      </c>
      <c r="M195" s="27">
        <v>2000</v>
      </c>
      <c r="N195" s="20" t="s">
        <v>99</v>
      </c>
      <c r="O195" s="2" t="s">
        <v>86</v>
      </c>
    </row>
    <row r="196" spans="1:15" x14ac:dyDescent="0.3">
      <c r="A196" s="2" t="s">
        <v>194</v>
      </c>
      <c r="B196" s="16"/>
      <c r="C196" s="17">
        <v>1</v>
      </c>
      <c r="D196" s="19">
        <v>1</v>
      </c>
      <c r="E196" s="20">
        <v>1</v>
      </c>
      <c r="F196" s="21">
        <v>3</v>
      </c>
      <c r="G196" s="22">
        <v>2</v>
      </c>
      <c r="H196" s="23">
        <v>1</v>
      </c>
      <c r="I196" s="24">
        <v>3</v>
      </c>
      <c r="J196" s="25">
        <v>2</v>
      </c>
      <c r="K196" s="23">
        <v>1</v>
      </c>
      <c r="L196" s="26">
        <v>2</v>
      </c>
      <c r="M196" s="27">
        <v>4</v>
      </c>
      <c r="N196" s="20">
        <v>2</v>
      </c>
      <c r="O196" s="2" t="s">
        <v>194</v>
      </c>
    </row>
    <row r="197" spans="1:15" x14ac:dyDescent="0.3">
      <c r="A197" s="87" t="s">
        <v>86</v>
      </c>
      <c r="B197" s="16"/>
      <c r="C197" s="17">
        <v>1997</v>
      </c>
      <c r="D197" s="19">
        <v>1959</v>
      </c>
      <c r="E197" s="20">
        <v>1953</v>
      </c>
      <c r="F197" s="21" t="s">
        <v>99</v>
      </c>
      <c r="G197" s="22">
        <v>1989</v>
      </c>
      <c r="H197" s="23">
        <v>1976</v>
      </c>
      <c r="I197" s="24" t="s">
        <v>99</v>
      </c>
      <c r="J197" s="25">
        <v>1995</v>
      </c>
      <c r="K197" s="23">
        <v>1959</v>
      </c>
      <c r="L197" s="26">
        <v>1969</v>
      </c>
      <c r="M197" s="27" t="s">
        <v>99</v>
      </c>
      <c r="N197" s="20">
        <v>1971</v>
      </c>
      <c r="O197" s="87" t="s">
        <v>86</v>
      </c>
    </row>
    <row r="198" spans="1:15" x14ac:dyDescent="0.3">
      <c r="A198" s="15" t="s">
        <v>196</v>
      </c>
      <c r="B198" s="16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 t="s">
        <v>196</v>
      </c>
    </row>
    <row r="199" spans="1:15" x14ac:dyDescent="0.3">
      <c r="A199" s="3" t="s">
        <v>197</v>
      </c>
      <c r="B199" s="18">
        <v>39</v>
      </c>
      <c r="C199" s="5">
        <v>18</v>
      </c>
      <c r="D199" s="6">
        <v>22</v>
      </c>
      <c r="E199" s="7">
        <v>8</v>
      </c>
      <c r="F199" s="8">
        <v>13</v>
      </c>
      <c r="G199" s="9">
        <v>21</v>
      </c>
      <c r="H199" s="10">
        <v>17</v>
      </c>
      <c r="I199" s="11">
        <v>39</v>
      </c>
      <c r="J199" s="12">
        <v>11</v>
      </c>
      <c r="K199" s="10">
        <v>5</v>
      </c>
      <c r="L199" s="13">
        <v>21</v>
      </c>
      <c r="M199" s="14">
        <v>13</v>
      </c>
      <c r="N199" s="7">
        <v>15</v>
      </c>
      <c r="O199" s="3" t="s">
        <v>197</v>
      </c>
    </row>
    <row r="200" spans="1:15" x14ac:dyDescent="0.3">
      <c r="A200" s="35" t="s">
        <v>89</v>
      </c>
      <c r="B200" s="38">
        <v>38537</v>
      </c>
      <c r="C200" s="39">
        <v>38370</v>
      </c>
      <c r="D200" s="40">
        <v>38394</v>
      </c>
      <c r="E200" s="41">
        <v>38441</v>
      </c>
      <c r="F200" s="42">
        <v>38455</v>
      </c>
      <c r="G200" s="43">
        <v>38501</v>
      </c>
      <c r="H200" s="44">
        <v>38531</v>
      </c>
      <c r="I200" s="45">
        <v>38537</v>
      </c>
      <c r="J200" s="46">
        <v>38589</v>
      </c>
      <c r="K200" s="44">
        <v>38611</v>
      </c>
      <c r="L200" s="47">
        <v>38656</v>
      </c>
      <c r="M200" s="48">
        <v>38682</v>
      </c>
      <c r="N200" s="41">
        <v>38694</v>
      </c>
      <c r="O200" s="35" t="s">
        <v>89</v>
      </c>
    </row>
    <row r="201" spans="1:15" x14ac:dyDescent="0.3">
      <c r="A201" s="2" t="s">
        <v>198</v>
      </c>
      <c r="B201" s="18">
        <v>65</v>
      </c>
      <c r="C201" s="17">
        <v>25</v>
      </c>
      <c r="D201" s="19">
        <v>22</v>
      </c>
      <c r="E201" s="20">
        <v>20</v>
      </c>
      <c r="F201" s="21">
        <v>63.5</v>
      </c>
      <c r="G201" s="22">
        <v>21</v>
      </c>
      <c r="H201" s="23">
        <v>32</v>
      </c>
      <c r="I201" s="24">
        <v>48</v>
      </c>
      <c r="J201" s="25">
        <v>65</v>
      </c>
      <c r="K201" s="23">
        <v>32</v>
      </c>
      <c r="L201" s="26">
        <v>21</v>
      </c>
      <c r="M201" s="27">
        <v>31.5</v>
      </c>
      <c r="N201" s="20">
        <v>20</v>
      </c>
      <c r="O201" s="2" t="s">
        <v>198</v>
      </c>
    </row>
    <row r="202" spans="1:15" ht="15" thickBot="1" x14ac:dyDescent="0.35">
      <c r="A202" s="87" t="s">
        <v>89</v>
      </c>
      <c r="B202" s="150">
        <v>37494</v>
      </c>
      <c r="C202" s="89" t="s">
        <v>200</v>
      </c>
      <c r="D202" s="169">
        <v>38394</v>
      </c>
      <c r="E202" s="91" t="s">
        <v>201</v>
      </c>
      <c r="F202" s="92" t="s">
        <v>202</v>
      </c>
      <c r="G202" s="172">
        <v>38493</v>
      </c>
      <c r="H202" s="94" t="s">
        <v>203</v>
      </c>
      <c r="I202" s="95" t="s">
        <v>387</v>
      </c>
      <c r="J202" s="175">
        <v>37494</v>
      </c>
      <c r="K202" s="94" t="s">
        <v>204</v>
      </c>
      <c r="L202" s="176">
        <v>38656</v>
      </c>
      <c r="M202" s="98" t="s">
        <v>111</v>
      </c>
      <c r="N202" s="91" t="s">
        <v>205</v>
      </c>
      <c r="O202" s="87" t="s">
        <v>89</v>
      </c>
    </row>
    <row r="203" spans="1:15" ht="15" thickTop="1" x14ac:dyDescent="0.3">
      <c r="A203" s="61" t="s">
        <v>206</v>
      </c>
      <c r="B203" s="213">
        <v>34.4</v>
      </c>
      <c r="C203" s="63">
        <v>11.2</v>
      </c>
      <c r="D203" s="64">
        <v>12.4</v>
      </c>
      <c r="E203" s="65">
        <v>14.2</v>
      </c>
      <c r="F203" s="66">
        <v>11</v>
      </c>
      <c r="G203" s="67">
        <v>22</v>
      </c>
      <c r="H203" s="68">
        <v>10.199999999999999</v>
      </c>
      <c r="I203" s="69">
        <v>49</v>
      </c>
      <c r="J203" s="70">
        <v>14.8</v>
      </c>
      <c r="K203" s="68">
        <v>11</v>
      </c>
      <c r="L203" s="71">
        <v>19.8</v>
      </c>
      <c r="M203" s="72">
        <v>9.8000000000000007</v>
      </c>
      <c r="N203" s="65">
        <v>13.2</v>
      </c>
      <c r="O203" s="61" t="s">
        <v>206</v>
      </c>
    </row>
    <row r="204" spans="1:15" x14ac:dyDescent="0.3">
      <c r="A204" s="152" t="s">
        <v>89</v>
      </c>
      <c r="B204" s="214">
        <v>37862</v>
      </c>
      <c r="C204" s="154">
        <v>38370</v>
      </c>
      <c r="D204" s="155">
        <v>38393</v>
      </c>
      <c r="E204" s="156">
        <v>38440</v>
      </c>
      <c r="F204" s="157">
        <v>38445</v>
      </c>
      <c r="G204" s="158">
        <v>38501</v>
      </c>
      <c r="H204" s="159">
        <v>38508</v>
      </c>
      <c r="I204" s="160">
        <v>38536</v>
      </c>
      <c r="J204" s="161">
        <v>38588</v>
      </c>
      <c r="K204" s="159">
        <v>38610</v>
      </c>
      <c r="L204" s="162">
        <v>38288</v>
      </c>
      <c r="M204" s="163">
        <v>38660</v>
      </c>
      <c r="N204" s="156">
        <v>38691</v>
      </c>
      <c r="O204" s="152" t="s">
        <v>89</v>
      </c>
    </row>
    <row r="205" spans="1:15" x14ac:dyDescent="0.3">
      <c r="A205" s="2" t="s">
        <v>198</v>
      </c>
      <c r="B205" s="18">
        <v>101.4</v>
      </c>
      <c r="C205" s="17">
        <v>41.1</v>
      </c>
      <c r="D205" s="19">
        <v>33.4</v>
      </c>
      <c r="E205" s="20">
        <v>31.4</v>
      </c>
      <c r="F205" s="21">
        <v>37.5</v>
      </c>
      <c r="G205" s="22">
        <v>38</v>
      </c>
      <c r="H205" s="23">
        <v>68.099999999999994</v>
      </c>
      <c r="I205" s="24">
        <v>77</v>
      </c>
      <c r="J205" s="25">
        <v>65</v>
      </c>
      <c r="K205" s="23">
        <v>101.4</v>
      </c>
      <c r="L205" s="26">
        <v>53.3</v>
      </c>
      <c r="M205" s="27">
        <v>37.4</v>
      </c>
      <c r="N205" s="20">
        <v>37.6</v>
      </c>
      <c r="O205" s="2" t="s">
        <v>198</v>
      </c>
    </row>
    <row r="206" spans="1:15" x14ac:dyDescent="0.3">
      <c r="A206" s="2" t="s">
        <v>89</v>
      </c>
      <c r="B206" s="38">
        <v>34587</v>
      </c>
      <c r="C206" s="73">
        <v>9135</v>
      </c>
      <c r="D206" s="74">
        <v>37299</v>
      </c>
      <c r="E206" s="75">
        <v>32574</v>
      </c>
      <c r="F206" s="76">
        <v>28582</v>
      </c>
      <c r="G206" s="77">
        <v>34098</v>
      </c>
      <c r="H206" s="78">
        <v>19540</v>
      </c>
      <c r="I206" s="79">
        <v>10049</v>
      </c>
      <c r="J206" s="80">
        <v>37494</v>
      </c>
      <c r="K206" s="78">
        <v>34587</v>
      </c>
      <c r="L206" s="81">
        <v>11973</v>
      </c>
      <c r="M206" s="82">
        <v>23334</v>
      </c>
      <c r="N206" s="75">
        <v>29207</v>
      </c>
      <c r="O206" s="2"/>
    </row>
    <row r="207" spans="1:15" x14ac:dyDescent="0.3">
      <c r="A207" s="15" t="s">
        <v>207</v>
      </c>
      <c r="B207" s="16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 t="s">
        <v>207</v>
      </c>
    </row>
    <row r="208" spans="1:15" x14ac:dyDescent="0.3">
      <c r="A208" s="3" t="s">
        <v>208</v>
      </c>
      <c r="B208" s="4">
        <f>SUM(C208:N208)</f>
        <v>22</v>
      </c>
      <c r="C208" s="5">
        <v>4</v>
      </c>
      <c r="D208" s="6">
        <v>7</v>
      </c>
      <c r="E208" s="7">
        <v>6</v>
      </c>
      <c r="F208" s="8">
        <v>0</v>
      </c>
      <c r="G208" s="9">
        <v>0</v>
      </c>
      <c r="H208" s="10">
        <v>0</v>
      </c>
      <c r="I208" s="11">
        <v>0</v>
      </c>
      <c r="J208" s="12">
        <v>0</v>
      </c>
      <c r="K208" s="10">
        <v>0</v>
      </c>
      <c r="L208" s="13">
        <v>0</v>
      </c>
      <c r="M208" s="14">
        <v>1</v>
      </c>
      <c r="N208" s="7">
        <v>4</v>
      </c>
      <c r="O208" s="3" t="s">
        <v>208</v>
      </c>
    </row>
    <row r="209" spans="1:15" x14ac:dyDescent="0.3">
      <c r="A209" s="2" t="s">
        <v>209</v>
      </c>
      <c r="B209" s="18">
        <f>SUM(C209:N209)</f>
        <v>8.25</v>
      </c>
      <c r="C209" s="17">
        <v>2.25</v>
      </c>
      <c r="D209" s="19">
        <v>3</v>
      </c>
      <c r="E209" s="20">
        <v>1.75</v>
      </c>
      <c r="F209" s="21">
        <v>0.25</v>
      </c>
      <c r="G209" s="22">
        <v>0</v>
      </c>
      <c r="H209" s="23">
        <v>0</v>
      </c>
      <c r="I209" s="24">
        <v>0</v>
      </c>
      <c r="J209" s="25">
        <v>0</v>
      </c>
      <c r="K209" s="23">
        <v>0</v>
      </c>
      <c r="L209" s="26">
        <v>0</v>
      </c>
      <c r="M209" s="27">
        <v>0.25</v>
      </c>
      <c r="N209" s="20">
        <v>0.75</v>
      </c>
      <c r="O209" s="2" t="s">
        <v>209</v>
      </c>
    </row>
    <row r="210" spans="1:15" x14ac:dyDescent="0.3">
      <c r="A210" s="2" t="s">
        <v>210</v>
      </c>
      <c r="B210" s="18">
        <v>22</v>
      </c>
      <c r="C210" s="17">
        <v>4</v>
      </c>
      <c r="D210" s="19">
        <v>7</v>
      </c>
      <c r="E210" s="20">
        <v>6</v>
      </c>
      <c r="F210" s="21">
        <v>1</v>
      </c>
      <c r="G210" s="22">
        <v>0</v>
      </c>
      <c r="H210" s="23">
        <v>0</v>
      </c>
      <c r="I210" s="24">
        <v>0</v>
      </c>
      <c r="J210" s="25">
        <v>0</v>
      </c>
      <c r="K210" s="23">
        <v>0</v>
      </c>
      <c r="L210" s="26">
        <v>0</v>
      </c>
      <c r="M210" s="27">
        <v>1</v>
      </c>
      <c r="N210" s="20">
        <v>4</v>
      </c>
      <c r="O210" s="2" t="s">
        <v>210</v>
      </c>
    </row>
    <row r="211" spans="1:15" x14ac:dyDescent="0.3">
      <c r="A211" s="2" t="s">
        <v>86</v>
      </c>
      <c r="B211" s="18">
        <v>2005</v>
      </c>
      <c r="C211" s="17">
        <v>2005</v>
      </c>
      <c r="D211" s="19">
        <v>2005</v>
      </c>
      <c r="E211" s="20">
        <v>2005</v>
      </c>
      <c r="F211" s="21">
        <v>2003</v>
      </c>
      <c r="G211" s="22"/>
      <c r="H211" s="23"/>
      <c r="I211" s="24"/>
      <c r="J211" s="25"/>
      <c r="K211" s="23"/>
      <c r="L211" s="26"/>
      <c r="M211" s="27">
        <v>2005</v>
      </c>
      <c r="N211" s="20">
        <v>2005</v>
      </c>
      <c r="O211" s="2" t="s">
        <v>86</v>
      </c>
    </row>
    <row r="212" spans="1:15" x14ac:dyDescent="0.3">
      <c r="A212" s="2" t="s">
        <v>211</v>
      </c>
      <c r="B212" s="18">
        <v>0</v>
      </c>
      <c r="C212" s="17">
        <v>0</v>
      </c>
      <c r="D212" s="19">
        <v>0</v>
      </c>
      <c r="E212" s="20">
        <v>0</v>
      </c>
      <c r="F212" s="21">
        <v>0</v>
      </c>
      <c r="G212" s="22">
        <v>0</v>
      </c>
      <c r="H212" s="23">
        <v>0</v>
      </c>
      <c r="I212" s="24">
        <v>0</v>
      </c>
      <c r="J212" s="25">
        <v>0</v>
      </c>
      <c r="K212" s="23">
        <v>0</v>
      </c>
      <c r="L212" s="26">
        <v>0</v>
      </c>
      <c r="M212" s="27">
        <v>0</v>
      </c>
      <c r="N212" s="20">
        <v>0</v>
      </c>
      <c r="O212" s="2" t="s">
        <v>211</v>
      </c>
    </row>
    <row r="213" spans="1:15" x14ac:dyDescent="0.3">
      <c r="A213" s="2" t="s">
        <v>126</v>
      </c>
      <c r="B213" s="18">
        <v>2002</v>
      </c>
      <c r="C213" s="17">
        <v>2002</v>
      </c>
      <c r="D213" s="19">
        <v>2002</v>
      </c>
      <c r="E213" s="20">
        <v>2003</v>
      </c>
      <c r="F213" s="21">
        <v>2005</v>
      </c>
      <c r="G213" s="22"/>
      <c r="H213" s="23"/>
      <c r="I213" s="24"/>
      <c r="J213" s="25"/>
      <c r="K213" s="23"/>
      <c r="L213" s="26"/>
      <c r="M213" s="27">
        <v>2004</v>
      </c>
      <c r="N213" s="20">
        <v>2002</v>
      </c>
      <c r="O213" s="2" t="s">
        <v>126</v>
      </c>
    </row>
    <row r="214" spans="1:15" x14ac:dyDescent="0.3">
      <c r="A214" s="2" t="s">
        <v>212</v>
      </c>
      <c r="B214" s="18">
        <v>22</v>
      </c>
      <c r="C214" s="17">
        <v>5</v>
      </c>
      <c r="D214" s="19">
        <v>22</v>
      </c>
      <c r="E214" s="20">
        <v>22</v>
      </c>
      <c r="F214" s="21">
        <v>0.5</v>
      </c>
      <c r="G214" s="22">
        <v>0</v>
      </c>
      <c r="H214" s="23">
        <v>0</v>
      </c>
      <c r="I214" s="24">
        <v>0</v>
      </c>
      <c r="J214" s="25">
        <v>0</v>
      </c>
      <c r="K214" s="23">
        <v>0</v>
      </c>
      <c r="L214" s="26">
        <v>0</v>
      </c>
      <c r="M214" s="27">
        <v>0</v>
      </c>
      <c r="N214" s="20">
        <v>0</v>
      </c>
      <c r="O214" s="2" t="s">
        <v>212</v>
      </c>
    </row>
    <row r="215" spans="1:15" x14ac:dyDescent="0.3">
      <c r="A215" s="49" t="s">
        <v>89</v>
      </c>
      <c r="B215" s="50">
        <v>38407</v>
      </c>
      <c r="C215" s="51">
        <v>37987</v>
      </c>
      <c r="D215" s="52">
        <v>38407</v>
      </c>
      <c r="E215" s="53">
        <v>38413</v>
      </c>
      <c r="F215" s="54">
        <v>37721</v>
      </c>
      <c r="G215" s="55"/>
      <c r="H215" s="56"/>
      <c r="I215" s="57"/>
      <c r="J215" s="58"/>
      <c r="K215" s="56"/>
      <c r="L215" s="59"/>
      <c r="M215" s="60"/>
      <c r="N215" s="53"/>
      <c r="O215" s="49" t="s">
        <v>89</v>
      </c>
    </row>
    <row r="216" spans="1:15" x14ac:dyDescent="0.3">
      <c r="A216" s="2" t="s">
        <v>388</v>
      </c>
      <c r="B216" s="18">
        <f>SUM(C216:N216)</f>
        <v>14</v>
      </c>
      <c r="C216" s="17">
        <v>4</v>
      </c>
      <c r="D216" s="19">
        <v>4</v>
      </c>
      <c r="E216" s="20">
        <v>2</v>
      </c>
      <c r="F216" s="21">
        <v>1</v>
      </c>
      <c r="G216" s="22">
        <v>0</v>
      </c>
      <c r="H216" s="23">
        <v>0</v>
      </c>
      <c r="I216" s="24">
        <v>0</v>
      </c>
      <c r="J216" s="25">
        <v>0</v>
      </c>
      <c r="K216" s="23">
        <v>0</v>
      </c>
      <c r="L216" s="26">
        <v>0</v>
      </c>
      <c r="M216" s="27">
        <v>1</v>
      </c>
      <c r="N216" s="20">
        <v>2</v>
      </c>
      <c r="O216" s="2" t="s">
        <v>388</v>
      </c>
    </row>
    <row r="217" spans="1:15" x14ac:dyDescent="0.3">
      <c r="A217" s="15" t="s">
        <v>214</v>
      </c>
      <c r="B217" s="16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 t="s">
        <v>214</v>
      </c>
    </row>
    <row r="218" spans="1:15" x14ac:dyDescent="0.3">
      <c r="A218" s="3" t="s">
        <v>215</v>
      </c>
      <c r="B218" s="4">
        <f>SUM(C218:N218)</f>
        <v>11</v>
      </c>
      <c r="C218" s="5">
        <v>0</v>
      </c>
      <c r="D218" s="6">
        <v>0</v>
      </c>
      <c r="E218" s="7">
        <v>5</v>
      </c>
      <c r="F218" s="8">
        <v>2</v>
      </c>
      <c r="G218" s="9">
        <v>0</v>
      </c>
      <c r="H218" s="10">
        <v>0</v>
      </c>
      <c r="I218" s="11">
        <v>1</v>
      </c>
      <c r="J218" s="12">
        <v>1</v>
      </c>
      <c r="K218" s="10">
        <v>1</v>
      </c>
      <c r="L218" s="13">
        <v>1</v>
      </c>
      <c r="M218" s="14">
        <v>0</v>
      </c>
      <c r="N218" s="7">
        <v>0</v>
      </c>
      <c r="O218" s="3" t="s">
        <v>215</v>
      </c>
    </row>
    <row r="219" spans="1:15" x14ac:dyDescent="0.3">
      <c r="A219" s="2" t="s">
        <v>216</v>
      </c>
      <c r="B219" s="18">
        <f>SUM(C219:N219)</f>
        <v>15.75</v>
      </c>
      <c r="C219" s="17">
        <v>2.25</v>
      </c>
      <c r="D219" s="19">
        <v>1.25</v>
      </c>
      <c r="E219" s="20">
        <v>2.25</v>
      </c>
      <c r="F219" s="21">
        <v>0.5</v>
      </c>
      <c r="G219" s="22">
        <v>1.5</v>
      </c>
      <c r="H219" s="23">
        <v>0.75</v>
      </c>
      <c r="I219" s="24">
        <v>0.75</v>
      </c>
      <c r="J219" s="25">
        <v>0.75</v>
      </c>
      <c r="K219" s="23">
        <v>1.25</v>
      </c>
      <c r="L219" s="26">
        <v>0.5</v>
      </c>
      <c r="M219" s="27">
        <v>2.5</v>
      </c>
      <c r="N219" s="20">
        <v>1.5</v>
      </c>
      <c r="O219" s="2" t="s">
        <v>216</v>
      </c>
    </row>
    <row r="220" spans="1:15" x14ac:dyDescent="0.3">
      <c r="A220" s="2" t="s">
        <v>217</v>
      </c>
      <c r="B220" s="18">
        <v>25</v>
      </c>
      <c r="C220" s="17">
        <v>6</v>
      </c>
      <c r="D220" s="19">
        <v>3</v>
      </c>
      <c r="E220" s="20">
        <v>5</v>
      </c>
      <c r="F220" s="21">
        <v>1</v>
      </c>
      <c r="G220" s="22">
        <v>4</v>
      </c>
      <c r="H220" s="23">
        <v>1</v>
      </c>
      <c r="I220" s="24">
        <v>1</v>
      </c>
      <c r="J220" s="25">
        <v>2</v>
      </c>
      <c r="K220" s="23">
        <v>2</v>
      </c>
      <c r="L220" s="26">
        <v>2</v>
      </c>
      <c r="M220" s="27">
        <v>5</v>
      </c>
      <c r="N220" s="20">
        <v>3</v>
      </c>
      <c r="O220" s="2" t="s">
        <v>217</v>
      </c>
    </row>
    <row r="221" spans="1:15" x14ac:dyDescent="0.3">
      <c r="A221" s="2" t="s">
        <v>86</v>
      </c>
      <c r="B221" s="18">
        <v>2001</v>
      </c>
      <c r="C221" s="17">
        <v>2001</v>
      </c>
      <c r="D221" s="19">
        <v>2001</v>
      </c>
      <c r="E221" s="20">
        <v>2005</v>
      </c>
      <c r="F221" s="21">
        <v>2002</v>
      </c>
      <c r="G221" s="22">
        <v>2001</v>
      </c>
      <c r="H221" s="23">
        <v>2004</v>
      </c>
      <c r="I221" s="24">
        <v>2004</v>
      </c>
      <c r="J221" s="25">
        <v>2001</v>
      </c>
      <c r="K221" s="23">
        <v>2003</v>
      </c>
      <c r="L221" s="26">
        <v>2003</v>
      </c>
      <c r="M221" s="27">
        <v>2002</v>
      </c>
      <c r="N221" s="20">
        <v>2004</v>
      </c>
      <c r="O221" s="2" t="s">
        <v>86</v>
      </c>
    </row>
    <row r="222" spans="1:15" x14ac:dyDescent="0.3">
      <c r="A222" s="2" t="s">
        <v>218</v>
      </c>
      <c r="B222" s="18">
        <v>11</v>
      </c>
      <c r="C222" s="17">
        <v>0</v>
      </c>
      <c r="D222" s="19">
        <v>0</v>
      </c>
      <c r="E222" s="20">
        <v>0</v>
      </c>
      <c r="F222" s="21">
        <v>0</v>
      </c>
      <c r="G222" s="22">
        <v>0</v>
      </c>
      <c r="H222" s="23">
        <v>0</v>
      </c>
      <c r="I222" s="24">
        <v>0</v>
      </c>
      <c r="J222" s="25">
        <v>0</v>
      </c>
      <c r="K222" s="23">
        <v>1</v>
      </c>
      <c r="L222" s="26">
        <v>0</v>
      </c>
      <c r="M222" s="27">
        <v>0</v>
      </c>
      <c r="N222" s="20">
        <v>1</v>
      </c>
      <c r="O222" s="2" t="s">
        <v>218</v>
      </c>
    </row>
    <row r="223" spans="1:15" ht="15" thickBot="1" x14ac:dyDescent="0.35">
      <c r="A223" s="87" t="s">
        <v>86</v>
      </c>
      <c r="B223" s="88">
        <v>2005</v>
      </c>
      <c r="C223" s="89">
        <v>2005</v>
      </c>
      <c r="D223" s="90">
        <v>2005</v>
      </c>
      <c r="E223" s="91">
        <v>2004</v>
      </c>
      <c r="F223" s="92">
        <v>2004</v>
      </c>
      <c r="G223" s="93">
        <v>2002</v>
      </c>
      <c r="H223" s="94">
        <v>2005</v>
      </c>
      <c r="I223" s="95">
        <v>2001</v>
      </c>
      <c r="J223" s="96">
        <v>2003</v>
      </c>
      <c r="K223" s="94">
        <v>2002</v>
      </c>
      <c r="L223" s="97">
        <v>2004</v>
      </c>
      <c r="M223" s="98">
        <v>2001</v>
      </c>
      <c r="N223" s="91">
        <v>2001</v>
      </c>
      <c r="O223" s="87" t="s">
        <v>86</v>
      </c>
    </row>
    <row r="224" spans="1:15" ht="15" thickTop="1" x14ac:dyDescent="0.3">
      <c r="A224" s="61" t="s">
        <v>219</v>
      </c>
      <c r="B224" s="62">
        <f>SUM(C224:N224)</f>
        <v>12</v>
      </c>
      <c r="C224" s="63">
        <v>0</v>
      </c>
      <c r="D224" s="64">
        <v>0</v>
      </c>
      <c r="E224" s="65">
        <v>4</v>
      </c>
      <c r="F224" s="66">
        <v>1</v>
      </c>
      <c r="G224" s="67">
        <v>0</v>
      </c>
      <c r="H224" s="68">
        <v>0</v>
      </c>
      <c r="I224" s="69">
        <v>1</v>
      </c>
      <c r="J224" s="70">
        <v>1</v>
      </c>
      <c r="K224" s="68">
        <v>1</v>
      </c>
      <c r="L224" s="71">
        <v>1</v>
      </c>
      <c r="M224" s="72">
        <v>3</v>
      </c>
      <c r="N224" s="65">
        <v>0</v>
      </c>
      <c r="O224" s="61" t="s">
        <v>219</v>
      </c>
    </row>
    <row r="225" spans="1:15" x14ac:dyDescent="0.3">
      <c r="A225" s="2" t="s">
        <v>220</v>
      </c>
      <c r="B225" s="18">
        <f>SUM(C225:N225)</f>
        <v>58</v>
      </c>
      <c r="C225" s="17">
        <v>5</v>
      </c>
      <c r="D225" s="19">
        <v>6</v>
      </c>
      <c r="E225" s="20">
        <v>5</v>
      </c>
      <c r="F225" s="21">
        <v>4</v>
      </c>
      <c r="G225" s="22">
        <v>3</v>
      </c>
      <c r="H225" s="23">
        <v>4</v>
      </c>
      <c r="I225" s="24">
        <v>4</v>
      </c>
      <c r="J225" s="25">
        <v>4</v>
      </c>
      <c r="K225" s="23">
        <v>5</v>
      </c>
      <c r="L225" s="26">
        <v>6</v>
      </c>
      <c r="M225" s="27">
        <v>6</v>
      </c>
      <c r="N225" s="20">
        <v>6</v>
      </c>
      <c r="O225" s="2" t="s">
        <v>220</v>
      </c>
    </row>
    <row r="226" spans="1:15" x14ac:dyDescent="0.3">
      <c r="A226" s="15" t="s">
        <v>221</v>
      </c>
      <c r="B226" s="16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 t="s">
        <v>221</v>
      </c>
    </row>
    <row r="227" spans="1:15" x14ac:dyDescent="0.3">
      <c r="A227" s="3" t="s">
        <v>222</v>
      </c>
      <c r="B227" s="4">
        <v>50.8</v>
      </c>
      <c r="C227" s="5">
        <v>50.8</v>
      </c>
      <c r="D227" s="6">
        <v>47.9</v>
      </c>
      <c r="E227" s="7">
        <v>40.299999999999997</v>
      </c>
      <c r="F227" s="8">
        <v>42.12</v>
      </c>
      <c r="G227" s="9">
        <v>38.159999999999997</v>
      </c>
      <c r="H227" s="10">
        <v>39.6</v>
      </c>
      <c r="I227" s="11">
        <v>36.700000000000003</v>
      </c>
      <c r="J227" s="215">
        <v>34.6</v>
      </c>
      <c r="K227" s="10">
        <v>27.4</v>
      </c>
      <c r="L227" s="13">
        <v>45</v>
      </c>
      <c r="M227" s="14">
        <v>39.6</v>
      </c>
      <c r="N227" s="7">
        <v>42.8</v>
      </c>
      <c r="O227" s="3" t="s">
        <v>222</v>
      </c>
    </row>
    <row r="228" spans="1:15" x14ac:dyDescent="0.3">
      <c r="A228" s="35" t="s">
        <v>223</v>
      </c>
      <c r="B228" s="18">
        <v>69.5</v>
      </c>
      <c r="C228" s="17">
        <v>69.5</v>
      </c>
      <c r="D228" s="19">
        <v>55.4</v>
      </c>
      <c r="E228" s="20">
        <v>40.299999999999997</v>
      </c>
      <c r="F228" s="21">
        <v>48.6</v>
      </c>
      <c r="G228" s="22">
        <v>45</v>
      </c>
      <c r="H228" s="23">
        <v>50</v>
      </c>
      <c r="I228" s="24">
        <v>39.6</v>
      </c>
      <c r="J228" s="207">
        <v>41</v>
      </c>
      <c r="K228" s="23">
        <v>41</v>
      </c>
      <c r="L228" s="26">
        <v>45</v>
      </c>
      <c r="M228" s="27">
        <v>47.2</v>
      </c>
      <c r="N228" s="208">
        <v>56.2</v>
      </c>
      <c r="O228" s="35" t="s">
        <v>223</v>
      </c>
    </row>
    <row r="229" spans="1:15" ht="15" thickBot="1" x14ac:dyDescent="0.35">
      <c r="A229" s="164" t="s">
        <v>86</v>
      </c>
      <c r="B229" s="50">
        <v>38017</v>
      </c>
      <c r="C229" s="51">
        <v>38017</v>
      </c>
      <c r="D229" s="52">
        <v>38025</v>
      </c>
      <c r="E229" s="53">
        <v>38420</v>
      </c>
      <c r="F229" s="54">
        <v>38105</v>
      </c>
      <c r="G229" s="55">
        <v>37743</v>
      </c>
      <c r="H229" s="56">
        <v>38161</v>
      </c>
      <c r="I229" s="57">
        <v>38170</v>
      </c>
      <c r="J229" s="58">
        <v>38218</v>
      </c>
      <c r="K229" s="56">
        <v>37886</v>
      </c>
      <c r="L229" s="59">
        <v>38650</v>
      </c>
      <c r="M229" s="60">
        <v>37928</v>
      </c>
      <c r="N229" s="53">
        <v>37975</v>
      </c>
      <c r="O229" s="164" t="s">
        <v>86</v>
      </c>
    </row>
    <row r="230" spans="1:15" ht="15" thickTop="1" x14ac:dyDescent="0.3">
      <c r="A230" s="61" t="s">
        <v>224</v>
      </c>
      <c r="B230" s="62">
        <v>97.2</v>
      </c>
      <c r="C230" s="63">
        <v>97.2</v>
      </c>
      <c r="D230" s="64">
        <v>104.4</v>
      </c>
      <c r="E230" s="65">
        <v>72</v>
      </c>
      <c r="F230" s="66">
        <v>75.599999999999994</v>
      </c>
      <c r="G230" s="67">
        <v>68.400000000000006</v>
      </c>
      <c r="H230" s="68">
        <v>68.400000000000006</v>
      </c>
      <c r="I230" s="69">
        <v>68.400000000000006</v>
      </c>
      <c r="J230" s="70">
        <v>64.8</v>
      </c>
      <c r="K230" s="68">
        <v>61.2</v>
      </c>
      <c r="L230" s="71">
        <v>72.400000000000006</v>
      </c>
      <c r="M230" s="72">
        <v>90.7</v>
      </c>
      <c r="N230" s="65">
        <v>75.599999999999994</v>
      </c>
      <c r="O230" s="61" t="s">
        <v>224</v>
      </c>
    </row>
    <row r="231" spans="1:15" x14ac:dyDescent="0.3">
      <c r="A231" s="35" t="s">
        <v>223</v>
      </c>
      <c r="B231" s="18">
        <v>180</v>
      </c>
      <c r="C231" s="17">
        <v>151</v>
      </c>
      <c r="D231" s="19">
        <v>151</v>
      </c>
      <c r="E231" s="20">
        <v>126</v>
      </c>
      <c r="F231" s="21">
        <v>180</v>
      </c>
      <c r="G231" s="22">
        <v>133</v>
      </c>
      <c r="H231" s="23">
        <v>108</v>
      </c>
      <c r="I231" s="24">
        <v>97</v>
      </c>
      <c r="J231" s="25">
        <v>108</v>
      </c>
      <c r="K231" s="23">
        <v>108</v>
      </c>
      <c r="L231" s="26">
        <v>180</v>
      </c>
      <c r="M231" s="27">
        <v>122</v>
      </c>
      <c r="N231" s="20">
        <v>148</v>
      </c>
      <c r="O231" s="35" t="s">
        <v>223</v>
      </c>
    </row>
    <row r="232" spans="1:15" x14ac:dyDescent="0.3">
      <c r="A232" s="35" t="s">
        <v>86</v>
      </c>
      <c r="B232" s="18"/>
      <c r="C232" s="17">
        <v>1966</v>
      </c>
      <c r="D232" s="19">
        <v>1990</v>
      </c>
      <c r="E232" s="20">
        <v>1984</v>
      </c>
      <c r="F232" s="21">
        <v>1949</v>
      </c>
      <c r="G232" s="22">
        <v>1949</v>
      </c>
      <c r="H232" s="23">
        <v>1993</v>
      </c>
      <c r="I232" s="79" t="s">
        <v>99</v>
      </c>
      <c r="J232" s="25">
        <v>1949</v>
      </c>
      <c r="K232" s="23" t="s">
        <v>99</v>
      </c>
      <c r="L232" s="26">
        <v>1949</v>
      </c>
      <c r="M232" s="27" t="s">
        <v>99</v>
      </c>
      <c r="N232" s="20">
        <v>2004</v>
      </c>
      <c r="O232" s="35" t="s">
        <v>86</v>
      </c>
    </row>
    <row r="233" spans="1:15" x14ac:dyDescent="0.3">
      <c r="A233" s="16" t="s">
        <v>225</v>
      </c>
      <c r="B233" s="16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6" t="s">
        <v>225</v>
      </c>
    </row>
    <row r="234" spans="1:15" x14ac:dyDescent="0.3">
      <c r="A234" s="3" t="s">
        <v>389</v>
      </c>
      <c r="B234" s="4">
        <f>SUM(C234:N234)</f>
        <v>37</v>
      </c>
      <c r="C234" s="5">
        <v>4.5</v>
      </c>
      <c r="D234" s="6">
        <v>7</v>
      </c>
      <c r="E234" s="7">
        <v>1.5</v>
      </c>
      <c r="F234" s="8">
        <v>4</v>
      </c>
      <c r="G234" s="9">
        <v>4</v>
      </c>
      <c r="H234" s="10">
        <v>3.5</v>
      </c>
      <c r="I234" s="11">
        <v>0.5</v>
      </c>
      <c r="J234" s="12">
        <v>2.5</v>
      </c>
      <c r="K234" s="10">
        <v>1</v>
      </c>
      <c r="L234" s="13">
        <v>2.5</v>
      </c>
      <c r="M234" s="14">
        <v>2</v>
      </c>
      <c r="N234" s="7">
        <v>4</v>
      </c>
      <c r="O234" s="3" t="s">
        <v>389</v>
      </c>
    </row>
    <row r="235" spans="1:15" x14ac:dyDescent="0.3">
      <c r="A235" s="35" t="s">
        <v>227</v>
      </c>
      <c r="B235" s="18">
        <f>SUM(C235:N235)</f>
        <v>12.59</v>
      </c>
      <c r="C235" s="17">
        <v>0.25</v>
      </c>
      <c r="D235" s="19">
        <v>1.25</v>
      </c>
      <c r="E235" s="20">
        <v>1.25</v>
      </c>
      <c r="F235" s="21">
        <v>1.38</v>
      </c>
      <c r="G235" s="22">
        <v>1.38</v>
      </c>
      <c r="H235" s="23">
        <v>1.38</v>
      </c>
      <c r="I235" s="24">
        <v>0.5</v>
      </c>
      <c r="J235" s="25">
        <v>0.75</v>
      </c>
      <c r="K235" s="23">
        <v>1.1299999999999999</v>
      </c>
      <c r="L235" s="26">
        <v>0.38</v>
      </c>
      <c r="M235" s="27">
        <v>1.44</v>
      </c>
      <c r="N235" s="20">
        <v>1.5</v>
      </c>
      <c r="O235" s="35" t="s">
        <v>227</v>
      </c>
    </row>
    <row r="236" spans="1:15" x14ac:dyDescent="0.3">
      <c r="A236" s="35" t="s">
        <v>228</v>
      </c>
      <c r="B236" s="18" t="s">
        <v>390</v>
      </c>
      <c r="C236" s="165" t="s">
        <v>391</v>
      </c>
      <c r="D236" s="19" t="s">
        <v>392</v>
      </c>
      <c r="E236" s="20" t="s">
        <v>350</v>
      </c>
      <c r="F236" s="21" t="s">
        <v>393</v>
      </c>
      <c r="G236" s="22" t="s">
        <v>393</v>
      </c>
      <c r="H236" s="23" t="s">
        <v>394</v>
      </c>
      <c r="I236" s="24" t="s">
        <v>234</v>
      </c>
      <c r="J236" s="25" t="s">
        <v>395</v>
      </c>
      <c r="K236" s="23" t="s">
        <v>236</v>
      </c>
      <c r="L236" s="26" t="s">
        <v>395</v>
      </c>
      <c r="M236" s="27" t="s">
        <v>237</v>
      </c>
      <c r="N236" s="20" t="s">
        <v>393</v>
      </c>
      <c r="O236" s="35" t="s">
        <v>228</v>
      </c>
    </row>
    <row r="237" spans="1:15" ht="15" thickBot="1" x14ac:dyDescent="0.35">
      <c r="A237" s="149" t="s">
        <v>239</v>
      </c>
      <c r="B237" s="88" t="s">
        <v>240</v>
      </c>
      <c r="C237" s="89" t="s">
        <v>353</v>
      </c>
      <c r="D237" s="90" t="s">
        <v>242</v>
      </c>
      <c r="E237" s="91" t="s">
        <v>241</v>
      </c>
      <c r="F237" s="92" t="s">
        <v>354</v>
      </c>
      <c r="G237" s="93" t="s">
        <v>244</v>
      </c>
      <c r="H237" s="94" t="s">
        <v>244</v>
      </c>
      <c r="I237" s="95" t="s">
        <v>353</v>
      </c>
      <c r="J237" s="96" t="s">
        <v>353</v>
      </c>
      <c r="K237" s="94" t="s">
        <v>353</v>
      </c>
      <c r="L237" s="97" t="s">
        <v>353</v>
      </c>
      <c r="M237" s="98" t="s">
        <v>246</v>
      </c>
      <c r="N237" s="91" t="s">
        <v>242</v>
      </c>
      <c r="O237" s="149" t="s">
        <v>239</v>
      </c>
    </row>
    <row r="238" spans="1:15" ht="15" thickTop="1" x14ac:dyDescent="0.3">
      <c r="A238" s="61" t="s">
        <v>396</v>
      </c>
      <c r="B238" s="62">
        <f>SUM(C238:N238)</f>
        <v>2.5</v>
      </c>
      <c r="C238" s="63">
        <v>0</v>
      </c>
      <c r="D238" s="64">
        <v>0.5</v>
      </c>
      <c r="E238" s="65">
        <v>0</v>
      </c>
      <c r="F238" s="66">
        <v>0</v>
      </c>
      <c r="G238" s="67">
        <v>0</v>
      </c>
      <c r="H238" s="68">
        <v>0.5</v>
      </c>
      <c r="I238" s="69">
        <v>0</v>
      </c>
      <c r="J238" s="70">
        <v>0</v>
      </c>
      <c r="K238" s="68">
        <v>1</v>
      </c>
      <c r="L238" s="71">
        <v>0</v>
      </c>
      <c r="M238" s="72">
        <v>0.5</v>
      </c>
      <c r="N238" s="65">
        <v>0</v>
      </c>
      <c r="O238" s="61" t="s">
        <v>396</v>
      </c>
    </row>
    <row r="239" spans="1:15" x14ac:dyDescent="0.3">
      <c r="A239" s="35" t="s">
        <v>248</v>
      </c>
      <c r="B239" s="18">
        <f>SUM(C239:N239)</f>
        <v>37.89</v>
      </c>
      <c r="C239" s="17">
        <v>1.75</v>
      </c>
      <c r="D239" s="19">
        <v>3.88</v>
      </c>
      <c r="E239" s="20">
        <v>6.62</v>
      </c>
      <c r="F239" s="21">
        <v>8.5</v>
      </c>
      <c r="G239" s="22">
        <v>4.37</v>
      </c>
      <c r="H239" s="23">
        <v>1.1299999999999999</v>
      </c>
      <c r="I239" s="24">
        <v>0.75</v>
      </c>
      <c r="J239" s="25">
        <v>3.38</v>
      </c>
      <c r="K239" s="23">
        <v>2.63</v>
      </c>
      <c r="L239" s="26">
        <v>0.88</v>
      </c>
      <c r="M239" s="27">
        <v>0.5</v>
      </c>
      <c r="N239" s="20">
        <v>3.5</v>
      </c>
      <c r="O239" s="35" t="s">
        <v>248</v>
      </c>
    </row>
    <row r="240" spans="1:15" x14ac:dyDescent="0.3">
      <c r="A240" s="35" t="s">
        <v>249</v>
      </c>
      <c r="B240" s="18" t="s">
        <v>250</v>
      </c>
      <c r="C240" s="17" t="s">
        <v>251</v>
      </c>
      <c r="D240" s="19" t="s">
        <v>252</v>
      </c>
      <c r="E240" s="20" t="s">
        <v>253</v>
      </c>
      <c r="F240" s="21" t="s">
        <v>254</v>
      </c>
      <c r="G240" s="22" t="s">
        <v>255</v>
      </c>
      <c r="H240" s="23" t="s">
        <v>256</v>
      </c>
      <c r="I240" s="24" t="s">
        <v>257</v>
      </c>
      <c r="J240" s="25" t="s">
        <v>258</v>
      </c>
      <c r="K240" s="23" t="s">
        <v>259</v>
      </c>
      <c r="L240" s="26" t="s">
        <v>260</v>
      </c>
      <c r="M240" s="27" t="s">
        <v>261</v>
      </c>
      <c r="N240" s="20" t="s">
        <v>262</v>
      </c>
      <c r="O240" s="35" t="s">
        <v>249</v>
      </c>
    </row>
    <row r="241" spans="1:15" ht="15" thickBot="1" x14ac:dyDescent="0.35">
      <c r="A241" s="149" t="s">
        <v>263</v>
      </c>
      <c r="B241" s="88" t="s">
        <v>395</v>
      </c>
      <c r="C241" s="89" t="s">
        <v>397</v>
      </c>
      <c r="D241" s="90" t="s">
        <v>398</v>
      </c>
      <c r="E241" s="91" t="s">
        <v>397</v>
      </c>
      <c r="F241" s="92" t="s">
        <v>397</v>
      </c>
      <c r="G241" s="93" t="s">
        <v>397</v>
      </c>
      <c r="H241" s="94" t="s">
        <v>353</v>
      </c>
      <c r="I241" s="95" t="s">
        <v>397</v>
      </c>
      <c r="J241" s="96" t="s">
        <v>397</v>
      </c>
      <c r="K241" s="94" t="s">
        <v>353</v>
      </c>
      <c r="L241" s="97" t="s">
        <v>397</v>
      </c>
      <c r="M241" s="98" t="s">
        <v>353</v>
      </c>
      <c r="N241" s="91" t="s">
        <v>397</v>
      </c>
      <c r="O241" s="149" t="s">
        <v>263</v>
      </c>
    </row>
    <row r="242" spans="1:15" ht="15" thickTop="1" x14ac:dyDescent="0.3">
      <c r="A242" s="61" t="s">
        <v>399</v>
      </c>
      <c r="B242" s="62">
        <f>SUM(C242:N242)</f>
        <v>27</v>
      </c>
      <c r="C242" s="63">
        <v>0</v>
      </c>
      <c r="D242" s="64">
        <v>3</v>
      </c>
      <c r="E242" s="65">
        <v>2.5</v>
      </c>
      <c r="F242" s="66">
        <v>3.5</v>
      </c>
      <c r="G242" s="67">
        <v>1.5</v>
      </c>
      <c r="H242" s="68">
        <v>5.5</v>
      </c>
      <c r="I242" s="69">
        <v>0.5</v>
      </c>
      <c r="J242" s="70">
        <v>3</v>
      </c>
      <c r="K242" s="68">
        <v>2.5</v>
      </c>
      <c r="L242" s="71">
        <v>3</v>
      </c>
      <c r="M242" s="72">
        <v>1</v>
      </c>
      <c r="N242" s="65">
        <v>1</v>
      </c>
      <c r="O242" s="61" t="s">
        <v>357</v>
      </c>
    </row>
    <row r="243" spans="1:15" x14ac:dyDescent="0.3">
      <c r="A243" s="35" t="s">
        <v>269</v>
      </c>
      <c r="B243" s="18">
        <f>SUM(C243:N243)</f>
        <v>29.89</v>
      </c>
      <c r="C243" s="17">
        <v>1.62</v>
      </c>
      <c r="D243" s="19">
        <v>2</v>
      </c>
      <c r="E243" s="20">
        <v>2.5</v>
      </c>
      <c r="F243" s="21">
        <v>2</v>
      </c>
      <c r="G243" s="22">
        <v>0.88</v>
      </c>
      <c r="H243" s="23">
        <v>1.63</v>
      </c>
      <c r="I243" s="24">
        <v>1</v>
      </c>
      <c r="J243" s="25">
        <v>1.88</v>
      </c>
      <c r="K243" s="23">
        <v>3.87</v>
      </c>
      <c r="L243" s="26">
        <v>4.75</v>
      </c>
      <c r="M243" s="27">
        <v>2.88</v>
      </c>
      <c r="N243" s="20">
        <v>4.88</v>
      </c>
      <c r="O243" s="35" t="s">
        <v>269</v>
      </c>
    </row>
    <row r="244" spans="1:15" x14ac:dyDescent="0.3">
      <c r="A244" s="35" t="s">
        <v>270</v>
      </c>
      <c r="B244" s="18" t="s">
        <v>271</v>
      </c>
      <c r="C244" s="17" t="s">
        <v>351</v>
      </c>
      <c r="D244" s="19" t="s">
        <v>273</v>
      </c>
      <c r="E244" s="20" t="s">
        <v>237</v>
      </c>
      <c r="F244" s="21" t="s">
        <v>358</v>
      </c>
      <c r="G244" s="22" t="s">
        <v>350</v>
      </c>
      <c r="H244" s="23" t="s">
        <v>400</v>
      </c>
      <c r="I244" s="24" t="s">
        <v>352</v>
      </c>
      <c r="J244" s="25" t="s">
        <v>238</v>
      </c>
      <c r="K244" s="23" t="s">
        <v>275</v>
      </c>
      <c r="L244" s="26" t="s">
        <v>276</v>
      </c>
      <c r="M244" s="27" t="s">
        <v>277</v>
      </c>
      <c r="N244" s="20" t="s">
        <v>278</v>
      </c>
      <c r="O244" s="35" t="s">
        <v>270</v>
      </c>
    </row>
    <row r="245" spans="1:15" ht="15" thickBot="1" x14ac:dyDescent="0.35">
      <c r="A245" s="149" t="s">
        <v>279</v>
      </c>
      <c r="B245" s="88" t="s">
        <v>280</v>
      </c>
      <c r="C245" s="89" t="s">
        <v>397</v>
      </c>
      <c r="D245" s="90" t="s">
        <v>241</v>
      </c>
      <c r="E245" s="91" t="s">
        <v>246</v>
      </c>
      <c r="F245" s="92" t="s">
        <v>241</v>
      </c>
      <c r="G245" s="93" t="s">
        <v>242</v>
      </c>
      <c r="H245" s="94" t="s">
        <v>354</v>
      </c>
      <c r="I245" s="95" t="s">
        <v>241</v>
      </c>
      <c r="J245" s="96" t="s">
        <v>241</v>
      </c>
      <c r="K245" s="94" t="s">
        <v>245</v>
      </c>
      <c r="L245" s="97" t="s">
        <v>245</v>
      </c>
      <c r="M245" s="98" t="s">
        <v>243</v>
      </c>
      <c r="N245" s="91" t="s">
        <v>401</v>
      </c>
      <c r="O245" s="149" t="s">
        <v>279</v>
      </c>
    </row>
    <row r="246" spans="1:15" ht="15" thickTop="1" x14ac:dyDescent="0.3">
      <c r="A246" s="61" t="s">
        <v>402</v>
      </c>
      <c r="B246" s="62">
        <f>SUM(C246:N246)</f>
        <v>38</v>
      </c>
      <c r="C246" s="63">
        <v>3</v>
      </c>
      <c r="D246" s="64">
        <v>3</v>
      </c>
      <c r="E246" s="65">
        <v>4.5</v>
      </c>
      <c r="F246" s="66">
        <v>3</v>
      </c>
      <c r="G246" s="67">
        <v>3.5</v>
      </c>
      <c r="H246" s="68">
        <v>3</v>
      </c>
      <c r="I246" s="69">
        <v>2.5</v>
      </c>
      <c r="J246" s="70">
        <v>1</v>
      </c>
      <c r="K246" s="68">
        <v>2</v>
      </c>
      <c r="L246" s="71">
        <v>6.5</v>
      </c>
      <c r="M246" s="72">
        <v>3</v>
      </c>
      <c r="N246" s="65">
        <v>3</v>
      </c>
      <c r="O246" s="61" t="s">
        <v>402</v>
      </c>
    </row>
    <row r="247" spans="1:15" x14ac:dyDescent="0.3">
      <c r="A247" s="35" t="s">
        <v>282</v>
      </c>
      <c r="B247" s="18">
        <f>SUM(C247:N247)</f>
        <v>30.019999999999996</v>
      </c>
      <c r="C247" s="17">
        <v>4.5</v>
      </c>
      <c r="D247" s="19">
        <v>1.1299999999999999</v>
      </c>
      <c r="E247" s="20">
        <v>3.75</v>
      </c>
      <c r="F247" s="21">
        <v>2.75</v>
      </c>
      <c r="G247" s="22">
        <v>0.5</v>
      </c>
      <c r="H247" s="23">
        <v>1.88</v>
      </c>
      <c r="I247" s="24">
        <v>2.13</v>
      </c>
      <c r="J247" s="25">
        <v>0.88</v>
      </c>
      <c r="K247" s="23">
        <v>1.87</v>
      </c>
      <c r="L247" s="26">
        <v>3.75</v>
      </c>
      <c r="M247" s="27">
        <v>4</v>
      </c>
      <c r="N247" s="20">
        <v>2.88</v>
      </c>
      <c r="O247" s="35" t="s">
        <v>282</v>
      </c>
    </row>
    <row r="248" spans="1:15" x14ac:dyDescent="0.3">
      <c r="A248" s="35" t="s">
        <v>283</v>
      </c>
      <c r="B248" s="18" t="s">
        <v>284</v>
      </c>
      <c r="C248" s="17" t="s">
        <v>285</v>
      </c>
      <c r="D248" s="19" t="s">
        <v>273</v>
      </c>
      <c r="E248" s="20" t="s">
        <v>391</v>
      </c>
      <c r="F248" s="21" t="s">
        <v>360</v>
      </c>
      <c r="G248" s="22" t="s">
        <v>394</v>
      </c>
      <c r="H248" s="23" t="s">
        <v>360</v>
      </c>
      <c r="I248" s="24" t="s">
        <v>358</v>
      </c>
      <c r="J248" s="25" t="s">
        <v>350</v>
      </c>
      <c r="K248" s="23" t="s">
        <v>362</v>
      </c>
      <c r="L248" s="26" t="s">
        <v>403</v>
      </c>
      <c r="M248" s="27" t="s">
        <v>259</v>
      </c>
      <c r="N248" s="20" t="s">
        <v>265</v>
      </c>
      <c r="O248" s="35" t="s">
        <v>283</v>
      </c>
    </row>
    <row r="249" spans="1:15" ht="15" thickBot="1" x14ac:dyDescent="0.35">
      <c r="A249" s="149" t="s">
        <v>287</v>
      </c>
      <c r="B249" s="88" t="s">
        <v>288</v>
      </c>
      <c r="C249" s="89" t="s">
        <v>242</v>
      </c>
      <c r="D249" s="90" t="s">
        <v>353</v>
      </c>
      <c r="E249" s="91" t="s">
        <v>237</v>
      </c>
      <c r="F249" s="92" t="s">
        <v>234</v>
      </c>
      <c r="G249" s="93" t="s">
        <v>242</v>
      </c>
      <c r="H249" s="94" t="s">
        <v>245</v>
      </c>
      <c r="I249" s="95" t="s">
        <v>242</v>
      </c>
      <c r="J249" s="96" t="s">
        <v>242</v>
      </c>
      <c r="K249" s="94" t="s">
        <v>246</v>
      </c>
      <c r="L249" s="97" t="s">
        <v>235</v>
      </c>
      <c r="M249" s="98" t="s">
        <v>245</v>
      </c>
      <c r="N249" s="91" t="s">
        <v>245</v>
      </c>
      <c r="O249" s="149" t="s">
        <v>287</v>
      </c>
    </row>
    <row r="250" spans="1:15" ht="15" thickTop="1" x14ac:dyDescent="0.3">
      <c r="A250" s="61" t="s">
        <v>404</v>
      </c>
      <c r="B250" s="62">
        <f>SUM(C250:N250)</f>
        <v>59</v>
      </c>
      <c r="C250" s="63">
        <v>7.5</v>
      </c>
      <c r="D250" s="64">
        <v>2.5</v>
      </c>
      <c r="E250" s="65">
        <v>5.5</v>
      </c>
      <c r="F250" s="66">
        <v>6</v>
      </c>
      <c r="G250" s="67">
        <v>6.5</v>
      </c>
      <c r="H250" s="68">
        <v>2</v>
      </c>
      <c r="I250" s="69">
        <v>3.5</v>
      </c>
      <c r="J250" s="70">
        <v>3</v>
      </c>
      <c r="K250" s="68">
        <v>3</v>
      </c>
      <c r="L250" s="71">
        <v>10</v>
      </c>
      <c r="M250" s="72">
        <v>6</v>
      </c>
      <c r="N250" s="65">
        <v>3.5</v>
      </c>
      <c r="O250" s="61" t="s">
        <v>404</v>
      </c>
    </row>
    <row r="251" spans="1:15" x14ac:dyDescent="0.3">
      <c r="A251" s="35" t="s">
        <v>290</v>
      </c>
      <c r="B251" s="18">
        <f>SUM(C251:N251)</f>
        <v>31.509999999999998</v>
      </c>
      <c r="C251" s="17">
        <v>6.38</v>
      </c>
      <c r="D251" s="19">
        <v>1.75</v>
      </c>
      <c r="E251" s="20">
        <v>2.25</v>
      </c>
      <c r="F251" s="21">
        <v>2.13</v>
      </c>
      <c r="G251" s="22">
        <v>2</v>
      </c>
      <c r="H251" s="23">
        <v>1</v>
      </c>
      <c r="I251" s="24">
        <v>1</v>
      </c>
      <c r="J251" s="25">
        <v>1.25</v>
      </c>
      <c r="K251" s="23">
        <v>1.5</v>
      </c>
      <c r="L251" s="26">
        <v>4</v>
      </c>
      <c r="M251" s="27">
        <v>5</v>
      </c>
      <c r="N251" s="20">
        <v>3.25</v>
      </c>
      <c r="O251" s="35" t="s">
        <v>290</v>
      </c>
    </row>
    <row r="252" spans="1:15" x14ac:dyDescent="0.3">
      <c r="A252" s="35" t="s">
        <v>291</v>
      </c>
      <c r="B252" s="18" t="s">
        <v>405</v>
      </c>
      <c r="C252" s="17" t="s">
        <v>406</v>
      </c>
      <c r="D252" s="19" t="s">
        <v>233</v>
      </c>
      <c r="E252" s="20" t="s">
        <v>400</v>
      </c>
      <c r="F252" s="21" t="s">
        <v>407</v>
      </c>
      <c r="G252" s="22" t="s">
        <v>403</v>
      </c>
      <c r="H252" s="23" t="s">
        <v>267</v>
      </c>
      <c r="I252" s="24" t="s">
        <v>394</v>
      </c>
      <c r="J252" s="25" t="s">
        <v>360</v>
      </c>
      <c r="K252" s="23" t="s">
        <v>408</v>
      </c>
      <c r="L252" s="26" t="s">
        <v>409</v>
      </c>
      <c r="M252" s="27" t="s">
        <v>259</v>
      </c>
      <c r="N252" s="20" t="s">
        <v>365</v>
      </c>
      <c r="O252" s="35" t="s">
        <v>291</v>
      </c>
    </row>
    <row r="253" spans="1:15" ht="15" thickBot="1" x14ac:dyDescent="0.35">
      <c r="A253" s="149" t="s">
        <v>295</v>
      </c>
      <c r="B253" s="88" t="s">
        <v>296</v>
      </c>
      <c r="C253" s="89" t="s">
        <v>356</v>
      </c>
      <c r="D253" s="90" t="s">
        <v>354</v>
      </c>
      <c r="E253" s="91" t="s">
        <v>366</v>
      </c>
      <c r="F253" s="92" t="s">
        <v>231</v>
      </c>
      <c r="G253" s="93" t="s">
        <v>231</v>
      </c>
      <c r="H253" s="94" t="s">
        <v>242</v>
      </c>
      <c r="I253" s="95" t="s">
        <v>354</v>
      </c>
      <c r="J253" s="96" t="s">
        <v>242</v>
      </c>
      <c r="K253" s="94" t="s">
        <v>243</v>
      </c>
      <c r="L253" s="97" t="s">
        <v>235</v>
      </c>
      <c r="M253" s="98" t="s">
        <v>245</v>
      </c>
      <c r="N253" s="91" t="s">
        <v>245</v>
      </c>
      <c r="O253" s="149" t="s">
        <v>295</v>
      </c>
    </row>
    <row r="254" spans="1:15" ht="15" thickTop="1" x14ac:dyDescent="0.3">
      <c r="A254" s="61" t="s">
        <v>410</v>
      </c>
      <c r="B254" s="62">
        <f>SUM(C254:N254)</f>
        <v>48.5</v>
      </c>
      <c r="C254" s="63">
        <v>6.5</v>
      </c>
      <c r="D254" s="64">
        <v>3.5</v>
      </c>
      <c r="E254" s="65">
        <v>2</v>
      </c>
      <c r="F254" s="66">
        <v>2</v>
      </c>
      <c r="G254" s="67">
        <v>1.5</v>
      </c>
      <c r="H254" s="68">
        <v>2.5</v>
      </c>
      <c r="I254" s="69">
        <v>2</v>
      </c>
      <c r="J254" s="70">
        <v>5.5</v>
      </c>
      <c r="K254" s="68">
        <v>7</v>
      </c>
      <c r="L254" s="71">
        <v>3.5</v>
      </c>
      <c r="M254" s="72">
        <v>6</v>
      </c>
      <c r="N254" s="65">
        <v>6.5</v>
      </c>
      <c r="O254" s="61" t="s">
        <v>410</v>
      </c>
    </row>
    <row r="255" spans="1:15" x14ac:dyDescent="0.3">
      <c r="A255" s="35" t="s">
        <v>299</v>
      </c>
      <c r="B255" s="18">
        <f>SUM(C255:N255)</f>
        <v>70.39</v>
      </c>
      <c r="C255" s="17">
        <v>9.25</v>
      </c>
      <c r="D255" s="19">
        <v>7</v>
      </c>
      <c r="E255" s="20">
        <v>5.12</v>
      </c>
      <c r="F255" s="21">
        <v>4.5</v>
      </c>
      <c r="G255" s="22">
        <v>5.38</v>
      </c>
      <c r="H255" s="23">
        <v>5</v>
      </c>
      <c r="I255" s="24">
        <v>6.75</v>
      </c>
      <c r="J255" s="25">
        <v>5.63</v>
      </c>
      <c r="K255" s="23">
        <v>3.25</v>
      </c>
      <c r="L255" s="26">
        <v>8.6300000000000008</v>
      </c>
      <c r="M255" s="27">
        <v>4.88</v>
      </c>
      <c r="N255" s="20">
        <v>5</v>
      </c>
      <c r="O255" s="35" t="s">
        <v>299</v>
      </c>
    </row>
    <row r="256" spans="1:15" x14ac:dyDescent="0.3">
      <c r="A256" s="35" t="s">
        <v>300</v>
      </c>
      <c r="B256" s="18" t="s">
        <v>301</v>
      </c>
      <c r="C256" s="17" t="s">
        <v>368</v>
      </c>
      <c r="D256" s="19" t="s">
        <v>369</v>
      </c>
      <c r="E256" s="20" t="s">
        <v>370</v>
      </c>
      <c r="F256" s="21" t="s">
        <v>251</v>
      </c>
      <c r="G256" s="22" t="s">
        <v>302</v>
      </c>
      <c r="H256" s="23" t="s">
        <v>252</v>
      </c>
      <c r="I256" s="24" t="s">
        <v>253</v>
      </c>
      <c r="J256" s="25" t="s">
        <v>303</v>
      </c>
      <c r="K256" s="23" t="s">
        <v>392</v>
      </c>
      <c r="L256" s="26" t="s">
        <v>280</v>
      </c>
      <c r="M256" s="27" t="s">
        <v>275</v>
      </c>
      <c r="N256" s="20" t="s">
        <v>304</v>
      </c>
      <c r="O256" s="35" t="s">
        <v>300</v>
      </c>
    </row>
    <row r="257" spans="1:15" ht="15" thickBot="1" x14ac:dyDescent="0.35">
      <c r="A257" s="149" t="s">
        <v>305</v>
      </c>
      <c r="B257" s="88" t="s">
        <v>411</v>
      </c>
      <c r="C257" s="89" t="s">
        <v>403</v>
      </c>
      <c r="D257" s="90" t="s">
        <v>260</v>
      </c>
      <c r="E257" s="91" t="s">
        <v>412</v>
      </c>
      <c r="F257" s="92" t="s">
        <v>412</v>
      </c>
      <c r="G257" s="93" t="s">
        <v>413</v>
      </c>
      <c r="H257" s="94" t="s">
        <v>395</v>
      </c>
      <c r="I257" s="95" t="s">
        <v>412</v>
      </c>
      <c r="J257" s="96" t="s">
        <v>243</v>
      </c>
      <c r="K257" s="94" t="s">
        <v>261</v>
      </c>
      <c r="L257" s="97" t="s">
        <v>257</v>
      </c>
      <c r="M257" s="98" t="s">
        <v>237</v>
      </c>
      <c r="N257" s="91" t="s">
        <v>360</v>
      </c>
      <c r="O257" s="149" t="s">
        <v>305</v>
      </c>
    </row>
    <row r="258" spans="1:15" ht="15" thickTop="1" x14ac:dyDescent="0.3">
      <c r="A258" s="61" t="s">
        <v>414</v>
      </c>
      <c r="B258" s="62">
        <f>SUM(C258:N258)</f>
        <v>87.5</v>
      </c>
      <c r="C258" s="63">
        <v>6.5</v>
      </c>
      <c r="D258" s="64">
        <v>2</v>
      </c>
      <c r="E258" s="65">
        <v>8</v>
      </c>
      <c r="F258" s="66">
        <v>10</v>
      </c>
      <c r="G258" s="67">
        <v>10.5</v>
      </c>
      <c r="H258" s="68">
        <v>10.5</v>
      </c>
      <c r="I258" s="69">
        <v>14.5</v>
      </c>
      <c r="J258" s="70">
        <v>9.5</v>
      </c>
      <c r="K258" s="68">
        <v>6.5</v>
      </c>
      <c r="L258" s="71">
        <v>1.5</v>
      </c>
      <c r="M258" s="72">
        <v>4</v>
      </c>
      <c r="N258" s="65">
        <v>4</v>
      </c>
      <c r="O258" s="61" t="s">
        <v>414</v>
      </c>
    </row>
    <row r="259" spans="1:15" x14ac:dyDescent="0.3">
      <c r="A259" s="35" t="s">
        <v>312</v>
      </c>
      <c r="B259" s="18">
        <f>SUM(C259:N259)</f>
        <v>59.13</v>
      </c>
      <c r="C259" s="17">
        <v>3.37</v>
      </c>
      <c r="D259" s="19">
        <v>6.63</v>
      </c>
      <c r="E259" s="20">
        <v>3</v>
      </c>
      <c r="F259" s="21">
        <v>4.38</v>
      </c>
      <c r="G259" s="22">
        <v>7.62</v>
      </c>
      <c r="H259" s="23">
        <v>9.6300000000000008</v>
      </c>
      <c r="I259" s="24">
        <v>7.87</v>
      </c>
      <c r="J259" s="25">
        <v>4.5</v>
      </c>
      <c r="K259" s="23">
        <v>4.25</v>
      </c>
      <c r="L259" s="26">
        <v>2.38</v>
      </c>
      <c r="M259" s="27">
        <v>2.63</v>
      </c>
      <c r="N259" s="20">
        <v>2.87</v>
      </c>
      <c r="O259" s="35" t="s">
        <v>312</v>
      </c>
    </row>
    <row r="260" spans="1:15" x14ac:dyDescent="0.3">
      <c r="A260" s="35" t="s">
        <v>313</v>
      </c>
      <c r="B260" s="18" t="s">
        <v>415</v>
      </c>
      <c r="C260" s="17" t="s">
        <v>403</v>
      </c>
      <c r="D260" s="19" t="s">
        <v>315</v>
      </c>
      <c r="E260" s="20" t="s">
        <v>416</v>
      </c>
      <c r="F260" s="21" t="s">
        <v>409</v>
      </c>
      <c r="G260" s="22" t="s">
        <v>317</v>
      </c>
      <c r="H260" s="23" t="s">
        <v>374</v>
      </c>
      <c r="I260" s="24" t="s">
        <v>417</v>
      </c>
      <c r="J260" s="25" t="s">
        <v>418</v>
      </c>
      <c r="K260" s="23" t="s">
        <v>377</v>
      </c>
      <c r="L260" s="26" t="s">
        <v>260</v>
      </c>
      <c r="M260" s="27" t="s">
        <v>356</v>
      </c>
      <c r="N260" s="20" t="s">
        <v>319</v>
      </c>
      <c r="O260" s="35" t="s">
        <v>313</v>
      </c>
    </row>
    <row r="261" spans="1:15" ht="15" thickBot="1" x14ac:dyDescent="0.35">
      <c r="A261" s="149" t="s">
        <v>320</v>
      </c>
      <c r="B261" s="88" t="s">
        <v>321</v>
      </c>
      <c r="C261" s="89" t="s">
        <v>260</v>
      </c>
      <c r="D261" s="90" t="s">
        <v>235</v>
      </c>
      <c r="E261" s="91" t="s">
        <v>230</v>
      </c>
      <c r="F261" s="92" t="s">
        <v>232</v>
      </c>
      <c r="G261" s="93" t="s">
        <v>238</v>
      </c>
      <c r="H261" s="94" t="s">
        <v>319</v>
      </c>
      <c r="I261" s="95" t="s">
        <v>322</v>
      </c>
      <c r="J261" s="96" t="s">
        <v>243</v>
      </c>
      <c r="K261" s="94" t="s">
        <v>243</v>
      </c>
      <c r="L261" s="97" t="s">
        <v>413</v>
      </c>
      <c r="M261" s="98" t="s">
        <v>230</v>
      </c>
      <c r="N261" s="91" t="s">
        <v>231</v>
      </c>
      <c r="O261" s="149" t="s">
        <v>320</v>
      </c>
    </row>
    <row r="262" spans="1:15" ht="15" thickTop="1" x14ac:dyDescent="0.3">
      <c r="A262" s="61" t="s">
        <v>419</v>
      </c>
      <c r="B262" s="62">
        <f>SUM(C262:N262)</f>
        <v>33.5</v>
      </c>
      <c r="C262" s="63">
        <v>1</v>
      </c>
      <c r="D262" s="64">
        <v>4</v>
      </c>
      <c r="E262" s="65">
        <v>2.5</v>
      </c>
      <c r="F262" s="66">
        <v>1</v>
      </c>
      <c r="G262" s="67">
        <v>2.5</v>
      </c>
      <c r="H262" s="68">
        <v>1.5</v>
      </c>
      <c r="I262" s="69">
        <v>6</v>
      </c>
      <c r="J262" s="70">
        <v>3.5</v>
      </c>
      <c r="K262" s="68">
        <v>3</v>
      </c>
      <c r="L262" s="71">
        <v>2.5</v>
      </c>
      <c r="M262" s="72">
        <v>2.5</v>
      </c>
      <c r="N262" s="65">
        <v>3.5</v>
      </c>
      <c r="O262" s="61" t="s">
        <v>419</v>
      </c>
    </row>
    <row r="263" spans="1:15" x14ac:dyDescent="0.3">
      <c r="A263" s="35" t="s">
        <v>324</v>
      </c>
      <c r="B263" s="18">
        <f>SUM(C263:N263)</f>
        <v>29.4</v>
      </c>
      <c r="C263" s="17">
        <v>1.75</v>
      </c>
      <c r="D263" s="19">
        <v>1.63</v>
      </c>
      <c r="E263" s="20">
        <v>1.38</v>
      </c>
      <c r="F263" s="21">
        <v>2.63</v>
      </c>
      <c r="G263" s="22">
        <v>3</v>
      </c>
      <c r="H263" s="23">
        <v>4.75</v>
      </c>
      <c r="I263" s="24">
        <v>2.88</v>
      </c>
      <c r="J263" s="25">
        <v>2</v>
      </c>
      <c r="K263" s="23">
        <v>4.13</v>
      </c>
      <c r="L263" s="26">
        <v>1.5</v>
      </c>
      <c r="M263" s="27">
        <v>2</v>
      </c>
      <c r="N263" s="20">
        <v>1.75</v>
      </c>
      <c r="O263" s="35" t="s">
        <v>324</v>
      </c>
    </row>
    <row r="264" spans="1:15" x14ac:dyDescent="0.3">
      <c r="A264" s="35" t="s">
        <v>325</v>
      </c>
      <c r="B264" s="18" t="s">
        <v>420</v>
      </c>
      <c r="C264" s="17" t="s">
        <v>233</v>
      </c>
      <c r="D264" s="19" t="s">
        <v>393</v>
      </c>
      <c r="E264" s="20" t="s">
        <v>395</v>
      </c>
      <c r="F264" s="21" t="s">
        <v>237</v>
      </c>
      <c r="G264" s="22" t="s">
        <v>379</v>
      </c>
      <c r="H264" s="23" t="s">
        <v>327</v>
      </c>
      <c r="I264" s="24" t="s">
        <v>407</v>
      </c>
      <c r="J264" s="25" t="s">
        <v>394</v>
      </c>
      <c r="K264" s="23" t="s">
        <v>328</v>
      </c>
      <c r="L264" s="26" t="s">
        <v>257</v>
      </c>
      <c r="M264" s="27" t="s">
        <v>350</v>
      </c>
      <c r="N264" s="20" t="s">
        <v>394</v>
      </c>
      <c r="O264" s="35" t="s">
        <v>325</v>
      </c>
    </row>
    <row r="265" spans="1:15" x14ac:dyDescent="0.3">
      <c r="A265" s="35" t="s">
        <v>329</v>
      </c>
      <c r="B265" s="18" t="s">
        <v>330</v>
      </c>
      <c r="C265" s="17" t="s">
        <v>243</v>
      </c>
      <c r="D265" s="19" t="s">
        <v>230</v>
      </c>
      <c r="E265" s="20" t="s">
        <v>361</v>
      </c>
      <c r="F265" s="21" t="s">
        <v>246</v>
      </c>
      <c r="G265" s="22" t="s">
        <v>235</v>
      </c>
      <c r="H265" s="23" t="s">
        <v>230</v>
      </c>
      <c r="I265" s="24" t="s">
        <v>230</v>
      </c>
      <c r="J265" s="25" t="s">
        <v>361</v>
      </c>
      <c r="K265" s="23" t="s">
        <v>366</v>
      </c>
      <c r="L265" s="26" t="s">
        <v>353</v>
      </c>
      <c r="M265" s="27" t="s">
        <v>242</v>
      </c>
      <c r="N265" s="20" t="s">
        <v>241</v>
      </c>
      <c r="O265" s="35" t="s">
        <v>329</v>
      </c>
    </row>
    <row r="266" spans="1:15" x14ac:dyDescent="0.3">
      <c r="A266" s="16" t="s">
        <v>331</v>
      </c>
      <c r="B266" s="16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6" t="s">
        <v>331</v>
      </c>
    </row>
    <row r="267" spans="1:15" x14ac:dyDescent="0.3">
      <c r="A267" s="35" t="s">
        <v>380</v>
      </c>
      <c r="B267" s="166">
        <f>AVERAGE(C267:N267)</f>
        <v>1016.3083333333333</v>
      </c>
      <c r="C267" s="5">
        <v>1022.6</v>
      </c>
      <c r="D267" s="6">
        <v>1020.3</v>
      </c>
      <c r="E267" s="7">
        <v>1014.7</v>
      </c>
      <c r="F267" s="8">
        <v>1011.9</v>
      </c>
      <c r="G267" s="9">
        <v>1014.7</v>
      </c>
      <c r="H267" s="10">
        <v>1017.7</v>
      </c>
      <c r="I267" s="11">
        <v>1013.7</v>
      </c>
      <c r="J267" s="12">
        <v>1016.7</v>
      </c>
      <c r="K267" s="10">
        <v>1017</v>
      </c>
      <c r="L267" s="13">
        <v>1014.3</v>
      </c>
      <c r="M267" s="14">
        <v>1015.4</v>
      </c>
      <c r="N267" s="7">
        <v>1016.7</v>
      </c>
      <c r="O267" s="35" t="s">
        <v>380</v>
      </c>
    </row>
    <row r="268" spans="1:15" x14ac:dyDescent="0.3">
      <c r="A268" s="35" t="s">
        <v>382</v>
      </c>
      <c r="B268" s="18">
        <v>981</v>
      </c>
      <c r="C268" s="17">
        <v>994</v>
      </c>
      <c r="D268" s="19">
        <v>999</v>
      </c>
      <c r="E268" s="20">
        <v>995</v>
      </c>
      <c r="F268" s="21">
        <v>993</v>
      </c>
      <c r="G268" s="22">
        <v>1005</v>
      </c>
      <c r="H268" s="23">
        <v>1004</v>
      </c>
      <c r="I268" s="24">
        <v>1000</v>
      </c>
      <c r="J268" s="25">
        <v>1001</v>
      </c>
      <c r="K268" s="23">
        <v>1004</v>
      </c>
      <c r="L268" s="26">
        <v>994</v>
      </c>
      <c r="M268" s="27">
        <v>983</v>
      </c>
      <c r="N268" s="20">
        <v>981</v>
      </c>
      <c r="O268" s="35" t="s">
        <v>382</v>
      </c>
    </row>
    <row r="269" spans="1:15" x14ac:dyDescent="0.3">
      <c r="A269" s="149" t="s">
        <v>89</v>
      </c>
      <c r="B269" s="167">
        <v>38688</v>
      </c>
      <c r="C269" s="168">
        <v>38370</v>
      </c>
      <c r="D269" s="169">
        <v>38396</v>
      </c>
      <c r="E269" s="170">
        <v>38413</v>
      </c>
      <c r="F269" s="171">
        <v>38460</v>
      </c>
      <c r="G269" s="172">
        <v>38473</v>
      </c>
      <c r="H269" s="173">
        <v>38506</v>
      </c>
      <c r="I269" s="174">
        <v>38558</v>
      </c>
      <c r="J269" s="175">
        <v>38589</v>
      </c>
      <c r="K269" s="173">
        <v>38611</v>
      </c>
      <c r="L269" s="176">
        <v>38646</v>
      </c>
      <c r="M269" s="177">
        <v>38682</v>
      </c>
      <c r="N269" s="170">
        <v>38688</v>
      </c>
      <c r="O269" s="149" t="s">
        <v>89</v>
      </c>
    </row>
    <row r="270" spans="1:15" x14ac:dyDescent="0.3">
      <c r="A270" s="149" t="s">
        <v>383</v>
      </c>
      <c r="B270" s="88">
        <v>1043</v>
      </c>
      <c r="C270" s="89">
        <v>1037</v>
      </c>
      <c r="D270" s="90">
        <v>1037</v>
      </c>
      <c r="E270" s="91">
        <v>1033</v>
      </c>
      <c r="F270" s="92">
        <v>1031</v>
      </c>
      <c r="G270" s="93">
        <v>1027</v>
      </c>
      <c r="H270" s="94">
        <v>1038</v>
      </c>
      <c r="I270" s="95">
        <v>1030</v>
      </c>
      <c r="J270" s="96">
        <v>1027</v>
      </c>
      <c r="K270" s="94">
        <v>1029</v>
      </c>
      <c r="L270" s="97">
        <v>1030</v>
      </c>
      <c r="M270" s="98">
        <v>1039</v>
      </c>
      <c r="N270" s="91">
        <v>1043</v>
      </c>
      <c r="O270" s="149" t="s">
        <v>383</v>
      </c>
    </row>
    <row r="271" spans="1:15" ht="15" thickBot="1" x14ac:dyDescent="0.35">
      <c r="A271" s="178" t="s">
        <v>89</v>
      </c>
      <c r="B271" s="179">
        <v>38698</v>
      </c>
      <c r="C271" s="180">
        <v>38383</v>
      </c>
      <c r="D271" s="181">
        <v>38386</v>
      </c>
      <c r="E271" s="182">
        <v>38420</v>
      </c>
      <c r="F271" s="183">
        <v>38453</v>
      </c>
      <c r="G271" s="184">
        <v>38502</v>
      </c>
      <c r="H271" s="185">
        <v>38510</v>
      </c>
      <c r="I271" s="186">
        <v>38544</v>
      </c>
      <c r="J271" s="187">
        <v>38568</v>
      </c>
      <c r="K271" s="185">
        <v>38613</v>
      </c>
      <c r="L271" s="188">
        <v>38628</v>
      </c>
      <c r="M271" s="189">
        <v>38678</v>
      </c>
      <c r="N271" s="182">
        <v>38696</v>
      </c>
      <c r="O271" s="178" t="s">
        <v>89</v>
      </c>
    </row>
    <row r="272" spans="1:15" ht="15" thickTop="1" x14ac:dyDescent="0.3">
      <c r="A272" s="152" t="s">
        <v>384</v>
      </c>
      <c r="B272" s="166">
        <f>AVERAGE(C272:N272)</f>
        <v>1018.2833333333333</v>
      </c>
      <c r="C272" s="190">
        <v>1023.6</v>
      </c>
      <c r="D272" s="191">
        <v>1021</v>
      </c>
      <c r="E272" s="192">
        <v>1017.1</v>
      </c>
      <c r="F272" s="193">
        <v>1014.6</v>
      </c>
      <c r="G272" s="194">
        <v>1017.7</v>
      </c>
      <c r="H272" s="195">
        <v>1019.4</v>
      </c>
      <c r="I272" s="196">
        <v>1016.1</v>
      </c>
      <c r="J272" s="197">
        <v>1018.7</v>
      </c>
      <c r="K272" s="195">
        <v>1018.8</v>
      </c>
      <c r="L272" s="198">
        <v>1016.3</v>
      </c>
      <c r="M272" s="199">
        <v>1017.4</v>
      </c>
      <c r="N272" s="192">
        <v>1018.7</v>
      </c>
      <c r="O272" s="152" t="s">
        <v>384</v>
      </c>
    </row>
    <row r="273" spans="1:15" x14ac:dyDescent="0.3">
      <c r="A273" s="15"/>
      <c r="B273" s="16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</row>
    <row r="274" spans="1:15" x14ac:dyDescent="0.3">
      <c r="A274" s="3" t="s">
        <v>385</v>
      </c>
      <c r="B274" s="4" t="s">
        <v>1</v>
      </c>
      <c r="C274" s="5" t="s">
        <v>2</v>
      </c>
      <c r="D274" s="6" t="s">
        <v>3</v>
      </c>
      <c r="E274" s="7" t="s">
        <v>4</v>
      </c>
      <c r="F274" s="8" t="s">
        <v>5</v>
      </c>
      <c r="G274" s="9" t="s">
        <v>6</v>
      </c>
      <c r="H274" s="10" t="s">
        <v>7</v>
      </c>
      <c r="I274" s="11" t="s">
        <v>8</v>
      </c>
      <c r="J274" s="12" t="s">
        <v>9</v>
      </c>
      <c r="K274" s="10" t="s">
        <v>10</v>
      </c>
      <c r="L274" s="13" t="s">
        <v>11</v>
      </c>
      <c r="M274" s="14" t="s">
        <v>12</v>
      </c>
      <c r="N274" s="7" t="s">
        <v>13</v>
      </c>
      <c r="O274" s="3" t="s">
        <v>385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74"/>
  <sheetViews>
    <sheetView topLeftCell="A106" workbookViewId="0">
      <selection activeCell="B186" activeCellId="2" sqref="B163 B178 B186"/>
    </sheetView>
  </sheetViews>
  <sheetFormatPr baseColWidth="10" defaultRowHeight="14.4" x14ac:dyDescent="0.3"/>
  <cols>
    <col min="1" max="1" width="41.5546875" customWidth="1"/>
    <col min="15" max="15" width="48.109375" customWidth="1"/>
  </cols>
  <sheetData>
    <row r="1" spans="1:15" x14ac:dyDescent="0.3">
      <c r="A1" s="3" t="s">
        <v>421</v>
      </c>
      <c r="B1" s="4" t="s">
        <v>1</v>
      </c>
      <c r="C1" s="5" t="s">
        <v>2</v>
      </c>
      <c r="D1" s="6" t="s">
        <v>3</v>
      </c>
      <c r="E1" s="7" t="s">
        <v>4</v>
      </c>
      <c r="F1" s="8" t="s">
        <v>5</v>
      </c>
      <c r="G1" s="9" t="s">
        <v>6</v>
      </c>
      <c r="H1" s="10" t="s">
        <v>7</v>
      </c>
      <c r="I1" s="11" t="s">
        <v>8</v>
      </c>
      <c r="J1" s="12" t="s">
        <v>9</v>
      </c>
      <c r="K1" s="10" t="s">
        <v>10</v>
      </c>
      <c r="L1" s="13" t="s">
        <v>11</v>
      </c>
      <c r="M1" s="14" t="s">
        <v>12</v>
      </c>
      <c r="N1" s="7" t="s">
        <v>13</v>
      </c>
      <c r="O1" s="3" t="s">
        <v>421</v>
      </c>
    </row>
    <row r="2" spans="1:15" ht="15" thickBot="1" x14ac:dyDescent="0.35">
      <c r="A2" s="15" t="s">
        <v>82</v>
      </c>
      <c r="B2" s="1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 t="s">
        <v>82</v>
      </c>
    </row>
    <row r="3" spans="1:15" ht="15" thickTop="1" x14ac:dyDescent="0.3">
      <c r="A3" s="3" t="s">
        <v>83</v>
      </c>
      <c r="B3" s="4">
        <f>INT(SUM(C3:N3)*100/12)/100</f>
        <v>7.66</v>
      </c>
      <c r="C3" s="5">
        <v>0.61599999999999999</v>
      </c>
      <c r="D3" s="6">
        <v>1.29</v>
      </c>
      <c r="E3" s="7">
        <v>2.02</v>
      </c>
      <c r="F3" s="8">
        <v>4.9000000000000004</v>
      </c>
      <c r="G3" s="9">
        <v>9.68</v>
      </c>
      <c r="H3" s="10">
        <v>11</v>
      </c>
      <c r="I3" s="11">
        <v>15.3</v>
      </c>
      <c r="J3" s="12">
        <v>13.1</v>
      </c>
      <c r="K3" s="10">
        <v>13.9</v>
      </c>
      <c r="L3" s="13">
        <v>11.4</v>
      </c>
      <c r="M3" s="72">
        <v>5.54</v>
      </c>
      <c r="N3" s="7">
        <v>3.25</v>
      </c>
      <c r="O3" s="3" t="s">
        <v>83</v>
      </c>
    </row>
    <row r="4" spans="1:15" x14ac:dyDescent="0.3">
      <c r="A4" s="2" t="s">
        <v>84</v>
      </c>
      <c r="B4" s="4">
        <f>INT(SUM(C4:N4)*100/12)/100</f>
        <v>6.95</v>
      </c>
      <c r="C4" s="17">
        <v>2.1360000000000001</v>
      </c>
      <c r="D4" s="19">
        <v>1.9387999999999999</v>
      </c>
      <c r="E4" s="20">
        <v>3.4380000000000002</v>
      </c>
      <c r="F4" s="21">
        <v>4.87</v>
      </c>
      <c r="G4" s="22">
        <v>8.0419999999999998</v>
      </c>
      <c r="H4" s="23">
        <v>11.356</v>
      </c>
      <c r="I4" s="24">
        <v>13.2</v>
      </c>
      <c r="J4" s="25">
        <v>13.556000000000001</v>
      </c>
      <c r="K4" s="23">
        <v>10.1</v>
      </c>
      <c r="L4" s="26">
        <v>8.9759999999999991</v>
      </c>
      <c r="M4" s="27">
        <v>3.97</v>
      </c>
      <c r="N4" s="20">
        <v>1.9159999999999999</v>
      </c>
      <c r="O4" s="2" t="s">
        <v>84</v>
      </c>
    </row>
    <row r="5" spans="1:15" x14ac:dyDescent="0.3">
      <c r="A5" s="2" t="s">
        <v>21</v>
      </c>
      <c r="B5" s="18">
        <f t="shared" ref="B5:N5" si="0">B3-B4</f>
        <v>0.71</v>
      </c>
      <c r="C5" s="17">
        <f t="shared" si="0"/>
        <v>-1.52</v>
      </c>
      <c r="D5" s="19">
        <f t="shared" si="0"/>
        <v>-0.64879999999999982</v>
      </c>
      <c r="E5" s="20">
        <f t="shared" si="0"/>
        <v>-1.4180000000000001</v>
      </c>
      <c r="F5" s="21">
        <f t="shared" si="0"/>
        <v>3.0000000000000249E-2</v>
      </c>
      <c r="G5" s="22">
        <f t="shared" si="0"/>
        <v>1.6379999999999999</v>
      </c>
      <c r="H5" s="23">
        <f t="shared" si="0"/>
        <v>-0.35599999999999987</v>
      </c>
      <c r="I5" s="24">
        <f t="shared" si="0"/>
        <v>2.1000000000000014</v>
      </c>
      <c r="J5" s="25">
        <f t="shared" si="0"/>
        <v>-0.45600000000000129</v>
      </c>
      <c r="K5" s="23">
        <f t="shared" si="0"/>
        <v>3.8000000000000007</v>
      </c>
      <c r="L5" s="26">
        <f t="shared" si="0"/>
        <v>2.4240000000000013</v>
      </c>
      <c r="M5" s="27">
        <f t="shared" si="0"/>
        <v>1.5699999999999998</v>
      </c>
      <c r="N5" s="20">
        <f t="shared" si="0"/>
        <v>1.3340000000000001</v>
      </c>
      <c r="O5" s="2" t="s">
        <v>21</v>
      </c>
    </row>
    <row r="6" spans="1:15" x14ac:dyDescent="0.3">
      <c r="A6" s="2" t="s">
        <v>85</v>
      </c>
      <c r="B6" s="18">
        <v>6.13</v>
      </c>
      <c r="C6" s="17">
        <v>0.34</v>
      </c>
      <c r="D6" s="19">
        <v>-0.8</v>
      </c>
      <c r="E6" s="20">
        <v>2.02</v>
      </c>
      <c r="F6" s="21">
        <v>3.61</v>
      </c>
      <c r="G6" s="22">
        <v>6.53</v>
      </c>
      <c r="H6" s="23">
        <v>9.85</v>
      </c>
      <c r="I6" s="24">
        <v>12</v>
      </c>
      <c r="J6" s="25">
        <v>11.7</v>
      </c>
      <c r="K6" s="23">
        <v>7.66</v>
      </c>
      <c r="L6" s="26">
        <v>4.42</v>
      </c>
      <c r="M6" s="27">
        <v>3.45</v>
      </c>
      <c r="N6" s="20">
        <v>0.63</v>
      </c>
      <c r="O6" s="2" t="s">
        <v>85</v>
      </c>
    </row>
    <row r="7" spans="1:15" x14ac:dyDescent="0.3">
      <c r="A7" s="2" t="s">
        <v>86</v>
      </c>
      <c r="B7" s="18">
        <v>2003</v>
      </c>
      <c r="C7" s="17">
        <v>2003</v>
      </c>
      <c r="D7" s="19">
        <v>2003</v>
      </c>
      <c r="E7" s="20">
        <v>2006</v>
      </c>
      <c r="F7" s="21">
        <v>2003</v>
      </c>
      <c r="G7" s="22">
        <v>2004</v>
      </c>
      <c r="H7" s="23">
        <v>2001</v>
      </c>
      <c r="I7" s="24">
        <v>2002</v>
      </c>
      <c r="J7" s="25">
        <v>2005</v>
      </c>
      <c r="K7" s="23">
        <v>2003</v>
      </c>
      <c r="L7" s="26">
        <v>2003</v>
      </c>
      <c r="M7" s="27">
        <v>2005</v>
      </c>
      <c r="N7" s="20">
        <v>2001</v>
      </c>
      <c r="O7" s="2" t="s">
        <v>86</v>
      </c>
    </row>
    <row r="8" spans="1:15" x14ac:dyDescent="0.3">
      <c r="A8" s="2" t="s">
        <v>87</v>
      </c>
      <c r="B8" s="18">
        <v>7.66</v>
      </c>
      <c r="C8" s="17">
        <v>3.19</v>
      </c>
      <c r="D8" s="19">
        <v>5.07</v>
      </c>
      <c r="E8" s="20">
        <v>4.58</v>
      </c>
      <c r="F8" s="21">
        <v>6.27</v>
      </c>
      <c r="G8" s="22">
        <v>9.68</v>
      </c>
      <c r="H8" s="23">
        <v>12.6</v>
      </c>
      <c r="I8" s="24">
        <v>15.3</v>
      </c>
      <c r="J8" s="25">
        <v>15.2</v>
      </c>
      <c r="K8" s="23">
        <v>13.9</v>
      </c>
      <c r="L8" s="26">
        <v>12</v>
      </c>
      <c r="M8" s="27">
        <v>5.98</v>
      </c>
      <c r="N8" s="20">
        <v>4.5</v>
      </c>
      <c r="O8" s="2" t="s">
        <v>87</v>
      </c>
    </row>
    <row r="9" spans="1:15" x14ac:dyDescent="0.3">
      <c r="A9" s="2" t="s">
        <v>86</v>
      </c>
      <c r="B9" s="18">
        <v>2006</v>
      </c>
      <c r="C9" s="17">
        <v>2002</v>
      </c>
      <c r="D9" s="19">
        <v>2002</v>
      </c>
      <c r="E9" s="20">
        <v>2001</v>
      </c>
      <c r="F9" s="21">
        <v>2005</v>
      </c>
      <c r="G9" s="22">
        <v>2006</v>
      </c>
      <c r="H9" s="23">
        <v>2003</v>
      </c>
      <c r="I9" s="24">
        <v>2006</v>
      </c>
      <c r="J9" s="25">
        <v>2004</v>
      </c>
      <c r="K9" s="23">
        <v>2006</v>
      </c>
      <c r="L9" s="26">
        <v>2001</v>
      </c>
      <c r="M9" s="27">
        <v>2002</v>
      </c>
      <c r="N9" s="20">
        <v>2002</v>
      </c>
      <c r="O9" s="2" t="s">
        <v>86</v>
      </c>
    </row>
    <row r="10" spans="1:15" x14ac:dyDescent="0.3">
      <c r="A10" s="3" t="s">
        <v>88</v>
      </c>
      <c r="B10" s="18">
        <v>-8</v>
      </c>
      <c r="C10" s="5">
        <v>-8</v>
      </c>
      <c r="D10" s="6">
        <v>-4.7</v>
      </c>
      <c r="E10" s="7">
        <v>-6.1</v>
      </c>
      <c r="F10" s="8">
        <v>-2.9</v>
      </c>
      <c r="G10" s="9">
        <v>4</v>
      </c>
      <c r="H10" s="10">
        <v>3.1</v>
      </c>
      <c r="I10" s="11">
        <v>10.3</v>
      </c>
      <c r="J10" s="12">
        <v>8.6</v>
      </c>
      <c r="K10" s="10">
        <v>7.8</v>
      </c>
      <c r="L10" s="13">
        <v>4.8</v>
      </c>
      <c r="M10" s="14">
        <v>-0.6</v>
      </c>
      <c r="N10" s="7">
        <v>-3.2</v>
      </c>
      <c r="O10" s="3" t="s">
        <v>88</v>
      </c>
    </row>
    <row r="11" spans="1:15" x14ac:dyDescent="0.3">
      <c r="A11" s="35" t="s">
        <v>89</v>
      </c>
      <c r="B11" s="50">
        <v>38742</v>
      </c>
      <c r="C11" s="39">
        <v>38742</v>
      </c>
      <c r="D11" s="40">
        <v>38749</v>
      </c>
      <c r="E11" s="41">
        <v>38413</v>
      </c>
      <c r="F11" s="42">
        <v>38813</v>
      </c>
      <c r="G11" s="43">
        <v>38839</v>
      </c>
      <c r="H11" s="44">
        <v>38869</v>
      </c>
      <c r="I11" s="45">
        <v>38911</v>
      </c>
      <c r="J11" s="46">
        <v>38959</v>
      </c>
      <c r="K11" s="44">
        <v>38968</v>
      </c>
      <c r="L11" s="47">
        <v>39003</v>
      </c>
      <c r="M11" s="48">
        <v>39026</v>
      </c>
      <c r="N11" s="41">
        <v>39071</v>
      </c>
      <c r="O11" s="35" t="s">
        <v>89</v>
      </c>
    </row>
    <row r="12" spans="1:15" x14ac:dyDescent="0.3">
      <c r="A12" s="2" t="s">
        <v>90</v>
      </c>
      <c r="B12" s="18">
        <v>-11.9</v>
      </c>
      <c r="C12" s="17">
        <v>-8.1</v>
      </c>
      <c r="D12" s="19">
        <v>-11</v>
      </c>
      <c r="E12" s="32">
        <v>-11.9</v>
      </c>
      <c r="F12" s="21">
        <v>-5.2</v>
      </c>
      <c r="G12" s="22">
        <v>-0.2</v>
      </c>
      <c r="H12" s="23">
        <v>3.1</v>
      </c>
      <c r="I12" s="24">
        <v>7</v>
      </c>
      <c r="J12" s="25">
        <v>6.8</v>
      </c>
      <c r="K12" s="23">
        <v>1</v>
      </c>
      <c r="L12" s="26">
        <v>-5.5</v>
      </c>
      <c r="M12" s="27">
        <v>-3.8</v>
      </c>
      <c r="N12" s="20">
        <v>-7.1</v>
      </c>
      <c r="O12" s="2" t="s">
        <v>90</v>
      </c>
    </row>
    <row r="13" spans="1:15" ht="15" thickBot="1" x14ac:dyDescent="0.35">
      <c r="A13" s="49" t="s">
        <v>89</v>
      </c>
      <c r="B13" s="50">
        <v>38415</v>
      </c>
      <c r="C13" s="51">
        <v>37630</v>
      </c>
      <c r="D13" s="52">
        <v>38411</v>
      </c>
      <c r="E13" s="41">
        <v>38415</v>
      </c>
      <c r="F13" s="54">
        <v>37719</v>
      </c>
      <c r="G13" s="55">
        <v>38490</v>
      </c>
      <c r="H13" s="56">
        <v>38869</v>
      </c>
      <c r="I13" s="57" t="s">
        <v>94</v>
      </c>
      <c r="J13" s="58">
        <v>38580</v>
      </c>
      <c r="K13" s="56">
        <v>37888</v>
      </c>
      <c r="L13" s="59">
        <v>37922</v>
      </c>
      <c r="M13" s="60">
        <v>38674</v>
      </c>
      <c r="N13" s="53">
        <v>37965</v>
      </c>
      <c r="O13" s="49" t="s">
        <v>89</v>
      </c>
    </row>
    <row r="14" spans="1:15" ht="15" thickTop="1" x14ac:dyDescent="0.3">
      <c r="A14" s="61" t="s">
        <v>97</v>
      </c>
      <c r="B14" s="216">
        <f>INT(SUM(C14:N14)*100/12)/100</f>
        <v>7.73</v>
      </c>
      <c r="C14" s="63">
        <v>0.8</v>
      </c>
      <c r="D14" s="64">
        <v>1.1000000000000001</v>
      </c>
      <c r="E14" s="65">
        <v>2.2999999999999998</v>
      </c>
      <c r="F14" s="66">
        <v>5.3</v>
      </c>
      <c r="G14" s="67">
        <v>9.3000000000000007</v>
      </c>
      <c r="H14" s="68">
        <v>10.9</v>
      </c>
      <c r="I14" s="69">
        <v>15.3</v>
      </c>
      <c r="J14" s="70">
        <v>13.3</v>
      </c>
      <c r="K14" s="68">
        <v>13.9</v>
      </c>
      <c r="L14" s="71">
        <v>11.2</v>
      </c>
      <c r="M14" s="72">
        <v>5.9</v>
      </c>
      <c r="N14" s="65">
        <v>3.5</v>
      </c>
      <c r="O14" s="61" t="s">
        <v>97</v>
      </c>
    </row>
    <row r="15" spans="1:15" x14ac:dyDescent="0.3">
      <c r="A15" s="2" t="s">
        <v>98</v>
      </c>
      <c r="B15" s="18">
        <f>INT(SUM(C15:N15)*100/12)/100</f>
        <v>6.44</v>
      </c>
      <c r="C15" s="17">
        <v>1</v>
      </c>
      <c r="D15" s="19">
        <v>1.1000000000000001</v>
      </c>
      <c r="E15" s="20">
        <v>3</v>
      </c>
      <c r="F15" s="21">
        <v>4.5999999999999996</v>
      </c>
      <c r="G15" s="22">
        <v>7.9</v>
      </c>
      <c r="H15" s="23">
        <v>10.4</v>
      </c>
      <c r="I15" s="24">
        <v>12.4</v>
      </c>
      <c r="J15" s="25">
        <v>12.5</v>
      </c>
      <c r="K15" s="23">
        <v>10.7</v>
      </c>
      <c r="L15" s="26">
        <v>7.6</v>
      </c>
      <c r="M15" s="27">
        <v>4.0999999999999996</v>
      </c>
      <c r="N15" s="20">
        <v>2</v>
      </c>
      <c r="O15" s="2" t="s">
        <v>98</v>
      </c>
    </row>
    <row r="16" spans="1:15" x14ac:dyDescent="0.3">
      <c r="A16" s="2" t="s">
        <v>21</v>
      </c>
      <c r="B16" s="18">
        <f t="shared" ref="B16:N16" si="1">B14-B15</f>
        <v>1.29</v>
      </c>
      <c r="C16" s="17">
        <f t="shared" si="1"/>
        <v>-0.19999999999999996</v>
      </c>
      <c r="D16" s="19">
        <f t="shared" si="1"/>
        <v>0</v>
      </c>
      <c r="E16" s="20">
        <f t="shared" si="1"/>
        <v>-0.70000000000000018</v>
      </c>
      <c r="F16" s="21">
        <f t="shared" si="1"/>
        <v>0.70000000000000018</v>
      </c>
      <c r="G16" s="22">
        <f t="shared" si="1"/>
        <v>1.4000000000000004</v>
      </c>
      <c r="H16" s="23">
        <f t="shared" si="1"/>
        <v>0.5</v>
      </c>
      <c r="I16" s="24">
        <f t="shared" si="1"/>
        <v>2.9000000000000004</v>
      </c>
      <c r="J16" s="25">
        <f t="shared" si="1"/>
        <v>0.80000000000000071</v>
      </c>
      <c r="K16" s="23">
        <f t="shared" si="1"/>
        <v>3.2000000000000011</v>
      </c>
      <c r="L16" s="26">
        <f t="shared" si="1"/>
        <v>3.5999999999999996</v>
      </c>
      <c r="M16" s="27">
        <f t="shared" si="1"/>
        <v>1.8000000000000007</v>
      </c>
      <c r="N16" s="20">
        <f t="shared" si="1"/>
        <v>1.5</v>
      </c>
      <c r="O16" s="2" t="s">
        <v>21</v>
      </c>
    </row>
    <row r="17" spans="1:15" x14ac:dyDescent="0.3">
      <c r="A17" s="2" t="s">
        <v>85</v>
      </c>
      <c r="B17" s="16"/>
      <c r="C17" s="17">
        <v>-5.6</v>
      </c>
      <c r="D17" s="19">
        <v>-7.6</v>
      </c>
      <c r="E17" s="20">
        <v>-0.7</v>
      </c>
      <c r="F17" s="21">
        <v>2.2000000000000002</v>
      </c>
      <c r="G17" s="22">
        <v>5.8</v>
      </c>
      <c r="H17" s="23">
        <v>8.3000000000000007</v>
      </c>
      <c r="I17" s="24">
        <v>11.1</v>
      </c>
      <c r="J17" s="25">
        <v>10.6</v>
      </c>
      <c r="K17" s="23">
        <v>7.6</v>
      </c>
      <c r="L17" s="26">
        <v>5.0999999999999996</v>
      </c>
      <c r="M17" s="27">
        <v>1</v>
      </c>
      <c r="N17" s="20">
        <v>-2.4</v>
      </c>
      <c r="O17" s="2" t="s">
        <v>85</v>
      </c>
    </row>
    <row r="18" spans="1:15" x14ac:dyDescent="0.3">
      <c r="A18" s="2" t="s">
        <v>86</v>
      </c>
      <c r="B18" s="217"/>
      <c r="C18" s="17">
        <v>1963</v>
      </c>
      <c r="D18" s="19">
        <v>1956</v>
      </c>
      <c r="E18" s="20">
        <v>1955</v>
      </c>
      <c r="F18" s="21">
        <v>1954</v>
      </c>
      <c r="G18" s="22">
        <v>1991</v>
      </c>
      <c r="H18" s="23">
        <v>1949</v>
      </c>
      <c r="I18" s="24">
        <v>1984</v>
      </c>
      <c r="J18" s="25">
        <v>1978</v>
      </c>
      <c r="K18" s="23">
        <v>1986</v>
      </c>
      <c r="L18" s="26">
        <v>1947</v>
      </c>
      <c r="M18" s="27">
        <v>1985</v>
      </c>
      <c r="N18" s="20">
        <v>1963</v>
      </c>
      <c r="O18" s="2" t="s">
        <v>86</v>
      </c>
    </row>
    <row r="19" spans="1:15" x14ac:dyDescent="0.3">
      <c r="A19" s="2" t="s">
        <v>87</v>
      </c>
      <c r="B19" s="16"/>
      <c r="C19" s="17">
        <v>5</v>
      </c>
      <c r="D19" s="19">
        <v>5.4</v>
      </c>
      <c r="E19" s="20">
        <v>6.4</v>
      </c>
      <c r="F19" s="21">
        <v>7.9</v>
      </c>
      <c r="G19" s="22">
        <v>10.5</v>
      </c>
      <c r="H19" s="23">
        <v>12.3</v>
      </c>
      <c r="I19" s="24">
        <v>15.3</v>
      </c>
      <c r="J19" s="25">
        <v>15.8</v>
      </c>
      <c r="K19" s="23">
        <v>13.6</v>
      </c>
      <c r="L19" s="26">
        <v>11.9</v>
      </c>
      <c r="M19" s="27">
        <v>9.3000000000000007</v>
      </c>
      <c r="N19" s="20">
        <v>6</v>
      </c>
      <c r="O19" s="2" t="s">
        <v>87</v>
      </c>
    </row>
    <row r="20" spans="1:15" x14ac:dyDescent="0.3">
      <c r="A20" s="2" t="s">
        <v>86</v>
      </c>
      <c r="B20" s="217"/>
      <c r="C20" s="17">
        <v>1975</v>
      </c>
      <c r="D20" s="19">
        <v>1990</v>
      </c>
      <c r="E20" s="20">
        <v>1981</v>
      </c>
      <c r="F20" s="21">
        <v>1961</v>
      </c>
      <c r="G20" s="22">
        <v>2000</v>
      </c>
      <c r="H20" s="23">
        <v>1982</v>
      </c>
      <c r="I20" s="24">
        <v>2006</v>
      </c>
      <c r="J20" s="25">
        <v>1997</v>
      </c>
      <c r="K20" s="23" t="s">
        <v>99</v>
      </c>
      <c r="L20" s="26">
        <v>2001</v>
      </c>
      <c r="M20" s="27">
        <v>1994</v>
      </c>
      <c r="N20" s="20">
        <v>1974</v>
      </c>
      <c r="O20" s="2" t="s">
        <v>86</v>
      </c>
    </row>
    <row r="21" spans="1:15" x14ac:dyDescent="0.3">
      <c r="A21" s="3" t="s">
        <v>100</v>
      </c>
      <c r="B21" s="4">
        <v>-5.2</v>
      </c>
      <c r="C21" s="5">
        <v>-6.4</v>
      </c>
      <c r="D21" s="6">
        <v>-5.2</v>
      </c>
      <c r="E21" s="7">
        <v>-4</v>
      </c>
      <c r="F21" s="8">
        <v>-0.6</v>
      </c>
      <c r="G21" s="9">
        <v>4.9000000000000004</v>
      </c>
      <c r="H21" s="10">
        <v>3.9</v>
      </c>
      <c r="I21" s="11">
        <v>10.6</v>
      </c>
      <c r="J21" s="12">
        <v>10.7</v>
      </c>
      <c r="K21" s="10">
        <v>8.1999999999999993</v>
      </c>
      <c r="L21" s="13">
        <v>6.1</v>
      </c>
      <c r="M21" s="14">
        <v>0.5</v>
      </c>
      <c r="N21" s="7">
        <v>-1.9</v>
      </c>
      <c r="O21" s="3" t="s">
        <v>100</v>
      </c>
    </row>
    <row r="22" spans="1:15" x14ac:dyDescent="0.3">
      <c r="A22" s="35" t="s">
        <v>89</v>
      </c>
      <c r="B22" s="38">
        <v>38749</v>
      </c>
      <c r="C22" s="39">
        <v>38742</v>
      </c>
      <c r="D22" s="40">
        <v>38749</v>
      </c>
      <c r="E22" s="41">
        <v>38789</v>
      </c>
      <c r="F22" s="42">
        <v>38813</v>
      </c>
      <c r="G22" s="43">
        <v>38867</v>
      </c>
      <c r="H22" s="44">
        <v>38874</v>
      </c>
      <c r="I22" s="45">
        <v>38911</v>
      </c>
      <c r="J22" s="46">
        <v>38959</v>
      </c>
      <c r="K22" s="44">
        <v>38968</v>
      </c>
      <c r="L22" s="47">
        <v>39003</v>
      </c>
      <c r="M22" s="48">
        <v>39031</v>
      </c>
      <c r="N22" s="41">
        <v>39071</v>
      </c>
      <c r="O22" s="35" t="s">
        <v>89</v>
      </c>
    </row>
    <row r="23" spans="1:15" x14ac:dyDescent="0.3">
      <c r="A23" s="2" t="s">
        <v>17</v>
      </c>
      <c r="B23" s="18">
        <v>-17.399999999999999</v>
      </c>
      <c r="C23" s="17">
        <v>-17.399999999999999</v>
      </c>
      <c r="D23" s="19">
        <v>-15.2</v>
      </c>
      <c r="E23" s="20">
        <v>-9.8000000000000007</v>
      </c>
      <c r="F23" s="21">
        <v>-3.8</v>
      </c>
      <c r="G23" s="22">
        <v>-1.6</v>
      </c>
      <c r="H23" s="23">
        <v>0</v>
      </c>
      <c r="I23" s="24">
        <v>1.3</v>
      </c>
      <c r="J23" s="25">
        <v>4.9000000000000004</v>
      </c>
      <c r="K23" s="23">
        <v>1.3</v>
      </c>
      <c r="L23" s="26">
        <v>-5</v>
      </c>
      <c r="M23" s="27">
        <v>-8.5</v>
      </c>
      <c r="N23" s="20">
        <v>-14.6</v>
      </c>
      <c r="O23" s="2" t="s">
        <v>17</v>
      </c>
    </row>
    <row r="24" spans="1:15" x14ac:dyDescent="0.3">
      <c r="A24" s="2" t="s">
        <v>89</v>
      </c>
      <c r="B24" s="18">
        <v>1985</v>
      </c>
      <c r="C24" s="73">
        <v>31064</v>
      </c>
      <c r="D24" s="74">
        <v>10637</v>
      </c>
      <c r="E24" s="75">
        <v>38415</v>
      </c>
      <c r="F24" s="76">
        <v>8128</v>
      </c>
      <c r="G24" s="77">
        <v>22038</v>
      </c>
      <c r="H24" s="78">
        <v>12219</v>
      </c>
      <c r="I24" s="79">
        <v>12264</v>
      </c>
      <c r="J24" s="80">
        <v>29095</v>
      </c>
      <c r="K24" s="78">
        <v>29121</v>
      </c>
      <c r="L24" s="81">
        <v>7952</v>
      </c>
      <c r="M24" s="82">
        <v>10169</v>
      </c>
      <c r="N24" s="75">
        <v>13504</v>
      </c>
      <c r="O24" s="2" t="s">
        <v>89</v>
      </c>
    </row>
    <row r="25" spans="1:15" x14ac:dyDescent="0.3">
      <c r="A25" s="83" t="s">
        <v>101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83" t="s">
        <v>101</v>
      </c>
    </row>
    <row r="26" spans="1:15" x14ac:dyDescent="0.3">
      <c r="A26" s="3" t="s">
        <v>102</v>
      </c>
      <c r="B26" s="4">
        <f>INT(SUM(C26:N26)*100/12)/100</f>
        <v>16.04</v>
      </c>
      <c r="C26" s="5">
        <v>5.61</v>
      </c>
      <c r="D26" s="6">
        <v>6.22</v>
      </c>
      <c r="E26" s="7">
        <v>9.8000000000000007</v>
      </c>
      <c r="F26" s="8">
        <v>15</v>
      </c>
      <c r="G26" s="9">
        <v>18</v>
      </c>
      <c r="H26" s="10">
        <v>23.1</v>
      </c>
      <c r="I26" s="11">
        <v>28.9</v>
      </c>
      <c r="J26" s="12">
        <v>21.6</v>
      </c>
      <c r="K26" s="10">
        <v>23.8</v>
      </c>
      <c r="L26" s="13">
        <v>18.7</v>
      </c>
      <c r="M26" s="14">
        <v>13.1</v>
      </c>
      <c r="N26" s="7">
        <v>8.74</v>
      </c>
      <c r="O26" s="3" t="s">
        <v>102</v>
      </c>
    </row>
    <row r="27" spans="1:15" x14ac:dyDescent="0.3">
      <c r="A27" s="2" t="s">
        <v>103</v>
      </c>
      <c r="B27" s="18">
        <f>INT(SUM(C27:N27)*100/12)/100</f>
        <v>15.46</v>
      </c>
      <c r="C27" s="17">
        <v>7.54</v>
      </c>
      <c r="D27" s="19">
        <v>8.2380000000000013</v>
      </c>
      <c r="E27" s="20">
        <v>11.856</v>
      </c>
      <c r="F27" s="21">
        <v>15.363999999999999</v>
      </c>
      <c r="G27" s="22">
        <v>18.387999999999998</v>
      </c>
      <c r="H27" s="23">
        <v>21.82</v>
      </c>
      <c r="I27" s="24">
        <v>22.936</v>
      </c>
      <c r="J27" s="25">
        <v>24.423999999999999</v>
      </c>
      <c r="K27" s="23">
        <v>20.595999999999997</v>
      </c>
      <c r="L27" s="26">
        <v>16.503999999999998</v>
      </c>
      <c r="M27" s="27">
        <v>10.964</v>
      </c>
      <c r="N27" s="20">
        <v>6.9560000000000004</v>
      </c>
      <c r="O27" s="2" t="s">
        <v>103</v>
      </c>
    </row>
    <row r="28" spans="1:15" x14ac:dyDescent="0.3">
      <c r="A28" s="2" t="s">
        <v>21</v>
      </c>
      <c r="B28" s="18">
        <f t="shared" ref="B28:N28" si="2">B26-B27</f>
        <v>0.57999999999999829</v>
      </c>
      <c r="C28" s="17">
        <f t="shared" si="2"/>
        <v>-1.9299999999999997</v>
      </c>
      <c r="D28" s="19">
        <f t="shared" si="2"/>
        <v>-2.0180000000000016</v>
      </c>
      <c r="E28" s="20">
        <f t="shared" si="2"/>
        <v>-2.0559999999999992</v>
      </c>
      <c r="F28" s="21">
        <f t="shared" si="2"/>
        <v>-0.36399999999999899</v>
      </c>
      <c r="G28" s="22">
        <f t="shared" si="2"/>
        <v>-0.38799999999999812</v>
      </c>
      <c r="H28" s="23">
        <f t="shared" si="2"/>
        <v>1.2800000000000011</v>
      </c>
      <c r="I28" s="24">
        <f t="shared" si="2"/>
        <v>5.9639999999999986</v>
      </c>
      <c r="J28" s="25">
        <f t="shared" si="2"/>
        <v>-2.8239999999999981</v>
      </c>
      <c r="K28" s="23">
        <f t="shared" si="2"/>
        <v>3.2040000000000042</v>
      </c>
      <c r="L28" s="26">
        <f t="shared" si="2"/>
        <v>2.1960000000000015</v>
      </c>
      <c r="M28" s="27">
        <f t="shared" si="2"/>
        <v>2.1359999999999992</v>
      </c>
      <c r="N28" s="20">
        <f t="shared" si="2"/>
        <v>1.7839999999999998</v>
      </c>
      <c r="O28" s="2" t="s">
        <v>21</v>
      </c>
    </row>
    <row r="29" spans="1:15" x14ac:dyDescent="0.3">
      <c r="A29" s="2" t="s">
        <v>104</v>
      </c>
      <c r="B29" s="18">
        <v>14.98</v>
      </c>
      <c r="C29" s="17">
        <v>5.61</v>
      </c>
      <c r="D29" s="19">
        <v>6.22</v>
      </c>
      <c r="E29" s="20">
        <v>9.8000000000000007</v>
      </c>
      <c r="F29" s="21">
        <v>12.9</v>
      </c>
      <c r="G29" s="22">
        <v>17</v>
      </c>
      <c r="H29" s="23">
        <v>20</v>
      </c>
      <c r="I29" s="24">
        <v>21.9</v>
      </c>
      <c r="J29" s="25">
        <v>21.6</v>
      </c>
      <c r="K29" s="23">
        <v>18.100000000000001</v>
      </c>
      <c r="L29" s="26">
        <v>13.5</v>
      </c>
      <c r="M29" s="27">
        <v>10.4</v>
      </c>
      <c r="N29" s="20">
        <v>5.63</v>
      </c>
      <c r="O29" s="2" t="s">
        <v>104</v>
      </c>
    </row>
    <row r="30" spans="1:15" x14ac:dyDescent="0.3">
      <c r="A30" s="2" t="s">
        <v>86</v>
      </c>
      <c r="B30" s="18">
        <v>2001</v>
      </c>
      <c r="C30" s="17">
        <v>2006</v>
      </c>
      <c r="D30" s="19">
        <v>2006</v>
      </c>
      <c r="E30" s="20">
        <v>2006</v>
      </c>
      <c r="F30" s="21">
        <v>2001</v>
      </c>
      <c r="G30" s="22">
        <v>2002</v>
      </c>
      <c r="H30" s="23">
        <v>2002</v>
      </c>
      <c r="I30" s="24">
        <v>2002</v>
      </c>
      <c r="J30" s="25">
        <v>2006</v>
      </c>
      <c r="K30" s="23">
        <v>2001</v>
      </c>
      <c r="L30" s="26">
        <v>2003</v>
      </c>
      <c r="M30" s="27">
        <v>2001</v>
      </c>
      <c r="N30" s="20">
        <v>2001</v>
      </c>
      <c r="O30" s="2" t="s">
        <v>86</v>
      </c>
    </row>
    <row r="31" spans="1:15" x14ac:dyDescent="0.3">
      <c r="A31" s="2" t="s">
        <v>105</v>
      </c>
      <c r="B31" s="18">
        <v>16.04</v>
      </c>
      <c r="C31" s="17">
        <v>8.6999999999999993</v>
      </c>
      <c r="D31" s="19">
        <v>10.6</v>
      </c>
      <c r="E31" s="20">
        <v>14.1</v>
      </c>
      <c r="F31" s="21">
        <v>16.399999999999999</v>
      </c>
      <c r="G31" s="22">
        <v>19.239999999999998</v>
      </c>
      <c r="H31" s="23">
        <v>23.5</v>
      </c>
      <c r="I31" s="24">
        <v>28.9</v>
      </c>
      <c r="J31" s="25">
        <v>26.9</v>
      </c>
      <c r="K31" s="23">
        <v>23.8</v>
      </c>
      <c r="L31" s="26">
        <v>19.2</v>
      </c>
      <c r="M31" s="27">
        <v>13.1</v>
      </c>
      <c r="N31" s="20">
        <v>8.74</v>
      </c>
      <c r="O31" s="2" t="s">
        <v>105</v>
      </c>
    </row>
    <row r="32" spans="1:15" x14ac:dyDescent="0.3">
      <c r="A32" s="2" t="s">
        <v>86</v>
      </c>
      <c r="B32" s="18">
        <v>2006</v>
      </c>
      <c r="C32" s="17">
        <v>2005</v>
      </c>
      <c r="D32" s="19">
        <v>2002</v>
      </c>
      <c r="E32" s="20">
        <v>2003</v>
      </c>
      <c r="F32" s="21">
        <v>2004</v>
      </c>
      <c r="G32" s="22">
        <v>2001</v>
      </c>
      <c r="H32" s="23">
        <v>2005</v>
      </c>
      <c r="I32" s="24">
        <v>2006</v>
      </c>
      <c r="J32" s="25">
        <v>2003</v>
      </c>
      <c r="K32" s="23">
        <v>2006</v>
      </c>
      <c r="L32" s="26">
        <v>2005</v>
      </c>
      <c r="M32" s="27">
        <v>2006</v>
      </c>
      <c r="N32" s="20">
        <v>2006</v>
      </c>
      <c r="O32" s="2" t="s">
        <v>86</v>
      </c>
    </row>
    <row r="33" spans="1:15" x14ac:dyDescent="0.3">
      <c r="A33" s="3" t="s">
        <v>106</v>
      </c>
      <c r="B33" s="4">
        <v>36.4</v>
      </c>
      <c r="C33" s="5">
        <v>11.5</v>
      </c>
      <c r="D33" s="6">
        <v>11.8</v>
      </c>
      <c r="E33" s="7">
        <v>18.5</v>
      </c>
      <c r="F33" s="8">
        <v>21.1</v>
      </c>
      <c r="G33" s="9">
        <v>24.5</v>
      </c>
      <c r="H33" s="10">
        <v>32</v>
      </c>
      <c r="I33" s="11">
        <v>36.4</v>
      </c>
      <c r="J33" s="12">
        <v>26.3</v>
      </c>
      <c r="K33" s="10">
        <v>29.4</v>
      </c>
      <c r="L33" s="13">
        <v>21.7</v>
      </c>
      <c r="M33" s="14">
        <v>16.8</v>
      </c>
      <c r="N33" s="7">
        <v>15.4</v>
      </c>
      <c r="O33" s="3" t="s">
        <v>106</v>
      </c>
    </row>
    <row r="34" spans="1:15" x14ac:dyDescent="0.3">
      <c r="A34" s="35" t="s">
        <v>89</v>
      </c>
      <c r="B34" s="38">
        <v>38917</v>
      </c>
      <c r="C34" s="39">
        <v>38736</v>
      </c>
      <c r="D34" s="40">
        <v>38763</v>
      </c>
      <c r="E34" s="41">
        <v>38803</v>
      </c>
      <c r="F34" s="42">
        <v>38828</v>
      </c>
      <c r="G34" s="43">
        <v>38499</v>
      </c>
      <c r="H34" s="44">
        <v>38880</v>
      </c>
      <c r="I34" s="45">
        <v>38917</v>
      </c>
      <c r="J34" s="46">
        <v>38936</v>
      </c>
      <c r="K34" s="44">
        <v>38966</v>
      </c>
      <c r="L34" s="47">
        <v>39000</v>
      </c>
      <c r="M34" s="48">
        <v>39046</v>
      </c>
      <c r="N34" s="41">
        <v>39056</v>
      </c>
      <c r="O34" s="35" t="s">
        <v>89</v>
      </c>
    </row>
    <row r="35" spans="1:15" x14ac:dyDescent="0.3">
      <c r="A35" s="2" t="s">
        <v>107</v>
      </c>
      <c r="B35" s="18">
        <v>37.799999999999997</v>
      </c>
      <c r="C35" s="17">
        <v>14.5</v>
      </c>
      <c r="D35" s="19">
        <v>18.2</v>
      </c>
      <c r="E35" s="32">
        <v>22.3</v>
      </c>
      <c r="F35" s="21">
        <v>24.8</v>
      </c>
      <c r="G35" s="22">
        <v>32</v>
      </c>
      <c r="H35" s="23">
        <v>34</v>
      </c>
      <c r="I35" s="24">
        <v>36.4</v>
      </c>
      <c r="J35" s="84">
        <v>37.799999999999997</v>
      </c>
      <c r="K35" s="23">
        <v>30.4</v>
      </c>
      <c r="L35" s="26">
        <v>26.5</v>
      </c>
      <c r="M35" s="27">
        <v>18.8</v>
      </c>
      <c r="N35" s="20">
        <v>15.4</v>
      </c>
      <c r="O35" s="2" t="s">
        <v>107</v>
      </c>
    </row>
    <row r="36" spans="1:15" ht="15" thickBot="1" x14ac:dyDescent="0.35">
      <c r="A36" s="49" t="s">
        <v>89</v>
      </c>
      <c r="B36" s="50">
        <v>37843</v>
      </c>
      <c r="C36" s="51" t="s">
        <v>108</v>
      </c>
      <c r="D36" s="52">
        <v>38021</v>
      </c>
      <c r="E36" s="218">
        <v>38427</v>
      </c>
      <c r="F36" s="54">
        <v>37727</v>
      </c>
      <c r="G36" s="55">
        <v>38499</v>
      </c>
      <c r="H36" s="56">
        <v>37065</v>
      </c>
      <c r="I36" s="57">
        <v>38917</v>
      </c>
      <c r="J36" s="200">
        <v>37843</v>
      </c>
      <c r="K36" s="56">
        <v>37884</v>
      </c>
      <c r="L36" s="59" t="s">
        <v>110</v>
      </c>
      <c r="M36" s="60">
        <v>38659</v>
      </c>
      <c r="N36" s="53">
        <v>39056</v>
      </c>
      <c r="O36" s="49" t="s">
        <v>89</v>
      </c>
    </row>
    <row r="37" spans="1:15" ht="15" thickTop="1" x14ac:dyDescent="0.3">
      <c r="A37" s="85" t="s">
        <v>112</v>
      </c>
      <c r="B37" s="62">
        <f>INT(SUM(C37:N37)*100/12)/100</f>
        <v>14.89</v>
      </c>
      <c r="C37" s="63">
        <v>4.9000000000000004</v>
      </c>
      <c r="D37" s="64">
        <v>5.3</v>
      </c>
      <c r="E37" s="65">
        <v>8.6</v>
      </c>
      <c r="F37" s="66">
        <v>12.8</v>
      </c>
      <c r="G37" s="67">
        <v>16.7</v>
      </c>
      <c r="H37" s="68">
        <v>21.3</v>
      </c>
      <c r="I37" s="69">
        <v>27.3</v>
      </c>
      <c r="J37" s="70">
        <v>20.2</v>
      </c>
      <c r="K37" s="68">
        <v>22.7</v>
      </c>
      <c r="L37" s="71">
        <v>17.899999999999999</v>
      </c>
      <c r="M37" s="72">
        <v>12.5</v>
      </c>
      <c r="N37" s="65">
        <v>8.5</v>
      </c>
      <c r="O37" s="85" t="s">
        <v>112</v>
      </c>
    </row>
    <row r="38" spans="1:15" x14ac:dyDescent="0.3">
      <c r="A38" s="2" t="s">
        <v>113</v>
      </c>
      <c r="B38" s="18">
        <f>INT(SUM(C38:N38)*100/12)/100</f>
        <v>13.79</v>
      </c>
      <c r="C38" s="17">
        <v>5.9</v>
      </c>
      <c r="D38" s="19">
        <v>6.9</v>
      </c>
      <c r="E38" s="20">
        <v>10.1</v>
      </c>
      <c r="F38" s="21">
        <v>13</v>
      </c>
      <c r="G38" s="22">
        <v>16.8</v>
      </c>
      <c r="H38" s="23">
        <v>19.3</v>
      </c>
      <c r="I38" s="24">
        <v>21.4</v>
      </c>
      <c r="J38" s="25">
        <v>21.6</v>
      </c>
      <c r="K38" s="23">
        <v>19.2</v>
      </c>
      <c r="L38" s="26">
        <v>14.9</v>
      </c>
      <c r="M38" s="27">
        <v>9.6</v>
      </c>
      <c r="N38" s="20">
        <v>6.8</v>
      </c>
      <c r="O38" s="2" t="s">
        <v>113</v>
      </c>
    </row>
    <row r="39" spans="1:15" x14ac:dyDescent="0.3">
      <c r="A39" s="2" t="s">
        <v>21</v>
      </c>
      <c r="B39" s="18">
        <f t="shared" ref="B39:N39" si="3">B37-B38</f>
        <v>1.1000000000000014</v>
      </c>
      <c r="C39" s="17">
        <f t="shared" si="3"/>
        <v>-1</v>
      </c>
      <c r="D39" s="19">
        <f t="shared" si="3"/>
        <v>-1.6000000000000005</v>
      </c>
      <c r="E39" s="20">
        <f t="shared" si="3"/>
        <v>-1.5</v>
      </c>
      <c r="F39" s="21">
        <f t="shared" si="3"/>
        <v>-0.19999999999999929</v>
      </c>
      <c r="G39" s="22">
        <f t="shared" si="3"/>
        <v>-0.10000000000000142</v>
      </c>
      <c r="H39" s="23">
        <f t="shared" si="3"/>
        <v>2</v>
      </c>
      <c r="I39" s="24">
        <f t="shared" si="3"/>
        <v>5.9000000000000021</v>
      </c>
      <c r="J39" s="25">
        <f t="shared" si="3"/>
        <v>-1.4000000000000021</v>
      </c>
      <c r="K39" s="23">
        <f t="shared" si="3"/>
        <v>3.5</v>
      </c>
      <c r="L39" s="26">
        <f t="shared" si="3"/>
        <v>2.9999999999999982</v>
      </c>
      <c r="M39" s="27">
        <f t="shared" si="3"/>
        <v>2.9000000000000004</v>
      </c>
      <c r="N39" s="20">
        <f t="shared" si="3"/>
        <v>1.7000000000000002</v>
      </c>
      <c r="O39" s="2" t="s">
        <v>21</v>
      </c>
    </row>
    <row r="40" spans="1:15" x14ac:dyDescent="0.3">
      <c r="A40" s="2" t="s">
        <v>104</v>
      </c>
      <c r="B40" s="16"/>
      <c r="C40" s="17">
        <v>-0.6</v>
      </c>
      <c r="D40" s="19">
        <v>0.5</v>
      </c>
      <c r="E40" s="20">
        <v>6.6</v>
      </c>
      <c r="F40" s="21">
        <v>9.3000000000000007</v>
      </c>
      <c r="G40" s="22">
        <v>13.1</v>
      </c>
      <c r="H40" s="23">
        <v>16.3</v>
      </c>
      <c r="I40" s="24">
        <v>18.100000000000001</v>
      </c>
      <c r="J40" s="25">
        <v>18.7</v>
      </c>
      <c r="K40" s="23">
        <v>16.3</v>
      </c>
      <c r="L40" s="26">
        <v>10</v>
      </c>
      <c r="M40" s="27">
        <v>6.1</v>
      </c>
      <c r="N40" s="20">
        <v>2.2999999999999998</v>
      </c>
      <c r="O40" s="2" t="s">
        <v>104</v>
      </c>
    </row>
    <row r="41" spans="1:15" x14ac:dyDescent="0.3">
      <c r="A41" s="2" t="s">
        <v>86</v>
      </c>
      <c r="B41" s="217"/>
      <c r="C41" s="17">
        <v>1963</v>
      </c>
      <c r="D41" s="19">
        <v>1956</v>
      </c>
      <c r="E41" s="20">
        <v>1970</v>
      </c>
      <c r="F41" s="21">
        <v>1986</v>
      </c>
      <c r="G41" s="22">
        <v>1984</v>
      </c>
      <c r="H41" s="23">
        <v>1991</v>
      </c>
      <c r="I41" s="24">
        <v>1965</v>
      </c>
      <c r="J41" s="25">
        <v>1963</v>
      </c>
      <c r="K41" s="23">
        <v>1986</v>
      </c>
      <c r="L41" s="26">
        <v>1974</v>
      </c>
      <c r="M41" s="27">
        <v>1993</v>
      </c>
      <c r="N41" s="20">
        <v>1963</v>
      </c>
      <c r="O41" s="2" t="s">
        <v>86</v>
      </c>
    </row>
    <row r="42" spans="1:15" x14ac:dyDescent="0.3">
      <c r="A42" s="2" t="s">
        <v>105</v>
      </c>
      <c r="B42" s="16"/>
      <c r="C42" s="17">
        <v>9.5</v>
      </c>
      <c r="D42" s="19">
        <v>11.9</v>
      </c>
      <c r="E42" s="20">
        <v>14.8</v>
      </c>
      <c r="F42" s="21">
        <v>16.8</v>
      </c>
      <c r="G42" s="22">
        <v>20.9</v>
      </c>
      <c r="H42" s="23">
        <v>23.9</v>
      </c>
      <c r="I42" s="24">
        <v>27.3</v>
      </c>
      <c r="J42" s="25">
        <v>27.9</v>
      </c>
      <c r="K42" s="23">
        <v>23.9</v>
      </c>
      <c r="L42" s="26">
        <v>18.100000000000001</v>
      </c>
      <c r="M42" s="27">
        <v>13.1</v>
      </c>
      <c r="N42" s="20">
        <v>10</v>
      </c>
      <c r="O42" s="2" t="s">
        <v>105</v>
      </c>
    </row>
    <row r="43" spans="1:15" x14ac:dyDescent="0.3">
      <c r="A43" s="2" t="s">
        <v>86</v>
      </c>
      <c r="B43" s="217"/>
      <c r="C43" s="17">
        <v>1975</v>
      </c>
      <c r="D43" s="19">
        <v>1990</v>
      </c>
      <c r="E43" s="20">
        <v>1948</v>
      </c>
      <c r="F43" s="21">
        <v>1949</v>
      </c>
      <c r="G43" s="22">
        <v>1947</v>
      </c>
      <c r="H43" s="23">
        <v>1976</v>
      </c>
      <c r="I43" s="24">
        <v>2006</v>
      </c>
      <c r="J43" s="25">
        <v>1947</v>
      </c>
      <c r="K43" s="23">
        <v>1959</v>
      </c>
      <c r="L43" s="26">
        <v>2001</v>
      </c>
      <c r="M43" s="27">
        <v>1994</v>
      </c>
      <c r="N43" s="20">
        <v>1974</v>
      </c>
      <c r="O43" s="2" t="s">
        <v>86</v>
      </c>
    </row>
    <row r="44" spans="1:15" x14ac:dyDescent="0.3">
      <c r="A44" s="3" t="s">
        <v>106</v>
      </c>
      <c r="B44" s="4">
        <v>35.9</v>
      </c>
      <c r="C44" s="5">
        <v>10.3</v>
      </c>
      <c r="D44" s="6">
        <v>11.2</v>
      </c>
      <c r="E44" s="7">
        <v>17.3</v>
      </c>
      <c r="F44" s="8">
        <v>19.600000000000001</v>
      </c>
      <c r="G44" s="9">
        <v>23.7</v>
      </c>
      <c r="H44" s="10">
        <v>30.3</v>
      </c>
      <c r="I44" s="11">
        <v>35.9</v>
      </c>
      <c r="J44" s="12">
        <v>24.8</v>
      </c>
      <c r="K44" s="10">
        <v>28.8</v>
      </c>
      <c r="L44" s="13">
        <v>22.1</v>
      </c>
      <c r="M44" s="14">
        <v>16.899999999999999</v>
      </c>
      <c r="N44" s="7">
        <v>14.8</v>
      </c>
      <c r="O44" s="3" t="s">
        <v>106</v>
      </c>
    </row>
    <row r="45" spans="1:15" x14ac:dyDescent="0.3">
      <c r="A45" s="35" t="s">
        <v>89</v>
      </c>
      <c r="B45" s="38">
        <v>38917</v>
      </c>
      <c r="C45" s="39">
        <v>38736</v>
      </c>
      <c r="D45" s="40">
        <v>38763</v>
      </c>
      <c r="E45" s="41">
        <v>38803</v>
      </c>
      <c r="F45" s="42">
        <v>38828</v>
      </c>
      <c r="G45" s="43">
        <v>38864</v>
      </c>
      <c r="H45" s="44">
        <v>38880</v>
      </c>
      <c r="I45" s="45">
        <v>38917</v>
      </c>
      <c r="J45" s="46">
        <v>38935</v>
      </c>
      <c r="K45" s="44">
        <v>38971</v>
      </c>
      <c r="L45" s="47">
        <v>38991</v>
      </c>
      <c r="M45" s="48">
        <v>39046</v>
      </c>
      <c r="N45" s="41">
        <v>39056</v>
      </c>
      <c r="O45" s="35" t="s">
        <v>89</v>
      </c>
    </row>
    <row r="46" spans="1:15" x14ac:dyDescent="0.3">
      <c r="A46" s="2" t="s">
        <v>22</v>
      </c>
      <c r="B46" s="18">
        <v>37.799999999999997</v>
      </c>
      <c r="C46" s="17">
        <v>17.2</v>
      </c>
      <c r="D46" s="19">
        <v>19.899999999999999</v>
      </c>
      <c r="E46" s="20">
        <v>22.9</v>
      </c>
      <c r="F46" s="21">
        <v>29.3</v>
      </c>
      <c r="G46" s="22">
        <v>32.4</v>
      </c>
      <c r="H46" s="23">
        <v>35</v>
      </c>
      <c r="I46" s="24">
        <v>37.799999999999997</v>
      </c>
      <c r="J46" s="84">
        <v>37.299999999999997</v>
      </c>
      <c r="K46" s="23">
        <v>32.799999999999997</v>
      </c>
      <c r="L46" s="26">
        <v>27</v>
      </c>
      <c r="M46" s="27">
        <v>21.8</v>
      </c>
      <c r="N46" s="20">
        <v>16.100000000000001</v>
      </c>
      <c r="O46" s="2" t="s">
        <v>22</v>
      </c>
    </row>
    <row r="47" spans="1:15" x14ac:dyDescent="0.3">
      <c r="A47" s="2" t="s">
        <v>89</v>
      </c>
      <c r="B47" s="38">
        <v>19176</v>
      </c>
      <c r="C47" s="73">
        <v>13159</v>
      </c>
      <c r="D47" s="74">
        <v>18311</v>
      </c>
      <c r="E47" s="75">
        <v>19443</v>
      </c>
      <c r="F47" s="76">
        <v>18004</v>
      </c>
      <c r="G47" s="77">
        <v>19504</v>
      </c>
      <c r="H47" s="23">
        <v>1947</v>
      </c>
      <c r="I47" s="79">
        <v>19176</v>
      </c>
      <c r="J47" s="46">
        <v>37843</v>
      </c>
      <c r="K47" s="78">
        <v>18145</v>
      </c>
      <c r="L47" s="81">
        <v>7952</v>
      </c>
      <c r="M47" s="82">
        <v>10169</v>
      </c>
      <c r="N47" s="75">
        <v>36867</v>
      </c>
      <c r="O47" s="2" t="s">
        <v>89</v>
      </c>
    </row>
    <row r="48" spans="1:15" x14ac:dyDescent="0.3">
      <c r="A48" s="15" t="s">
        <v>114</v>
      </c>
      <c r="B48" s="16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 t="s">
        <v>114</v>
      </c>
    </row>
    <row r="49" spans="1:15" x14ac:dyDescent="0.3">
      <c r="A49" s="3" t="s">
        <v>115</v>
      </c>
      <c r="B49" s="4">
        <f>INT(SUM(C49:N49)*100/12)/100</f>
        <v>11.85</v>
      </c>
      <c r="C49" s="5">
        <f t="shared" ref="C49:N50" si="4">(C3+C26)/2</f>
        <v>3.113</v>
      </c>
      <c r="D49" s="6">
        <f t="shared" si="4"/>
        <v>3.7549999999999999</v>
      </c>
      <c r="E49" s="7">
        <f t="shared" si="4"/>
        <v>5.91</v>
      </c>
      <c r="F49" s="8">
        <f t="shared" si="4"/>
        <v>9.9499999999999993</v>
      </c>
      <c r="G49" s="9">
        <f t="shared" si="4"/>
        <v>13.84</v>
      </c>
      <c r="H49" s="10">
        <f t="shared" si="4"/>
        <v>17.05</v>
      </c>
      <c r="I49" s="11">
        <f t="shared" si="4"/>
        <v>22.1</v>
      </c>
      <c r="J49" s="12">
        <f t="shared" si="4"/>
        <v>17.350000000000001</v>
      </c>
      <c r="K49" s="10">
        <f t="shared" si="4"/>
        <v>18.850000000000001</v>
      </c>
      <c r="L49" s="13">
        <f t="shared" si="4"/>
        <v>15.05</v>
      </c>
      <c r="M49" s="14">
        <f t="shared" si="4"/>
        <v>9.32</v>
      </c>
      <c r="N49" s="210">
        <f t="shared" si="4"/>
        <v>5.9950000000000001</v>
      </c>
      <c r="O49" s="3" t="s">
        <v>115</v>
      </c>
    </row>
    <row r="50" spans="1:15" x14ac:dyDescent="0.3">
      <c r="A50" s="2" t="s">
        <v>116</v>
      </c>
      <c r="B50" s="18">
        <f>INT(SUM(C50:N50)*100/12)/100</f>
        <v>11.21</v>
      </c>
      <c r="C50" s="17">
        <f t="shared" si="4"/>
        <v>4.8380000000000001</v>
      </c>
      <c r="D50" s="19">
        <f t="shared" si="4"/>
        <v>5.0884000000000009</v>
      </c>
      <c r="E50" s="20">
        <f t="shared" si="4"/>
        <v>7.6470000000000002</v>
      </c>
      <c r="F50" s="21">
        <f t="shared" si="4"/>
        <v>10.116999999999999</v>
      </c>
      <c r="G50" s="22">
        <f t="shared" si="4"/>
        <v>13.215</v>
      </c>
      <c r="H50" s="23">
        <f t="shared" si="4"/>
        <v>16.588000000000001</v>
      </c>
      <c r="I50" s="24">
        <f t="shared" si="4"/>
        <v>18.067999999999998</v>
      </c>
      <c r="J50" s="25">
        <f t="shared" si="4"/>
        <v>18.990000000000002</v>
      </c>
      <c r="K50" s="23">
        <f t="shared" si="4"/>
        <v>15.347999999999999</v>
      </c>
      <c r="L50" s="26">
        <f t="shared" si="4"/>
        <v>12.739999999999998</v>
      </c>
      <c r="M50" s="27">
        <f t="shared" si="4"/>
        <v>7.4670000000000005</v>
      </c>
      <c r="N50" s="20">
        <f t="shared" si="4"/>
        <v>4.4359999999999999</v>
      </c>
      <c r="O50" s="2" t="s">
        <v>116</v>
      </c>
    </row>
    <row r="51" spans="1:15" x14ac:dyDescent="0.3">
      <c r="A51" s="2" t="s">
        <v>21</v>
      </c>
      <c r="B51" s="18">
        <f t="shared" ref="B51:N51" si="5">B49-B50</f>
        <v>0.63999999999999879</v>
      </c>
      <c r="C51" s="17">
        <f t="shared" si="5"/>
        <v>-1.7250000000000001</v>
      </c>
      <c r="D51" s="19">
        <f t="shared" si="5"/>
        <v>-1.333400000000001</v>
      </c>
      <c r="E51" s="20">
        <f t="shared" si="5"/>
        <v>-1.7370000000000001</v>
      </c>
      <c r="F51" s="21">
        <f t="shared" si="5"/>
        <v>-0.16699999999999982</v>
      </c>
      <c r="G51" s="22">
        <f t="shared" si="5"/>
        <v>0.625</v>
      </c>
      <c r="H51" s="23">
        <f t="shared" si="5"/>
        <v>0.46199999999999974</v>
      </c>
      <c r="I51" s="24">
        <f t="shared" si="5"/>
        <v>4.0320000000000036</v>
      </c>
      <c r="J51" s="25">
        <f t="shared" si="5"/>
        <v>-1.6400000000000006</v>
      </c>
      <c r="K51" s="23">
        <f t="shared" si="5"/>
        <v>3.5020000000000024</v>
      </c>
      <c r="L51" s="26">
        <f t="shared" si="5"/>
        <v>2.3100000000000023</v>
      </c>
      <c r="M51" s="27">
        <f t="shared" si="5"/>
        <v>1.8529999999999998</v>
      </c>
      <c r="N51" s="20">
        <f t="shared" si="5"/>
        <v>1.5590000000000002</v>
      </c>
      <c r="O51" s="2" t="s">
        <v>21</v>
      </c>
    </row>
    <row r="52" spans="1:15" x14ac:dyDescent="0.3">
      <c r="A52" s="2" t="s">
        <v>117</v>
      </c>
      <c r="B52" s="18">
        <v>11.03</v>
      </c>
      <c r="C52" s="17">
        <v>3.113</v>
      </c>
      <c r="D52" s="19">
        <v>3.34</v>
      </c>
      <c r="E52" s="20">
        <v>5.91</v>
      </c>
      <c r="F52" s="21">
        <v>8.34</v>
      </c>
      <c r="G52" s="22">
        <v>12.715</v>
      </c>
      <c r="H52" s="23">
        <v>15.45</v>
      </c>
      <c r="I52" s="24">
        <v>16.95</v>
      </c>
      <c r="J52" s="25">
        <v>17.350000000000001</v>
      </c>
      <c r="K52" s="23">
        <v>13.94</v>
      </c>
      <c r="L52" s="26">
        <v>8.9600000000000009</v>
      </c>
      <c r="M52" s="27">
        <v>6.98</v>
      </c>
      <c r="N52" s="20">
        <v>3.13</v>
      </c>
      <c r="O52" s="2" t="s">
        <v>117</v>
      </c>
    </row>
    <row r="53" spans="1:15" x14ac:dyDescent="0.3">
      <c r="A53" s="2" t="s">
        <v>86</v>
      </c>
      <c r="B53" s="18">
        <v>2003</v>
      </c>
      <c r="C53" s="17">
        <v>2006</v>
      </c>
      <c r="D53" s="19">
        <v>2003</v>
      </c>
      <c r="E53" s="20">
        <v>2006</v>
      </c>
      <c r="F53" s="21">
        <v>2001</v>
      </c>
      <c r="G53" s="22">
        <v>2004</v>
      </c>
      <c r="H53" s="23">
        <v>2002</v>
      </c>
      <c r="I53" s="24">
        <v>2002</v>
      </c>
      <c r="J53" s="25">
        <v>2006</v>
      </c>
      <c r="K53" s="23">
        <v>2001</v>
      </c>
      <c r="L53" s="26">
        <v>2003</v>
      </c>
      <c r="M53" s="27">
        <v>2005</v>
      </c>
      <c r="N53" s="20">
        <v>2001</v>
      </c>
      <c r="O53" s="2" t="s">
        <v>86</v>
      </c>
    </row>
    <row r="54" spans="1:15" x14ac:dyDescent="0.3">
      <c r="A54" s="2" t="s">
        <v>118</v>
      </c>
      <c r="B54" s="18">
        <v>11.85</v>
      </c>
      <c r="C54" s="17">
        <v>5.85</v>
      </c>
      <c r="D54" s="19">
        <v>7.84</v>
      </c>
      <c r="E54" s="20">
        <v>8.66</v>
      </c>
      <c r="F54" s="21">
        <v>11.185</v>
      </c>
      <c r="G54" s="22">
        <v>13.93</v>
      </c>
      <c r="H54" s="23">
        <v>17.600000000000001</v>
      </c>
      <c r="I54" s="24">
        <v>22.1</v>
      </c>
      <c r="J54" s="25">
        <v>20.350000000000001</v>
      </c>
      <c r="K54" s="23">
        <v>18.850000000000001</v>
      </c>
      <c r="L54" s="26">
        <v>15.5</v>
      </c>
      <c r="M54" s="27">
        <v>9.32</v>
      </c>
      <c r="N54" s="20">
        <v>6.22</v>
      </c>
      <c r="O54" s="2" t="s">
        <v>118</v>
      </c>
    </row>
    <row r="55" spans="1:15" ht="15" thickBot="1" x14ac:dyDescent="0.35">
      <c r="A55" s="87" t="s">
        <v>86</v>
      </c>
      <c r="B55" s="88">
        <v>2006</v>
      </c>
      <c r="C55" s="89">
        <v>2005</v>
      </c>
      <c r="D55" s="90">
        <v>2002</v>
      </c>
      <c r="E55" s="91">
        <v>2003</v>
      </c>
      <c r="F55" s="92">
        <v>2005</v>
      </c>
      <c r="G55" s="93">
        <v>2001</v>
      </c>
      <c r="H55" s="94">
        <v>2005</v>
      </c>
      <c r="I55" s="95">
        <v>2006</v>
      </c>
      <c r="J55" s="96">
        <v>2003</v>
      </c>
      <c r="K55" s="94">
        <v>2006</v>
      </c>
      <c r="L55" s="97">
        <v>2005</v>
      </c>
      <c r="M55" s="98">
        <v>2006</v>
      </c>
      <c r="N55" s="91">
        <v>2002</v>
      </c>
      <c r="O55" s="87" t="s">
        <v>86</v>
      </c>
    </row>
    <row r="56" spans="1:15" ht="15" thickTop="1" x14ac:dyDescent="0.3">
      <c r="A56" s="61" t="s">
        <v>119</v>
      </c>
      <c r="B56" s="62">
        <f>INT(SUM(C56:N56)*100/12)/100</f>
        <v>11.31</v>
      </c>
      <c r="C56" s="63">
        <f t="shared" ref="C56:N57" si="6">(C14+C37)/2</f>
        <v>2.85</v>
      </c>
      <c r="D56" s="64">
        <f t="shared" si="6"/>
        <v>3.2</v>
      </c>
      <c r="E56" s="65">
        <f t="shared" si="6"/>
        <v>5.4499999999999993</v>
      </c>
      <c r="F56" s="66">
        <f t="shared" si="6"/>
        <v>9.0500000000000007</v>
      </c>
      <c r="G56" s="67">
        <f t="shared" si="6"/>
        <v>13</v>
      </c>
      <c r="H56" s="68">
        <f t="shared" si="6"/>
        <v>16.100000000000001</v>
      </c>
      <c r="I56" s="69">
        <f t="shared" si="6"/>
        <v>21.3</v>
      </c>
      <c r="J56" s="70">
        <f t="shared" si="6"/>
        <v>16.75</v>
      </c>
      <c r="K56" s="68">
        <f t="shared" si="6"/>
        <v>18.3</v>
      </c>
      <c r="L56" s="71">
        <f t="shared" si="6"/>
        <v>14.549999999999999</v>
      </c>
      <c r="M56" s="72">
        <f t="shared" si="6"/>
        <v>9.1999999999999993</v>
      </c>
      <c r="N56" s="65">
        <f t="shared" si="6"/>
        <v>6</v>
      </c>
      <c r="O56" s="61" t="s">
        <v>119</v>
      </c>
    </row>
    <row r="57" spans="1:15" x14ac:dyDescent="0.3">
      <c r="A57" s="2" t="s">
        <v>120</v>
      </c>
      <c r="B57" s="18">
        <f>INT(SUM(C57:N57)*100/12)/100</f>
        <v>10.11</v>
      </c>
      <c r="C57" s="17">
        <f t="shared" si="6"/>
        <v>3.45</v>
      </c>
      <c r="D57" s="19">
        <f t="shared" si="6"/>
        <v>4</v>
      </c>
      <c r="E57" s="20">
        <f t="shared" si="6"/>
        <v>6.55</v>
      </c>
      <c r="F57" s="21">
        <f t="shared" si="6"/>
        <v>8.8000000000000007</v>
      </c>
      <c r="G57" s="22">
        <f t="shared" si="6"/>
        <v>12.350000000000001</v>
      </c>
      <c r="H57" s="23">
        <f t="shared" si="6"/>
        <v>14.850000000000001</v>
      </c>
      <c r="I57" s="24">
        <f t="shared" si="6"/>
        <v>16.899999999999999</v>
      </c>
      <c r="J57" s="25">
        <f t="shared" si="6"/>
        <v>17.05</v>
      </c>
      <c r="K57" s="23">
        <f t="shared" si="6"/>
        <v>14.95</v>
      </c>
      <c r="L57" s="26">
        <f t="shared" si="6"/>
        <v>11.25</v>
      </c>
      <c r="M57" s="27">
        <f t="shared" si="6"/>
        <v>6.85</v>
      </c>
      <c r="N57" s="20">
        <f t="shared" si="6"/>
        <v>4.4000000000000004</v>
      </c>
      <c r="O57" s="2" t="s">
        <v>120</v>
      </c>
    </row>
    <row r="58" spans="1:15" x14ac:dyDescent="0.3">
      <c r="A58" s="2" t="s">
        <v>21</v>
      </c>
      <c r="B58" s="18">
        <f t="shared" ref="B58:N58" si="7">B56-B57</f>
        <v>1.2000000000000011</v>
      </c>
      <c r="C58" s="17">
        <f t="shared" si="7"/>
        <v>-0.60000000000000009</v>
      </c>
      <c r="D58" s="19">
        <f t="shared" si="7"/>
        <v>-0.79999999999999982</v>
      </c>
      <c r="E58" s="20">
        <f t="shared" si="7"/>
        <v>-1.1000000000000005</v>
      </c>
      <c r="F58" s="21">
        <f t="shared" si="7"/>
        <v>0.25</v>
      </c>
      <c r="G58" s="22">
        <f t="shared" si="7"/>
        <v>0.64999999999999858</v>
      </c>
      <c r="H58" s="23">
        <f t="shared" si="7"/>
        <v>1.25</v>
      </c>
      <c r="I58" s="24">
        <f t="shared" si="7"/>
        <v>4.4000000000000021</v>
      </c>
      <c r="J58" s="25">
        <f t="shared" si="7"/>
        <v>-0.30000000000000071</v>
      </c>
      <c r="K58" s="23">
        <f t="shared" si="7"/>
        <v>3.3500000000000014</v>
      </c>
      <c r="L58" s="26">
        <f t="shared" si="7"/>
        <v>3.2999999999999989</v>
      </c>
      <c r="M58" s="27">
        <f t="shared" si="7"/>
        <v>2.3499999999999996</v>
      </c>
      <c r="N58" s="20">
        <f t="shared" si="7"/>
        <v>1.5999999999999996</v>
      </c>
      <c r="O58" s="2" t="s">
        <v>21</v>
      </c>
    </row>
    <row r="59" spans="1:15" x14ac:dyDescent="0.3">
      <c r="A59" s="2" t="s">
        <v>117</v>
      </c>
      <c r="B59" s="16"/>
      <c r="C59" s="17">
        <v>-3.1</v>
      </c>
      <c r="D59" s="19">
        <v>-3.6</v>
      </c>
      <c r="E59" s="20">
        <v>3.4</v>
      </c>
      <c r="F59" s="21">
        <v>6.3</v>
      </c>
      <c r="G59" s="22">
        <v>9.6999999999999993</v>
      </c>
      <c r="H59" s="23">
        <v>12.5</v>
      </c>
      <c r="I59" s="24">
        <v>14.9</v>
      </c>
      <c r="J59" s="25">
        <v>14.9</v>
      </c>
      <c r="K59" s="23">
        <v>11.9</v>
      </c>
      <c r="L59" s="26">
        <v>7.6</v>
      </c>
      <c r="M59" s="27">
        <v>3.7</v>
      </c>
      <c r="N59" s="20">
        <v>0</v>
      </c>
      <c r="O59" s="2" t="s">
        <v>117</v>
      </c>
    </row>
    <row r="60" spans="1:15" x14ac:dyDescent="0.3">
      <c r="A60" s="2" t="s">
        <v>86</v>
      </c>
      <c r="B60" s="16"/>
      <c r="C60" s="17">
        <v>1963</v>
      </c>
      <c r="D60" s="19">
        <v>1956</v>
      </c>
      <c r="E60" s="20">
        <v>1955</v>
      </c>
      <c r="F60" s="21">
        <v>1986</v>
      </c>
      <c r="G60" s="22">
        <v>1984</v>
      </c>
      <c r="H60" s="23">
        <v>1972</v>
      </c>
      <c r="I60" s="24" t="s">
        <v>99</v>
      </c>
      <c r="J60" s="25">
        <v>1956</v>
      </c>
      <c r="K60" s="23">
        <v>1986</v>
      </c>
      <c r="L60" s="26">
        <v>1974</v>
      </c>
      <c r="M60" s="27">
        <v>1993</v>
      </c>
      <c r="N60" s="20">
        <v>1993</v>
      </c>
      <c r="O60" s="2" t="s">
        <v>86</v>
      </c>
    </row>
    <row r="61" spans="1:15" x14ac:dyDescent="0.3">
      <c r="A61" s="2" t="s">
        <v>118</v>
      </c>
      <c r="B61" s="16"/>
      <c r="C61" s="17">
        <v>7.3</v>
      </c>
      <c r="D61" s="19">
        <v>8.6</v>
      </c>
      <c r="E61" s="20">
        <v>9.9</v>
      </c>
      <c r="F61" s="21">
        <v>11.8</v>
      </c>
      <c r="G61" s="22">
        <v>15.1</v>
      </c>
      <c r="H61" s="23">
        <v>17.8</v>
      </c>
      <c r="I61" s="24">
        <v>21.3</v>
      </c>
      <c r="J61" s="25">
        <v>21.1</v>
      </c>
      <c r="K61" s="23">
        <v>18.600000000000001</v>
      </c>
      <c r="L61" s="26">
        <v>15</v>
      </c>
      <c r="M61" s="27">
        <v>11.2</v>
      </c>
      <c r="N61" s="20">
        <v>8</v>
      </c>
      <c r="O61" s="2" t="s">
        <v>118</v>
      </c>
    </row>
    <row r="62" spans="1:15" x14ac:dyDescent="0.3">
      <c r="A62" s="87" t="s">
        <v>86</v>
      </c>
      <c r="B62" s="99"/>
      <c r="C62" s="89">
        <v>1975</v>
      </c>
      <c r="D62" s="90">
        <v>1990</v>
      </c>
      <c r="E62" s="91" t="s">
        <v>99</v>
      </c>
      <c r="F62" s="92">
        <v>1961</v>
      </c>
      <c r="G62" s="93">
        <v>1947</v>
      </c>
      <c r="H62" s="94">
        <v>1976</v>
      </c>
      <c r="I62" s="95">
        <v>2006</v>
      </c>
      <c r="J62" s="96">
        <v>1947</v>
      </c>
      <c r="K62" s="94">
        <v>1949</v>
      </c>
      <c r="L62" s="97">
        <v>2001</v>
      </c>
      <c r="M62" s="98">
        <v>1994</v>
      </c>
      <c r="N62" s="91">
        <v>1974</v>
      </c>
      <c r="O62" s="87" t="s">
        <v>86</v>
      </c>
    </row>
    <row r="63" spans="1:15" x14ac:dyDescent="0.3">
      <c r="A63" s="15" t="s">
        <v>121</v>
      </c>
      <c r="B63" s="16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 t="s">
        <v>121</v>
      </c>
    </row>
    <row r="64" spans="1:15" x14ac:dyDescent="0.3">
      <c r="A64" s="3" t="s">
        <v>122</v>
      </c>
      <c r="B64" s="4">
        <f>SUM(C64:N64)</f>
        <v>53</v>
      </c>
      <c r="C64" s="5">
        <v>13</v>
      </c>
      <c r="D64" s="6">
        <v>9</v>
      </c>
      <c r="E64" s="7">
        <v>15</v>
      </c>
      <c r="F64" s="8">
        <v>4</v>
      </c>
      <c r="G64" s="9">
        <v>0</v>
      </c>
      <c r="H64" s="10">
        <v>0</v>
      </c>
      <c r="I64" s="11">
        <v>0</v>
      </c>
      <c r="J64" s="12">
        <v>0</v>
      </c>
      <c r="K64" s="10">
        <v>0</v>
      </c>
      <c r="L64" s="13">
        <v>0</v>
      </c>
      <c r="M64" s="14">
        <v>3</v>
      </c>
      <c r="N64" s="7">
        <v>9</v>
      </c>
      <c r="O64" s="3" t="s">
        <v>122</v>
      </c>
    </row>
    <row r="65" spans="1:15" x14ac:dyDescent="0.3">
      <c r="A65" s="2" t="s">
        <v>123</v>
      </c>
      <c r="B65" s="18">
        <f>SUM(C65:N65)</f>
        <v>50.528000000000006</v>
      </c>
      <c r="C65" s="17">
        <v>10.4</v>
      </c>
      <c r="D65" s="19">
        <v>11.2</v>
      </c>
      <c r="E65" s="20">
        <v>7.4</v>
      </c>
      <c r="F65" s="21">
        <v>3.8</v>
      </c>
      <c r="G65" s="22">
        <v>0.2</v>
      </c>
      <c r="H65" s="23">
        <v>0</v>
      </c>
      <c r="I65" s="24">
        <v>0</v>
      </c>
      <c r="J65" s="25">
        <v>0</v>
      </c>
      <c r="K65" s="23">
        <v>0</v>
      </c>
      <c r="L65" s="26">
        <v>1.6</v>
      </c>
      <c r="M65" s="27">
        <v>3.7280000000000002</v>
      </c>
      <c r="N65" s="20">
        <v>12.2</v>
      </c>
      <c r="O65" s="2" t="s">
        <v>123</v>
      </c>
    </row>
    <row r="66" spans="1:15" x14ac:dyDescent="0.3">
      <c r="A66" s="2" t="s">
        <v>124</v>
      </c>
      <c r="B66" s="18">
        <v>69</v>
      </c>
      <c r="C66" s="17">
        <v>14</v>
      </c>
      <c r="D66" s="19">
        <v>18</v>
      </c>
      <c r="E66" s="20">
        <v>15</v>
      </c>
      <c r="F66" s="21">
        <v>9</v>
      </c>
      <c r="G66" s="22">
        <v>1</v>
      </c>
      <c r="H66" s="23">
        <v>0</v>
      </c>
      <c r="I66" s="24">
        <v>0</v>
      </c>
      <c r="J66" s="25">
        <v>0</v>
      </c>
      <c r="K66" s="23">
        <v>0</v>
      </c>
      <c r="L66" s="26">
        <v>7</v>
      </c>
      <c r="M66" s="27">
        <v>8</v>
      </c>
      <c r="N66" s="20">
        <v>19</v>
      </c>
      <c r="O66" s="2" t="s">
        <v>124</v>
      </c>
    </row>
    <row r="67" spans="1:15" x14ac:dyDescent="0.3">
      <c r="A67" s="2" t="s">
        <v>86</v>
      </c>
      <c r="B67" s="18">
        <v>2003</v>
      </c>
      <c r="C67" s="17">
        <v>2003</v>
      </c>
      <c r="D67" s="19">
        <v>2003</v>
      </c>
      <c r="E67" s="20">
        <v>2006</v>
      </c>
      <c r="F67" s="21">
        <v>2003</v>
      </c>
      <c r="G67" s="22">
        <v>2005</v>
      </c>
      <c r="H67" s="23"/>
      <c r="I67" s="24"/>
      <c r="J67" s="25"/>
      <c r="K67" s="23"/>
      <c r="L67" s="26">
        <v>2003</v>
      </c>
      <c r="M67" s="27">
        <v>2005</v>
      </c>
      <c r="N67" s="20">
        <v>2001</v>
      </c>
      <c r="O67" s="2" t="s">
        <v>86</v>
      </c>
    </row>
    <row r="68" spans="1:15" x14ac:dyDescent="0.3">
      <c r="A68" s="2" t="s">
        <v>125</v>
      </c>
      <c r="B68" s="18">
        <v>34</v>
      </c>
      <c r="C68" s="17">
        <v>6</v>
      </c>
      <c r="D68" s="19">
        <v>6</v>
      </c>
      <c r="E68" s="20">
        <v>2</v>
      </c>
      <c r="F68" s="21">
        <v>0</v>
      </c>
      <c r="G68" s="22">
        <v>0</v>
      </c>
      <c r="H68" s="23">
        <v>0</v>
      </c>
      <c r="I68" s="24">
        <v>0</v>
      </c>
      <c r="J68" s="25">
        <v>0</v>
      </c>
      <c r="K68" s="23">
        <v>0</v>
      </c>
      <c r="L68" s="26">
        <v>0</v>
      </c>
      <c r="M68" s="27">
        <v>0</v>
      </c>
      <c r="N68" s="20">
        <v>7</v>
      </c>
      <c r="O68" s="2" t="s">
        <v>125</v>
      </c>
    </row>
    <row r="69" spans="1:15" x14ac:dyDescent="0.3">
      <c r="A69" s="2" t="s">
        <v>126</v>
      </c>
      <c r="B69" s="18">
        <v>2002</v>
      </c>
      <c r="C69" s="17">
        <v>2005</v>
      </c>
      <c r="D69" s="19">
        <v>2002</v>
      </c>
      <c r="E69" s="20">
        <v>2001</v>
      </c>
      <c r="F69" s="21">
        <v>2005</v>
      </c>
      <c r="G69" s="22">
        <v>2006</v>
      </c>
      <c r="H69" s="23"/>
      <c r="I69" s="24"/>
      <c r="J69" s="25"/>
      <c r="K69" s="23"/>
      <c r="L69" s="26">
        <v>2006</v>
      </c>
      <c r="M69" s="27">
        <v>2002</v>
      </c>
      <c r="N69" s="20">
        <v>2002</v>
      </c>
      <c r="O69" s="2" t="s">
        <v>126</v>
      </c>
    </row>
    <row r="70" spans="1:15" x14ac:dyDescent="0.3">
      <c r="A70" s="2" t="s">
        <v>127</v>
      </c>
      <c r="B70" s="100">
        <v>39025</v>
      </c>
      <c r="C70" s="17"/>
      <c r="D70" s="19"/>
      <c r="E70" s="20"/>
      <c r="F70" s="21"/>
      <c r="G70" s="22"/>
      <c r="H70" s="23"/>
      <c r="I70" s="24"/>
      <c r="J70" s="25"/>
      <c r="K70" s="23"/>
      <c r="L70" s="26"/>
      <c r="M70" s="27"/>
      <c r="N70" s="20"/>
      <c r="O70" s="2"/>
    </row>
    <row r="71" spans="1:15" x14ac:dyDescent="0.3">
      <c r="A71" s="2" t="s">
        <v>128</v>
      </c>
      <c r="B71" s="38">
        <v>37913</v>
      </c>
      <c r="C71" s="17"/>
      <c r="D71" s="19"/>
      <c r="E71" s="20"/>
      <c r="F71" s="21"/>
      <c r="G71" s="22"/>
      <c r="H71" s="23"/>
      <c r="I71" s="24"/>
      <c r="J71" s="25"/>
      <c r="K71" s="23"/>
      <c r="L71" s="26"/>
      <c r="M71" s="27"/>
      <c r="N71" s="20"/>
      <c r="O71" s="2"/>
    </row>
    <row r="72" spans="1:15" x14ac:dyDescent="0.3">
      <c r="A72" s="2" t="s">
        <v>129</v>
      </c>
      <c r="B72" s="38">
        <v>38673</v>
      </c>
      <c r="C72" s="17"/>
      <c r="D72" s="19"/>
      <c r="E72" s="20"/>
      <c r="F72" s="21"/>
      <c r="G72" s="22"/>
      <c r="H72" s="23"/>
      <c r="I72" s="24"/>
      <c r="J72" s="25"/>
      <c r="K72" s="23"/>
      <c r="L72" s="26"/>
      <c r="M72" s="27"/>
      <c r="N72" s="20"/>
      <c r="O72" s="2"/>
    </row>
    <row r="73" spans="1:15" x14ac:dyDescent="0.3">
      <c r="A73" s="2" t="s">
        <v>130</v>
      </c>
      <c r="B73" s="100">
        <v>38818</v>
      </c>
      <c r="C73" s="17"/>
      <c r="D73" s="19"/>
      <c r="E73" s="20"/>
      <c r="F73" s="21"/>
      <c r="G73" s="22"/>
      <c r="H73" s="23"/>
      <c r="I73" s="24"/>
      <c r="J73" s="25"/>
      <c r="K73" s="23"/>
      <c r="L73" s="26"/>
      <c r="M73" s="27"/>
      <c r="N73" s="20"/>
      <c r="O73" s="2"/>
    </row>
    <row r="74" spans="1:15" x14ac:dyDescent="0.3">
      <c r="A74" s="2" t="s">
        <v>131</v>
      </c>
      <c r="B74" s="38">
        <v>38818</v>
      </c>
      <c r="C74" s="17"/>
      <c r="D74" s="19"/>
      <c r="E74" s="20"/>
      <c r="F74" s="21"/>
      <c r="G74" s="22"/>
      <c r="H74" s="23"/>
      <c r="I74" s="24"/>
      <c r="J74" s="25"/>
      <c r="K74" s="23"/>
      <c r="L74" s="26"/>
      <c r="M74" s="27"/>
      <c r="N74" s="20"/>
      <c r="O74" s="2"/>
    </row>
    <row r="75" spans="1:15" ht="15" thickBot="1" x14ac:dyDescent="0.35">
      <c r="A75" s="101" t="s">
        <v>132</v>
      </c>
      <c r="B75" s="102">
        <v>38490</v>
      </c>
      <c r="C75" s="103"/>
      <c r="D75" s="104"/>
      <c r="E75" s="105"/>
      <c r="F75" s="106"/>
      <c r="G75" s="107"/>
      <c r="H75" s="108"/>
      <c r="I75" s="109"/>
      <c r="J75" s="110"/>
      <c r="K75" s="108"/>
      <c r="L75" s="111"/>
      <c r="M75" s="112"/>
      <c r="N75" s="105"/>
      <c r="O75" s="101"/>
    </row>
    <row r="76" spans="1:15" ht="15" thickTop="1" x14ac:dyDescent="0.3">
      <c r="A76" s="61" t="s">
        <v>133</v>
      </c>
      <c r="B76" s="62">
        <f>SUM(C76:N76)</f>
        <v>48</v>
      </c>
      <c r="C76" s="63">
        <v>12</v>
      </c>
      <c r="D76" s="64">
        <v>11</v>
      </c>
      <c r="E76" s="65">
        <v>15</v>
      </c>
      <c r="F76" s="66">
        <v>3</v>
      </c>
      <c r="G76" s="67">
        <v>0</v>
      </c>
      <c r="H76" s="68">
        <v>0</v>
      </c>
      <c r="I76" s="69">
        <v>0</v>
      </c>
      <c r="J76" s="70">
        <v>0</v>
      </c>
      <c r="K76" s="68">
        <v>0</v>
      </c>
      <c r="L76" s="71">
        <v>0</v>
      </c>
      <c r="M76" s="72">
        <v>0</v>
      </c>
      <c r="N76" s="65">
        <v>7</v>
      </c>
      <c r="O76" s="61" t="s">
        <v>133</v>
      </c>
    </row>
    <row r="77" spans="1:15" x14ac:dyDescent="0.3">
      <c r="A77" s="113" t="s">
        <v>134</v>
      </c>
      <c r="B77" s="114">
        <f>SUM(C77:N77)</f>
        <v>49</v>
      </c>
      <c r="C77" s="115">
        <v>12</v>
      </c>
      <c r="D77" s="116">
        <v>11</v>
      </c>
      <c r="E77" s="117">
        <v>7</v>
      </c>
      <c r="F77" s="118">
        <v>3</v>
      </c>
      <c r="G77" s="119">
        <v>0</v>
      </c>
      <c r="H77" s="120">
        <v>0</v>
      </c>
      <c r="I77" s="121">
        <v>0</v>
      </c>
      <c r="J77" s="122">
        <v>0</v>
      </c>
      <c r="K77" s="120">
        <v>0</v>
      </c>
      <c r="L77" s="123">
        <v>1</v>
      </c>
      <c r="M77" s="124">
        <v>5</v>
      </c>
      <c r="N77" s="117">
        <v>10</v>
      </c>
      <c r="O77" s="113" t="s">
        <v>134</v>
      </c>
    </row>
    <row r="78" spans="1:15" x14ac:dyDescent="0.3">
      <c r="A78" s="2" t="s">
        <v>124</v>
      </c>
      <c r="B78" s="125"/>
      <c r="C78" s="17">
        <v>28</v>
      </c>
      <c r="D78" s="19">
        <v>27</v>
      </c>
      <c r="E78" s="20">
        <v>23</v>
      </c>
      <c r="F78" s="21">
        <v>9</v>
      </c>
      <c r="G78" s="22">
        <v>2</v>
      </c>
      <c r="H78" s="23">
        <v>0</v>
      </c>
      <c r="I78" s="24">
        <v>0</v>
      </c>
      <c r="J78" s="25">
        <v>0</v>
      </c>
      <c r="K78" s="23">
        <v>0</v>
      </c>
      <c r="L78" s="26">
        <v>5</v>
      </c>
      <c r="M78" s="27">
        <v>15</v>
      </c>
      <c r="N78" s="20">
        <v>23</v>
      </c>
      <c r="O78" s="2" t="s">
        <v>124</v>
      </c>
    </row>
    <row r="79" spans="1:15" x14ac:dyDescent="0.3">
      <c r="A79" s="2" t="s">
        <v>86</v>
      </c>
      <c r="B79" s="125"/>
      <c r="C79" s="17" t="s">
        <v>99</v>
      </c>
      <c r="D79" s="19">
        <v>1956</v>
      </c>
      <c r="E79" s="20">
        <v>1955</v>
      </c>
      <c r="F79" s="21">
        <v>1956</v>
      </c>
      <c r="G79" s="22">
        <v>1962</v>
      </c>
      <c r="H79" s="23"/>
      <c r="I79" s="24"/>
      <c r="J79" s="25"/>
      <c r="K79" s="23"/>
      <c r="L79" s="26">
        <v>1997</v>
      </c>
      <c r="M79" s="27">
        <v>1985</v>
      </c>
      <c r="N79" s="20">
        <v>1963</v>
      </c>
      <c r="O79" s="2" t="s">
        <v>86</v>
      </c>
    </row>
    <row r="80" spans="1:15" x14ac:dyDescent="0.3">
      <c r="A80" s="2" t="s">
        <v>125</v>
      </c>
      <c r="B80" s="125"/>
      <c r="C80" s="17">
        <v>0</v>
      </c>
      <c r="D80" s="19">
        <v>0</v>
      </c>
      <c r="E80" s="20">
        <v>0</v>
      </c>
      <c r="F80" s="21">
        <v>0</v>
      </c>
      <c r="G80" s="22">
        <v>0</v>
      </c>
      <c r="H80" s="23">
        <v>0</v>
      </c>
      <c r="I80" s="24">
        <v>0</v>
      </c>
      <c r="J80" s="25">
        <v>0</v>
      </c>
      <c r="K80" s="23">
        <v>0</v>
      </c>
      <c r="L80" s="26">
        <v>0</v>
      </c>
      <c r="M80" s="27">
        <v>0</v>
      </c>
      <c r="N80" s="20">
        <v>0</v>
      </c>
      <c r="O80" s="2" t="s">
        <v>125</v>
      </c>
    </row>
    <row r="81" spans="1:15" x14ac:dyDescent="0.3">
      <c r="A81" s="87" t="s">
        <v>126</v>
      </c>
      <c r="B81" s="125"/>
      <c r="C81" s="89" t="s">
        <v>99</v>
      </c>
      <c r="D81" s="90" t="s">
        <v>99</v>
      </c>
      <c r="E81" s="91" t="s">
        <v>99</v>
      </c>
      <c r="F81" s="92" t="s">
        <v>99</v>
      </c>
      <c r="G81" s="93">
        <v>2002</v>
      </c>
      <c r="H81" s="94"/>
      <c r="I81" s="95"/>
      <c r="J81" s="96"/>
      <c r="K81" s="94"/>
      <c r="L81" s="97">
        <v>2006</v>
      </c>
      <c r="M81" s="98">
        <v>2006</v>
      </c>
      <c r="N81" s="91" t="s">
        <v>99</v>
      </c>
      <c r="O81" s="87" t="s">
        <v>126</v>
      </c>
    </row>
    <row r="82" spans="1:15" x14ac:dyDescent="0.3">
      <c r="A82" s="15" t="s">
        <v>135</v>
      </c>
      <c r="B82" s="16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 t="s">
        <v>135</v>
      </c>
    </row>
    <row r="83" spans="1:15" x14ac:dyDescent="0.3">
      <c r="A83" s="3" t="s">
        <v>136</v>
      </c>
      <c r="B83" s="4">
        <f>SUM(C83:N83)</f>
        <v>4</v>
      </c>
      <c r="C83" s="5">
        <v>2</v>
      </c>
      <c r="D83" s="6">
        <v>0</v>
      </c>
      <c r="E83" s="7">
        <v>2</v>
      </c>
      <c r="F83" s="8">
        <v>0</v>
      </c>
      <c r="G83" s="9">
        <v>0</v>
      </c>
      <c r="H83" s="10">
        <v>0</v>
      </c>
      <c r="I83" s="11">
        <v>0</v>
      </c>
      <c r="J83" s="12">
        <v>0</v>
      </c>
      <c r="K83" s="10">
        <v>0</v>
      </c>
      <c r="L83" s="13">
        <v>0</v>
      </c>
      <c r="M83" s="14">
        <v>0</v>
      </c>
      <c r="N83" s="7">
        <v>0</v>
      </c>
      <c r="O83" s="3" t="s">
        <v>136</v>
      </c>
    </row>
    <row r="84" spans="1:15" x14ac:dyDescent="0.3">
      <c r="A84" s="2" t="s">
        <v>137</v>
      </c>
      <c r="B84" s="18">
        <f>SUM(C84:N84)</f>
        <v>6.4000000000000012</v>
      </c>
      <c r="C84" s="17">
        <v>2.2000000000000002</v>
      </c>
      <c r="D84" s="19">
        <v>1.6</v>
      </c>
      <c r="E84" s="20">
        <v>1</v>
      </c>
      <c r="F84" s="21">
        <v>0.2</v>
      </c>
      <c r="G84" s="22">
        <v>0</v>
      </c>
      <c r="H84" s="23">
        <v>0</v>
      </c>
      <c r="I84" s="24">
        <v>0</v>
      </c>
      <c r="J84" s="25">
        <v>0</v>
      </c>
      <c r="K84" s="23">
        <v>0</v>
      </c>
      <c r="L84" s="26">
        <v>0.4</v>
      </c>
      <c r="M84" s="27">
        <v>0</v>
      </c>
      <c r="N84" s="20">
        <v>1</v>
      </c>
      <c r="O84" s="2" t="s">
        <v>137</v>
      </c>
    </row>
    <row r="85" spans="1:15" x14ac:dyDescent="0.3">
      <c r="A85" s="2" t="s">
        <v>138</v>
      </c>
      <c r="B85" s="18">
        <v>13</v>
      </c>
      <c r="C85" s="17">
        <v>6</v>
      </c>
      <c r="D85" s="19">
        <v>3</v>
      </c>
      <c r="E85" s="20">
        <v>5</v>
      </c>
      <c r="F85" s="21">
        <v>1</v>
      </c>
      <c r="G85" s="22">
        <v>0</v>
      </c>
      <c r="H85" s="23">
        <v>0</v>
      </c>
      <c r="I85" s="24">
        <v>0</v>
      </c>
      <c r="J85" s="25">
        <v>0</v>
      </c>
      <c r="K85" s="23">
        <v>0</v>
      </c>
      <c r="L85" s="26">
        <v>2</v>
      </c>
      <c r="M85" s="27">
        <v>0</v>
      </c>
      <c r="N85" s="20">
        <v>2</v>
      </c>
      <c r="O85" s="2" t="s">
        <v>138</v>
      </c>
    </row>
    <row r="86" spans="1:15" x14ac:dyDescent="0.3">
      <c r="A86" s="2" t="s">
        <v>86</v>
      </c>
      <c r="B86" s="18">
        <v>2003</v>
      </c>
      <c r="C86" s="17">
        <v>2003</v>
      </c>
      <c r="D86" s="19">
        <v>2005</v>
      </c>
      <c r="E86" s="20">
        <v>2005</v>
      </c>
      <c r="F86" s="21">
        <v>2003</v>
      </c>
      <c r="G86" s="22"/>
      <c r="H86" s="23"/>
      <c r="I86" s="24"/>
      <c r="J86" s="25"/>
      <c r="K86" s="23"/>
      <c r="L86" s="26">
        <v>2003</v>
      </c>
      <c r="M86" s="27">
        <v>2005</v>
      </c>
      <c r="N86" s="20">
        <v>2004</v>
      </c>
      <c r="O86" s="2" t="s">
        <v>86</v>
      </c>
    </row>
    <row r="87" spans="1:15" x14ac:dyDescent="0.3">
      <c r="A87" s="2" t="s">
        <v>139</v>
      </c>
      <c r="B87" s="18">
        <v>2</v>
      </c>
      <c r="C87" s="17">
        <v>0</v>
      </c>
      <c r="D87" s="19">
        <v>0</v>
      </c>
      <c r="E87" s="20">
        <v>0</v>
      </c>
      <c r="F87" s="21">
        <v>0</v>
      </c>
      <c r="G87" s="22">
        <v>0</v>
      </c>
      <c r="H87" s="23">
        <v>0</v>
      </c>
      <c r="I87" s="24">
        <v>0</v>
      </c>
      <c r="J87" s="25">
        <v>0</v>
      </c>
      <c r="K87" s="23">
        <v>0</v>
      </c>
      <c r="L87" s="26">
        <v>0</v>
      </c>
      <c r="M87" s="27">
        <v>0</v>
      </c>
      <c r="N87" s="20">
        <v>0</v>
      </c>
      <c r="O87" s="2" t="s">
        <v>139</v>
      </c>
    </row>
    <row r="88" spans="1:15" ht="15" thickBot="1" x14ac:dyDescent="0.35">
      <c r="A88" s="87" t="s">
        <v>126</v>
      </c>
      <c r="B88" s="88">
        <v>2002</v>
      </c>
      <c r="C88" s="89">
        <v>2005</v>
      </c>
      <c r="D88" s="90">
        <v>2006</v>
      </c>
      <c r="E88" s="91">
        <v>2004</v>
      </c>
      <c r="F88" s="92">
        <v>2006</v>
      </c>
      <c r="G88" s="93"/>
      <c r="H88" s="94"/>
      <c r="I88" s="95"/>
      <c r="J88" s="96"/>
      <c r="K88" s="94"/>
      <c r="L88" s="97">
        <v>2006</v>
      </c>
      <c r="M88" s="98">
        <v>2005</v>
      </c>
      <c r="N88" s="91">
        <v>2006</v>
      </c>
      <c r="O88" s="87" t="s">
        <v>126</v>
      </c>
    </row>
    <row r="89" spans="1:15" ht="15" thickTop="1" x14ac:dyDescent="0.3">
      <c r="A89" s="126" t="s">
        <v>140</v>
      </c>
      <c r="B89" s="127">
        <f>SUM(C89:N89)</f>
        <v>7</v>
      </c>
      <c r="C89" s="201">
        <v>3</v>
      </c>
      <c r="D89" s="202">
        <v>2</v>
      </c>
      <c r="E89" s="203">
        <v>0</v>
      </c>
      <c r="F89" s="204">
        <v>0</v>
      </c>
      <c r="G89" s="132">
        <v>0</v>
      </c>
      <c r="H89" s="133">
        <v>0</v>
      </c>
      <c r="I89" s="134">
        <v>0</v>
      </c>
      <c r="J89" s="135">
        <v>0</v>
      </c>
      <c r="K89" s="133">
        <v>0</v>
      </c>
      <c r="L89" s="136">
        <v>0</v>
      </c>
      <c r="M89" s="137">
        <v>0</v>
      </c>
      <c r="N89" s="130">
        <v>2</v>
      </c>
      <c r="O89" s="126" t="s">
        <v>140</v>
      </c>
    </row>
    <row r="90" spans="1:15" x14ac:dyDescent="0.3">
      <c r="A90" s="15" t="s">
        <v>141</v>
      </c>
      <c r="B90" s="16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 t="s">
        <v>141</v>
      </c>
    </row>
    <row r="91" spans="1:15" x14ac:dyDescent="0.3">
      <c r="A91" s="3" t="s">
        <v>142</v>
      </c>
      <c r="B91" s="4">
        <f>SUM(C91:N91)</f>
        <v>0</v>
      </c>
      <c r="C91" s="5">
        <v>0</v>
      </c>
      <c r="D91" s="6">
        <v>0</v>
      </c>
      <c r="E91" s="7">
        <v>0</v>
      </c>
      <c r="F91" s="8">
        <v>0</v>
      </c>
      <c r="G91" s="9">
        <v>0</v>
      </c>
      <c r="H91" s="10">
        <v>0</v>
      </c>
      <c r="I91" s="11">
        <v>0</v>
      </c>
      <c r="J91" s="12">
        <v>0</v>
      </c>
      <c r="K91" s="10">
        <v>0</v>
      </c>
      <c r="L91" s="13">
        <v>0</v>
      </c>
      <c r="M91" s="14">
        <v>0</v>
      </c>
      <c r="N91" s="7">
        <v>0</v>
      </c>
      <c r="O91" s="3" t="s">
        <v>142</v>
      </c>
    </row>
    <row r="92" spans="1:15" x14ac:dyDescent="0.3">
      <c r="A92" s="2" t="s">
        <v>143</v>
      </c>
      <c r="B92" s="18">
        <f>SUM(C92:N92)</f>
        <v>0.4</v>
      </c>
      <c r="C92" s="17">
        <v>0</v>
      </c>
      <c r="D92" s="19">
        <v>0.2</v>
      </c>
      <c r="E92" s="20">
        <v>0.2</v>
      </c>
      <c r="F92" s="21">
        <v>0</v>
      </c>
      <c r="G92" s="22">
        <v>0</v>
      </c>
      <c r="H92" s="23">
        <v>0</v>
      </c>
      <c r="I92" s="24">
        <v>0</v>
      </c>
      <c r="J92" s="25">
        <v>0</v>
      </c>
      <c r="K92" s="23">
        <v>0</v>
      </c>
      <c r="L92" s="26">
        <v>0</v>
      </c>
      <c r="M92" s="27">
        <v>0</v>
      </c>
      <c r="N92" s="20">
        <v>0</v>
      </c>
      <c r="O92" s="2" t="s">
        <v>143</v>
      </c>
    </row>
    <row r="93" spans="1:15" x14ac:dyDescent="0.3">
      <c r="A93" s="2" t="s">
        <v>144</v>
      </c>
      <c r="B93" s="18">
        <v>2</v>
      </c>
      <c r="C93" s="17">
        <v>0</v>
      </c>
      <c r="D93" s="19">
        <v>1</v>
      </c>
      <c r="E93" s="20">
        <v>1</v>
      </c>
      <c r="F93" s="21">
        <v>0</v>
      </c>
      <c r="G93" s="22">
        <v>0</v>
      </c>
      <c r="H93" s="23">
        <v>0</v>
      </c>
      <c r="I93" s="24">
        <v>0</v>
      </c>
      <c r="J93" s="25">
        <v>0</v>
      </c>
      <c r="K93" s="23">
        <v>0</v>
      </c>
      <c r="L93" s="26">
        <v>0</v>
      </c>
      <c r="M93" s="27">
        <v>0</v>
      </c>
      <c r="N93" s="20">
        <v>0</v>
      </c>
      <c r="O93" s="2" t="s">
        <v>144</v>
      </c>
    </row>
    <row r="94" spans="1:15" x14ac:dyDescent="0.3">
      <c r="A94" s="2" t="s">
        <v>86</v>
      </c>
      <c r="B94" s="18">
        <v>2005</v>
      </c>
      <c r="C94" s="17"/>
      <c r="D94" s="19">
        <v>2005</v>
      </c>
      <c r="E94" s="20">
        <v>2005</v>
      </c>
      <c r="F94" s="21"/>
      <c r="G94" s="22"/>
      <c r="H94" s="23"/>
      <c r="I94" s="24"/>
      <c r="J94" s="25"/>
      <c r="K94" s="23"/>
      <c r="L94" s="26"/>
      <c r="M94" s="27"/>
      <c r="N94" s="20"/>
      <c r="O94" s="2" t="s">
        <v>86</v>
      </c>
    </row>
    <row r="95" spans="1:15" x14ac:dyDescent="0.3">
      <c r="A95" s="2" t="s">
        <v>145</v>
      </c>
      <c r="B95" s="18">
        <v>0</v>
      </c>
      <c r="C95" s="17">
        <v>0</v>
      </c>
      <c r="D95" s="19">
        <v>0</v>
      </c>
      <c r="E95" s="20">
        <v>0</v>
      </c>
      <c r="F95" s="21">
        <v>0</v>
      </c>
      <c r="G95" s="22">
        <v>0</v>
      </c>
      <c r="H95" s="23">
        <v>0</v>
      </c>
      <c r="I95" s="24">
        <v>0</v>
      </c>
      <c r="J95" s="25">
        <v>0</v>
      </c>
      <c r="K95" s="23">
        <v>0</v>
      </c>
      <c r="L95" s="26">
        <v>0</v>
      </c>
      <c r="M95" s="27">
        <v>0</v>
      </c>
      <c r="N95" s="20">
        <v>0</v>
      </c>
      <c r="O95" s="2" t="s">
        <v>145</v>
      </c>
    </row>
    <row r="96" spans="1:15" ht="15" thickBot="1" x14ac:dyDescent="0.35">
      <c r="A96" s="87" t="s">
        <v>126</v>
      </c>
      <c r="B96" s="88">
        <v>2006</v>
      </c>
      <c r="C96" s="89"/>
      <c r="D96" s="90"/>
      <c r="E96" s="91"/>
      <c r="F96" s="92"/>
      <c r="G96" s="93"/>
      <c r="H96" s="94"/>
      <c r="I96" s="95"/>
      <c r="J96" s="96"/>
      <c r="K96" s="94"/>
      <c r="L96" s="97"/>
      <c r="M96" s="98"/>
      <c r="N96" s="91"/>
      <c r="O96" s="87" t="s">
        <v>126</v>
      </c>
    </row>
    <row r="97" spans="1:15" ht="15" thickTop="1" x14ac:dyDescent="0.3">
      <c r="A97" s="126" t="s">
        <v>146</v>
      </c>
      <c r="B97" s="127">
        <f>SUM(C97:N97)</f>
        <v>1</v>
      </c>
      <c r="C97" s="128">
        <v>1</v>
      </c>
      <c r="D97" s="129">
        <v>0</v>
      </c>
      <c r="E97" s="130">
        <v>0</v>
      </c>
      <c r="F97" s="131">
        <v>0</v>
      </c>
      <c r="G97" s="132">
        <v>0</v>
      </c>
      <c r="H97" s="133">
        <v>0</v>
      </c>
      <c r="I97" s="134">
        <v>0</v>
      </c>
      <c r="J97" s="135">
        <v>0</v>
      </c>
      <c r="K97" s="133">
        <v>0</v>
      </c>
      <c r="L97" s="211">
        <v>0</v>
      </c>
      <c r="M97" s="137">
        <v>0</v>
      </c>
      <c r="N97" s="130">
        <v>0</v>
      </c>
      <c r="O97" s="126" t="s">
        <v>147</v>
      </c>
    </row>
    <row r="98" spans="1:15" x14ac:dyDescent="0.3">
      <c r="A98" s="15" t="s">
        <v>148</v>
      </c>
      <c r="B98" s="16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 t="s">
        <v>148</v>
      </c>
    </row>
    <row r="99" spans="1:15" x14ac:dyDescent="0.3">
      <c r="A99" s="3" t="s">
        <v>149</v>
      </c>
      <c r="B99" s="4">
        <f>SUM(C99:N99)</f>
        <v>0</v>
      </c>
      <c r="C99" s="5">
        <v>0</v>
      </c>
      <c r="D99" s="6">
        <v>0</v>
      </c>
      <c r="E99" s="7">
        <v>0</v>
      </c>
      <c r="F99" s="8">
        <v>0</v>
      </c>
      <c r="G99" s="9">
        <v>0</v>
      </c>
      <c r="H99" s="10">
        <v>0</v>
      </c>
      <c r="I99" s="11">
        <v>0</v>
      </c>
      <c r="J99" s="12">
        <v>0</v>
      </c>
      <c r="K99" s="10">
        <v>0</v>
      </c>
      <c r="L99" s="13">
        <v>0</v>
      </c>
      <c r="M99" s="14">
        <v>0</v>
      </c>
      <c r="N99" s="7">
        <v>0</v>
      </c>
      <c r="O99" s="3" t="s">
        <v>149</v>
      </c>
    </row>
    <row r="100" spans="1:15" x14ac:dyDescent="0.3">
      <c r="A100" s="2" t="s">
        <v>150</v>
      </c>
      <c r="B100" s="18">
        <f>SUM(C100:N100)</f>
        <v>1.4</v>
      </c>
      <c r="C100" s="17">
        <v>1</v>
      </c>
      <c r="D100" s="19">
        <v>0</v>
      </c>
      <c r="E100" s="20">
        <v>0</v>
      </c>
      <c r="F100" s="21">
        <v>0</v>
      </c>
      <c r="G100" s="22">
        <v>0</v>
      </c>
      <c r="H100" s="23">
        <v>0</v>
      </c>
      <c r="I100" s="24">
        <v>0</v>
      </c>
      <c r="J100" s="25">
        <v>0</v>
      </c>
      <c r="K100" s="23">
        <v>0</v>
      </c>
      <c r="L100" s="26">
        <v>0</v>
      </c>
      <c r="M100" s="27">
        <v>0</v>
      </c>
      <c r="N100" s="20">
        <v>0.4</v>
      </c>
      <c r="O100" s="2" t="s">
        <v>150</v>
      </c>
    </row>
    <row r="101" spans="1:15" x14ac:dyDescent="0.3">
      <c r="A101" s="2" t="s">
        <v>151</v>
      </c>
      <c r="B101" s="18">
        <v>3</v>
      </c>
      <c r="C101" s="17">
        <v>3</v>
      </c>
      <c r="D101" s="19">
        <v>0</v>
      </c>
      <c r="E101" s="20">
        <v>0</v>
      </c>
      <c r="F101" s="21">
        <v>0</v>
      </c>
      <c r="G101" s="22">
        <v>0</v>
      </c>
      <c r="H101" s="23">
        <v>0</v>
      </c>
      <c r="I101" s="24">
        <v>0</v>
      </c>
      <c r="J101" s="25">
        <v>0</v>
      </c>
      <c r="K101" s="23">
        <v>0</v>
      </c>
      <c r="L101" s="26">
        <v>0</v>
      </c>
      <c r="M101" s="27">
        <v>0</v>
      </c>
      <c r="N101" s="20">
        <v>1</v>
      </c>
      <c r="O101" s="2" t="s">
        <v>151</v>
      </c>
    </row>
    <row r="102" spans="1:15" x14ac:dyDescent="0.3">
      <c r="A102" s="2" t="s">
        <v>126</v>
      </c>
      <c r="B102" s="18">
        <v>2003</v>
      </c>
      <c r="C102" s="17">
        <v>2003</v>
      </c>
      <c r="D102" s="19"/>
      <c r="E102" s="20"/>
      <c r="F102" s="21"/>
      <c r="G102" s="22"/>
      <c r="H102" s="23"/>
      <c r="I102" s="24"/>
      <c r="J102" s="25"/>
      <c r="K102" s="23"/>
      <c r="L102" s="26"/>
      <c r="M102" s="27"/>
      <c r="N102" s="20">
        <v>2004</v>
      </c>
      <c r="O102" s="2" t="s">
        <v>126</v>
      </c>
    </row>
    <row r="103" spans="1:15" x14ac:dyDescent="0.3">
      <c r="A103" s="2" t="s">
        <v>152</v>
      </c>
      <c r="B103" s="18">
        <v>0</v>
      </c>
      <c r="C103" s="17">
        <v>0</v>
      </c>
      <c r="D103" s="19">
        <v>0</v>
      </c>
      <c r="E103" s="20">
        <v>0</v>
      </c>
      <c r="F103" s="21">
        <v>0</v>
      </c>
      <c r="G103" s="22">
        <v>0</v>
      </c>
      <c r="H103" s="23">
        <v>0</v>
      </c>
      <c r="I103" s="24">
        <v>0</v>
      </c>
      <c r="J103" s="25">
        <v>0</v>
      </c>
      <c r="K103" s="23">
        <v>0</v>
      </c>
      <c r="L103" s="26">
        <v>0</v>
      </c>
      <c r="M103" s="27">
        <v>0</v>
      </c>
      <c r="N103" s="20">
        <v>0</v>
      </c>
      <c r="O103" s="2" t="s">
        <v>152</v>
      </c>
    </row>
    <row r="104" spans="1:15" ht="15" thickBot="1" x14ac:dyDescent="0.35">
      <c r="A104" s="87" t="s">
        <v>126</v>
      </c>
      <c r="B104" s="88">
        <v>2006</v>
      </c>
      <c r="C104" s="89">
        <v>2006</v>
      </c>
      <c r="D104" s="90">
        <v>2006</v>
      </c>
      <c r="E104" s="91"/>
      <c r="F104" s="92"/>
      <c r="G104" s="93"/>
      <c r="H104" s="94"/>
      <c r="I104" s="95"/>
      <c r="J104" s="96"/>
      <c r="K104" s="94"/>
      <c r="L104" s="97"/>
      <c r="M104" s="98"/>
      <c r="N104" s="91">
        <v>2006</v>
      </c>
      <c r="O104" s="87" t="s">
        <v>126</v>
      </c>
    </row>
    <row r="105" spans="1:15" ht="15" thickTop="1" x14ac:dyDescent="0.3">
      <c r="A105" s="61" t="s">
        <v>153</v>
      </c>
      <c r="B105" s="62">
        <f>SUM(C105:N105)</f>
        <v>1</v>
      </c>
      <c r="C105" s="63">
        <v>1</v>
      </c>
      <c r="D105" s="64">
        <v>0</v>
      </c>
      <c r="E105" s="65">
        <v>0</v>
      </c>
      <c r="F105" s="66">
        <v>0</v>
      </c>
      <c r="G105" s="219">
        <v>0</v>
      </c>
      <c r="H105" s="68">
        <v>0</v>
      </c>
      <c r="I105" s="69">
        <v>0</v>
      </c>
      <c r="J105" s="205">
        <v>0</v>
      </c>
      <c r="K105" s="220">
        <v>0</v>
      </c>
      <c r="L105" s="211">
        <v>0</v>
      </c>
      <c r="M105" s="206">
        <v>0</v>
      </c>
      <c r="N105" s="65">
        <v>0</v>
      </c>
      <c r="O105" s="61" t="s">
        <v>153</v>
      </c>
    </row>
    <row r="106" spans="1:15" x14ac:dyDescent="0.3">
      <c r="A106" s="2" t="s">
        <v>150</v>
      </c>
      <c r="B106" s="18">
        <f>SUM(C106:N106)</f>
        <v>7</v>
      </c>
      <c r="C106" s="17">
        <v>3</v>
      </c>
      <c r="D106" s="19">
        <v>2</v>
      </c>
      <c r="E106" s="20">
        <v>0</v>
      </c>
      <c r="F106" s="21">
        <v>0</v>
      </c>
      <c r="G106" s="22">
        <v>0</v>
      </c>
      <c r="H106" s="23">
        <v>0</v>
      </c>
      <c r="I106" s="24">
        <v>0</v>
      </c>
      <c r="J106" s="25">
        <v>0</v>
      </c>
      <c r="K106" s="23">
        <v>0</v>
      </c>
      <c r="L106" s="26">
        <v>0</v>
      </c>
      <c r="M106" s="27">
        <v>0</v>
      </c>
      <c r="N106" s="20">
        <v>2</v>
      </c>
      <c r="O106" s="2" t="s">
        <v>150</v>
      </c>
    </row>
    <row r="107" spans="1:15" x14ac:dyDescent="0.3">
      <c r="A107" s="2" t="s">
        <v>151</v>
      </c>
      <c r="B107" s="16"/>
      <c r="C107" s="17">
        <v>16</v>
      </c>
      <c r="D107" s="19">
        <v>14</v>
      </c>
      <c r="E107" s="20">
        <v>4</v>
      </c>
      <c r="F107" s="21">
        <v>0</v>
      </c>
      <c r="G107" s="22">
        <v>0</v>
      </c>
      <c r="H107" s="23">
        <v>0</v>
      </c>
      <c r="I107" s="24">
        <v>0</v>
      </c>
      <c r="J107" s="25">
        <v>0</v>
      </c>
      <c r="K107" s="23">
        <v>0</v>
      </c>
      <c r="L107" s="26">
        <v>0</v>
      </c>
      <c r="M107" s="27">
        <v>3</v>
      </c>
      <c r="N107" s="20">
        <v>10</v>
      </c>
      <c r="O107" s="2" t="s">
        <v>151</v>
      </c>
    </row>
    <row r="108" spans="1:15" x14ac:dyDescent="0.3">
      <c r="A108" s="2" t="s">
        <v>126</v>
      </c>
      <c r="B108" s="16"/>
      <c r="C108" s="17">
        <v>1963</v>
      </c>
      <c r="D108" s="19">
        <v>1956</v>
      </c>
      <c r="E108" s="20">
        <v>1971</v>
      </c>
      <c r="F108" s="21"/>
      <c r="G108" s="22"/>
      <c r="H108" s="23"/>
      <c r="I108" s="24"/>
      <c r="J108" s="25"/>
      <c r="K108" s="23"/>
      <c r="L108" s="26"/>
      <c r="M108" s="27" t="s">
        <v>99</v>
      </c>
      <c r="N108" s="20">
        <v>1969</v>
      </c>
      <c r="O108" s="2" t="s">
        <v>126</v>
      </c>
    </row>
    <row r="109" spans="1:15" x14ac:dyDescent="0.3">
      <c r="A109" s="2" t="s">
        <v>152</v>
      </c>
      <c r="B109" s="16"/>
      <c r="C109" s="17">
        <v>0</v>
      </c>
      <c r="D109" s="19">
        <v>0</v>
      </c>
      <c r="E109" s="20">
        <v>0</v>
      </c>
      <c r="F109" s="21">
        <v>0</v>
      </c>
      <c r="G109" s="22">
        <v>0</v>
      </c>
      <c r="H109" s="23">
        <v>0</v>
      </c>
      <c r="I109" s="24">
        <v>0</v>
      </c>
      <c r="J109" s="25">
        <v>0</v>
      </c>
      <c r="K109" s="23">
        <v>0</v>
      </c>
      <c r="L109" s="26">
        <v>0</v>
      </c>
      <c r="M109" s="27">
        <v>0</v>
      </c>
      <c r="N109" s="20">
        <v>0</v>
      </c>
      <c r="O109" s="2" t="s">
        <v>152</v>
      </c>
    </row>
    <row r="110" spans="1:15" x14ac:dyDescent="0.3">
      <c r="A110" s="2" t="s">
        <v>126</v>
      </c>
      <c r="B110" s="16"/>
      <c r="C110" s="17">
        <v>2004</v>
      </c>
      <c r="D110" s="19">
        <v>2006</v>
      </c>
      <c r="E110" s="20">
        <v>2004</v>
      </c>
      <c r="F110" s="21"/>
      <c r="G110" s="22"/>
      <c r="H110" s="23"/>
      <c r="I110" s="24"/>
      <c r="J110" s="25"/>
      <c r="K110" s="23"/>
      <c r="L110" s="26"/>
      <c r="M110" s="27" t="s">
        <v>99</v>
      </c>
      <c r="N110" s="20">
        <v>2002</v>
      </c>
      <c r="O110" s="2" t="s">
        <v>126</v>
      </c>
    </row>
    <row r="111" spans="1:15" x14ac:dyDescent="0.3">
      <c r="A111" s="15" t="s">
        <v>337</v>
      </c>
      <c r="B111" s="16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 t="s">
        <v>338</v>
      </c>
    </row>
    <row r="112" spans="1:15" x14ac:dyDescent="0.3">
      <c r="A112" s="3" t="s">
        <v>339</v>
      </c>
      <c r="B112" s="4">
        <f>SUM(C112:N112)</f>
        <v>121</v>
      </c>
      <c r="C112" s="5">
        <v>0</v>
      </c>
      <c r="D112" s="6">
        <v>0</v>
      </c>
      <c r="E112" s="7">
        <v>0</v>
      </c>
      <c r="F112" s="8">
        <v>2</v>
      </c>
      <c r="G112" s="9">
        <v>10</v>
      </c>
      <c r="H112" s="10">
        <v>21</v>
      </c>
      <c r="I112" s="11">
        <v>31</v>
      </c>
      <c r="J112" s="12">
        <v>23</v>
      </c>
      <c r="K112" s="10">
        <v>29</v>
      </c>
      <c r="L112" s="13">
        <v>5</v>
      </c>
      <c r="M112" s="14">
        <v>0</v>
      </c>
      <c r="N112" s="7">
        <v>0</v>
      </c>
      <c r="O112" s="3" t="s">
        <v>339</v>
      </c>
    </row>
    <row r="113" spans="1:15" x14ac:dyDescent="0.3">
      <c r="A113" s="2" t="s">
        <v>340</v>
      </c>
      <c r="B113" s="18">
        <v>115</v>
      </c>
      <c r="C113" s="17">
        <v>0</v>
      </c>
      <c r="D113" s="19">
        <v>0</v>
      </c>
      <c r="E113" s="20">
        <v>0.6</v>
      </c>
      <c r="F113" s="21">
        <v>4.8</v>
      </c>
      <c r="G113" s="22">
        <v>9.8000000000000007</v>
      </c>
      <c r="H113" s="23">
        <v>19.8</v>
      </c>
      <c r="I113" s="24">
        <v>24</v>
      </c>
      <c r="J113" s="25">
        <v>28</v>
      </c>
      <c r="K113" s="23">
        <v>14.4</v>
      </c>
      <c r="L113" s="26">
        <v>5</v>
      </c>
      <c r="M113" s="27">
        <v>0</v>
      </c>
      <c r="N113" s="20">
        <v>0</v>
      </c>
      <c r="O113" s="2" t="s">
        <v>340</v>
      </c>
    </row>
    <row r="114" spans="1:15" x14ac:dyDescent="0.3">
      <c r="A114" s="2" t="s">
        <v>341</v>
      </c>
      <c r="B114" s="18">
        <v>121</v>
      </c>
      <c r="C114" s="17">
        <v>0</v>
      </c>
      <c r="D114" s="19">
        <v>0</v>
      </c>
      <c r="E114" s="20">
        <v>2</v>
      </c>
      <c r="F114" s="21">
        <v>8</v>
      </c>
      <c r="G114" s="22">
        <v>16</v>
      </c>
      <c r="H114" s="23">
        <v>25</v>
      </c>
      <c r="I114" s="24">
        <v>31</v>
      </c>
      <c r="J114" s="25">
        <v>29</v>
      </c>
      <c r="K114" s="23">
        <v>29</v>
      </c>
      <c r="L114" s="26">
        <v>11</v>
      </c>
      <c r="M114" s="27">
        <v>0</v>
      </c>
      <c r="N114" s="20">
        <v>0</v>
      </c>
      <c r="O114" s="2" t="s">
        <v>341</v>
      </c>
    </row>
    <row r="115" spans="1:15" x14ac:dyDescent="0.3">
      <c r="A115" s="2" t="s">
        <v>86</v>
      </c>
      <c r="B115" s="18">
        <v>2006</v>
      </c>
      <c r="C115" s="17"/>
      <c r="D115" s="19"/>
      <c r="E115" s="20">
        <v>2003</v>
      </c>
      <c r="F115" s="21">
        <v>2004</v>
      </c>
      <c r="G115" s="22">
        <v>2001</v>
      </c>
      <c r="H115" s="23">
        <v>2003</v>
      </c>
      <c r="I115" s="24">
        <v>2006</v>
      </c>
      <c r="J115" s="25">
        <v>2004</v>
      </c>
      <c r="K115" s="23">
        <v>2006</v>
      </c>
      <c r="L115" s="26">
        <v>2005</v>
      </c>
      <c r="M115" s="27"/>
      <c r="N115" s="20"/>
      <c r="O115" s="2" t="s">
        <v>86</v>
      </c>
    </row>
    <row r="116" spans="1:15" x14ac:dyDescent="0.3">
      <c r="A116" s="2" t="s">
        <v>342</v>
      </c>
      <c r="B116" s="18">
        <v>108</v>
      </c>
      <c r="C116" s="17">
        <v>0</v>
      </c>
      <c r="D116" s="19">
        <v>0</v>
      </c>
      <c r="E116" s="20">
        <v>0</v>
      </c>
      <c r="F116" s="21">
        <v>1</v>
      </c>
      <c r="G116" s="22">
        <v>5</v>
      </c>
      <c r="H116" s="23">
        <v>15</v>
      </c>
      <c r="I116" s="24">
        <v>21</v>
      </c>
      <c r="J116" s="25">
        <v>23</v>
      </c>
      <c r="K116" s="23">
        <v>4</v>
      </c>
      <c r="L116" s="26">
        <v>0</v>
      </c>
      <c r="M116" s="27">
        <v>0</v>
      </c>
      <c r="N116" s="20">
        <v>0</v>
      </c>
      <c r="O116" s="2" t="s">
        <v>342</v>
      </c>
    </row>
    <row r="117" spans="1:15" x14ac:dyDescent="0.3">
      <c r="A117" s="2" t="s">
        <v>86</v>
      </c>
      <c r="B117" s="18">
        <v>2004</v>
      </c>
      <c r="C117" s="17"/>
      <c r="D117" s="19"/>
      <c r="E117" s="20">
        <v>2006</v>
      </c>
      <c r="F117" s="21">
        <v>2001</v>
      </c>
      <c r="G117" s="22">
        <v>2002</v>
      </c>
      <c r="H117" s="23">
        <v>2002</v>
      </c>
      <c r="I117" s="24">
        <v>2004</v>
      </c>
      <c r="J117" s="25">
        <v>2006</v>
      </c>
      <c r="K117" s="23">
        <v>2001</v>
      </c>
      <c r="L117" s="26">
        <v>2002</v>
      </c>
      <c r="M117" s="27"/>
      <c r="N117" s="20"/>
      <c r="O117" s="2" t="s">
        <v>86</v>
      </c>
    </row>
    <row r="118" spans="1:15" x14ac:dyDescent="0.3">
      <c r="A118" s="2" t="s">
        <v>343</v>
      </c>
      <c r="B118" s="100">
        <v>38828</v>
      </c>
      <c r="C118" s="17"/>
      <c r="D118" s="19"/>
      <c r="E118" s="20"/>
      <c r="F118" s="21"/>
      <c r="G118" s="22"/>
      <c r="H118" s="23"/>
      <c r="I118" s="24"/>
      <c r="J118" s="25"/>
      <c r="K118" s="23"/>
      <c r="L118" s="26"/>
      <c r="M118" s="27"/>
      <c r="N118" s="20"/>
      <c r="O118" s="2"/>
    </row>
    <row r="119" spans="1:15" x14ac:dyDescent="0.3">
      <c r="A119" s="2" t="s">
        <v>344</v>
      </c>
      <c r="B119" s="38">
        <v>38427</v>
      </c>
      <c r="C119" s="17"/>
      <c r="D119" s="19"/>
      <c r="E119" s="20"/>
      <c r="F119" s="21"/>
      <c r="G119" s="22"/>
      <c r="H119" s="23"/>
      <c r="I119" s="24"/>
      <c r="J119" s="25"/>
      <c r="K119" s="23"/>
      <c r="L119" s="26"/>
      <c r="M119" s="27"/>
      <c r="N119" s="20"/>
      <c r="O119" s="2"/>
    </row>
    <row r="120" spans="1:15" x14ac:dyDescent="0.3">
      <c r="A120" s="2" t="s">
        <v>345</v>
      </c>
      <c r="B120" s="38">
        <v>38828</v>
      </c>
      <c r="C120" s="17"/>
      <c r="D120" s="19"/>
      <c r="E120" s="20"/>
      <c r="F120" s="21"/>
      <c r="G120" s="22"/>
      <c r="H120" s="23"/>
      <c r="I120" s="24"/>
      <c r="J120" s="25"/>
      <c r="K120" s="23"/>
      <c r="L120" s="26"/>
      <c r="M120" s="27"/>
      <c r="N120" s="20"/>
      <c r="O120" s="2"/>
    </row>
    <row r="121" spans="1:15" x14ac:dyDescent="0.3">
      <c r="A121" s="2" t="s">
        <v>346</v>
      </c>
      <c r="B121" s="100">
        <v>39008</v>
      </c>
      <c r="C121" s="17"/>
      <c r="D121" s="19"/>
      <c r="E121" s="20"/>
      <c r="F121" s="21"/>
      <c r="G121" s="22"/>
      <c r="H121" s="23"/>
      <c r="I121" s="24"/>
      <c r="J121" s="25"/>
      <c r="K121" s="23"/>
      <c r="L121" s="26"/>
      <c r="M121" s="27"/>
      <c r="N121" s="20"/>
      <c r="O121" s="2"/>
    </row>
    <row r="122" spans="1:15" x14ac:dyDescent="0.3">
      <c r="A122" s="2" t="s">
        <v>347</v>
      </c>
      <c r="B122" s="38">
        <v>37529</v>
      </c>
      <c r="C122" s="17"/>
      <c r="D122" s="19"/>
      <c r="E122" s="20"/>
      <c r="F122" s="21"/>
      <c r="G122" s="22"/>
      <c r="H122" s="23"/>
      <c r="I122" s="24"/>
      <c r="J122" s="25"/>
      <c r="K122" s="23"/>
      <c r="L122" s="26"/>
      <c r="M122" s="27"/>
      <c r="N122" s="20"/>
      <c r="O122" s="2"/>
    </row>
    <row r="123" spans="1:15" x14ac:dyDescent="0.3">
      <c r="A123" s="101" t="s">
        <v>348</v>
      </c>
      <c r="B123" s="102">
        <v>38655</v>
      </c>
      <c r="C123" s="103"/>
      <c r="D123" s="104"/>
      <c r="E123" s="105"/>
      <c r="F123" s="106"/>
      <c r="G123" s="107"/>
      <c r="H123" s="108"/>
      <c r="I123" s="109"/>
      <c r="J123" s="110"/>
      <c r="K123" s="108"/>
      <c r="L123" s="111"/>
      <c r="M123" s="112"/>
      <c r="N123" s="105"/>
      <c r="O123" s="101"/>
    </row>
    <row r="124" spans="1:15" x14ac:dyDescent="0.3">
      <c r="A124" s="15" t="s">
        <v>154</v>
      </c>
      <c r="B124" s="16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 t="s">
        <v>154</v>
      </c>
    </row>
    <row r="125" spans="1:15" x14ac:dyDescent="0.3">
      <c r="A125" s="3" t="s">
        <v>155</v>
      </c>
      <c r="B125" s="4">
        <f>SUM(C125:N125)</f>
        <v>47</v>
      </c>
      <c r="C125" s="5">
        <v>0</v>
      </c>
      <c r="D125" s="6">
        <v>0</v>
      </c>
      <c r="E125" s="7">
        <v>0</v>
      </c>
      <c r="F125" s="8">
        <v>0</v>
      </c>
      <c r="G125" s="9">
        <v>0</v>
      </c>
      <c r="H125" s="10">
        <v>10</v>
      </c>
      <c r="I125" s="11">
        <v>26</v>
      </c>
      <c r="J125" s="12">
        <v>2</v>
      </c>
      <c r="K125" s="10">
        <v>9</v>
      </c>
      <c r="L125" s="13">
        <v>0</v>
      </c>
      <c r="M125" s="14">
        <v>0</v>
      </c>
      <c r="N125" s="7">
        <v>0</v>
      </c>
      <c r="O125" s="3" t="s">
        <v>155</v>
      </c>
    </row>
    <row r="126" spans="1:15" x14ac:dyDescent="0.3">
      <c r="A126" s="2" t="s">
        <v>156</v>
      </c>
      <c r="B126" s="18">
        <f>SUM(C126:N126)</f>
        <v>34.4</v>
      </c>
      <c r="C126" s="17">
        <v>0</v>
      </c>
      <c r="D126" s="19">
        <v>0</v>
      </c>
      <c r="E126" s="20">
        <v>0</v>
      </c>
      <c r="F126" s="21">
        <v>0</v>
      </c>
      <c r="G126" s="22">
        <v>3.8</v>
      </c>
      <c r="H126" s="23">
        <v>5.6</v>
      </c>
      <c r="I126" s="24">
        <v>9.4</v>
      </c>
      <c r="J126" s="25">
        <v>11.2</v>
      </c>
      <c r="K126" s="23">
        <v>4.2</v>
      </c>
      <c r="L126" s="26">
        <v>0.2</v>
      </c>
      <c r="M126" s="27">
        <v>0</v>
      </c>
      <c r="N126" s="20">
        <v>0</v>
      </c>
      <c r="O126" s="2" t="s">
        <v>156</v>
      </c>
    </row>
    <row r="127" spans="1:15" x14ac:dyDescent="0.3">
      <c r="A127" s="2" t="s">
        <v>157</v>
      </c>
      <c r="B127" s="18">
        <v>47</v>
      </c>
      <c r="C127" s="17">
        <v>0</v>
      </c>
      <c r="D127" s="19">
        <v>0</v>
      </c>
      <c r="E127" s="20">
        <v>0</v>
      </c>
      <c r="F127" s="21">
        <v>0</v>
      </c>
      <c r="G127" s="22">
        <v>7</v>
      </c>
      <c r="H127" s="23">
        <v>11</v>
      </c>
      <c r="I127" s="24">
        <v>26</v>
      </c>
      <c r="J127" s="25">
        <v>16</v>
      </c>
      <c r="K127" s="23">
        <v>9</v>
      </c>
      <c r="L127" s="26">
        <v>1</v>
      </c>
      <c r="M127" s="27">
        <v>0</v>
      </c>
      <c r="N127" s="20">
        <v>0</v>
      </c>
      <c r="O127" s="2" t="s">
        <v>157</v>
      </c>
    </row>
    <row r="128" spans="1:15" x14ac:dyDescent="0.3">
      <c r="A128" s="2" t="s">
        <v>86</v>
      </c>
      <c r="B128" s="18">
        <v>2006</v>
      </c>
      <c r="C128" s="17"/>
      <c r="D128" s="19"/>
      <c r="E128" s="20"/>
      <c r="F128" s="21"/>
      <c r="G128" s="22">
        <v>2001</v>
      </c>
      <c r="H128" s="23">
        <v>2005</v>
      </c>
      <c r="I128" s="24">
        <v>2006</v>
      </c>
      <c r="J128" s="25">
        <v>2003</v>
      </c>
      <c r="K128" s="23">
        <v>2006</v>
      </c>
      <c r="L128" s="26">
        <v>2001</v>
      </c>
      <c r="M128" s="27"/>
      <c r="N128" s="20"/>
      <c r="O128" s="2" t="s">
        <v>86</v>
      </c>
    </row>
    <row r="129" spans="1:15" x14ac:dyDescent="0.3">
      <c r="A129" s="2" t="s">
        <v>158</v>
      </c>
      <c r="B129" s="18">
        <v>21</v>
      </c>
      <c r="C129" s="17">
        <v>0</v>
      </c>
      <c r="D129" s="19">
        <v>0</v>
      </c>
      <c r="E129" s="20">
        <v>0</v>
      </c>
      <c r="F129" s="21">
        <v>0</v>
      </c>
      <c r="G129" s="22">
        <v>0</v>
      </c>
      <c r="H129" s="23">
        <v>3</v>
      </c>
      <c r="I129" s="24">
        <v>7</v>
      </c>
      <c r="J129" s="25">
        <v>2</v>
      </c>
      <c r="K129" s="23">
        <v>0</v>
      </c>
      <c r="L129" s="26">
        <v>0</v>
      </c>
      <c r="M129" s="27">
        <v>0</v>
      </c>
      <c r="N129" s="20">
        <v>0</v>
      </c>
      <c r="O129" s="2" t="s">
        <v>158</v>
      </c>
    </row>
    <row r="130" spans="1:15" x14ac:dyDescent="0.3">
      <c r="A130" s="2" t="s">
        <v>86</v>
      </c>
      <c r="B130" s="18">
        <v>2002</v>
      </c>
      <c r="C130" s="17"/>
      <c r="D130" s="19"/>
      <c r="E130" s="20"/>
      <c r="F130" s="21"/>
      <c r="G130" s="22">
        <v>2006</v>
      </c>
      <c r="H130" s="23">
        <v>2002</v>
      </c>
      <c r="I130" s="24">
        <v>2002</v>
      </c>
      <c r="J130" s="25">
        <v>2006</v>
      </c>
      <c r="K130" s="23">
        <v>2001</v>
      </c>
      <c r="L130" s="26">
        <v>2006</v>
      </c>
      <c r="M130" s="27"/>
      <c r="N130" s="20"/>
      <c r="O130" s="2" t="s">
        <v>86</v>
      </c>
    </row>
    <row r="131" spans="1:15" x14ac:dyDescent="0.3">
      <c r="A131" s="2" t="s">
        <v>159</v>
      </c>
      <c r="B131" s="100">
        <v>38876</v>
      </c>
      <c r="C131" s="17"/>
      <c r="D131" s="19"/>
      <c r="E131" s="20"/>
      <c r="F131" s="21"/>
      <c r="G131" s="22"/>
      <c r="H131" s="23"/>
      <c r="I131" s="24"/>
      <c r="J131" s="25"/>
      <c r="K131" s="23"/>
      <c r="L131" s="26"/>
      <c r="M131" s="27"/>
      <c r="N131" s="20"/>
      <c r="O131" s="2"/>
    </row>
    <row r="132" spans="1:15" x14ac:dyDescent="0.3">
      <c r="A132" s="2" t="s">
        <v>160</v>
      </c>
      <c r="B132" s="38">
        <v>38473</v>
      </c>
      <c r="C132" s="17"/>
      <c r="D132" s="19"/>
      <c r="E132" s="20"/>
      <c r="F132" s="21"/>
      <c r="G132" s="22"/>
      <c r="H132" s="23"/>
      <c r="I132" s="24"/>
      <c r="J132" s="25"/>
      <c r="K132" s="23"/>
      <c r="L132" s="26"/>
      <c r="M132" s="27"/>
      <c r="N132" s="20"/>
      <c r="O132" s="2"/>
    </row>
    <row r="133" spans="1:15" x14ac:dyDescent="0.3">
      <c r="A133" s="2" t="s">
        <v>161</v>
      </c>
      <c r="B133" s="38">
        <v>38876</v>
      </c>
      <c r="C133" s="17"/>
      <c r="D133" s="19"/>
      <c r="E133" s="20"/>
      <c r="F133" s="21"/>
      <c r="G133" s="22"/>
      <c r="H133" s="23"/>
      <c r="I133" s="24"/>
      <c r="J133" s="25"/>
      <c r="K133" s="23"/>
      <c r="L133" s="26"/>
      <c r="M133" s="27"/>
      <c r="N133" s="20"/>
      <c r="O133" s="2"/>
    </row>
    <row r="134" spans="1:15" x14ac:dyDescent="0.3">
      <c r="A134" s="2" t="s">
        <v>162</v>
      </c>
      <c r="B134" s="100">
        <v>38981</v>
      </c>
      <c r="C134" s="17"/>
      <c r="D134" s="19"/>
      <c r="E134" s="20"/>
      <c r="F134" s="21"/>
      <c r="G134" s="22"/>
      <c r="H134" s="23"/>
      <c r="I134" s="24"/>
      <c r="J134" s="25"/>
      <c r="K134" s="23"/>
      <c r="L134" s="26"/>
      <c r="M134" s="27"/>
      <c r="N134" s="20"/>
      <c r="O134" s="2"/>
    </row>
    <row r="135" spans="1:15" x14ac:dyDescent="0.3">
      <c r="A135" s="2" t="s">
        <v>163</v>
      </c>
      <c r="B135" s="38">
        <v>37487</v>
      </c>
      <c r="C135" s="17"/>
      <c r="D135" s="19"/>
      <c r="E135" s="20"/>
      <c r="F135" s="21"/>
      <c r="G135" s="22"/>
      <c r="H135" s="23"/>
      <c r="I135" s="24"/>
      <c r="J135" s="25"/>
      <c r="K135" s="23"/>
      <c r="L135" s="26"/>
      <c r="M135" s="27"/>
      <c r="N135" s="20"/>
      <c r="O135" s="2"/>
    </row>
    <row r="136" spans="1:15" ht="15" thickBot="1" x14ac:dyDescent="0.35">
      <c r="A136" s="101" t="s">
        <v>164</v>
      </c>
      <c r="B136" s="102">
        <v>37177</v>
      </c>
      <c r="C136" s="103"/>
      <c r="D136" s="104"/>
      <c r="E136" s="105"/>
      <c r="F136" s="106"/>
      <c r="G136" s="107"/>
      <c r="H136" s="108"/>
      <c r="I136" s="109"/>
      <c r="J136" s="110"/>
      <c r="K136" s="108"/>
      <c r="L136" s="111"/>
      <c r="M136" s="112"/>
      <c r="N136" s="105"/>
      <c r="O136" s="101"/>
    </row>
    <row r="137" spans="1:15" ht="15" thickTop="1" x14ac:dyDescent="0.3">
      <c r="A137" s="61" t="s">
        <v>386</v>
      </c>
      <c r="B137" s="62">
        <f>SUM(C137:N137)</f>
        <v>34</v>
      </c>
      <c r="C137" s="63">
        <v>0</v>
      </c>
      <c r="D137" s="64">
        <v>0</v>
      </c>
      <c r="E137" s="65">
        <v>0</v>
      </c>
      <c r="F137" s="66">
        <v>0</v>
      </c>
      <c r="G137" s="67">
        <v>0</v>
      </c>
      <c r="H137" s="68">
        <v>6</v>
      </c>
      <c r="I137" s="69">
        <v>21</v>
      </c>
      <c r="J137" s="70">
        <v>0</v>
      </c>
      <c r="K137" s="68">
        <v>7</v>
      </c>
      <c r="L137" s="71">
        <v>0</v>
      </c>
      <c r="M137" s="72">
        <v>0</v>
      </c>
      <c r="N137" s="65">
        <v>0</v>
      </c>
      <c r="O137" s="61" t="s">
        <v>386</v>
      </c>
    </row>
    <row r="138" spans="1:15" x14ac:dyDescent="0.3">
      <c r="A138" s="113" t="s">
        <v>156</v>
      </c>
      <c r="B138" s="114">
        <f>SUM(C138:N138)</f>
        <v>22.75</v>
      </c>
      <c r="C138" s="115">
        <v>0</v>
      </c>
      <c r="D138" s="116">
        <v>0</v>
      </c>
      <c r="E138" s="117">
        <v>0</v>
      </c>
      <c r="F138" s="118">
        <v>0</v>
      </c>
      <c r="G138" s="119">
        <v>1.25</v>
      </c>
      <c r="H138" s="120">
        <v>3</v>
      </c>
      <c r="I138" s="121">
        <v>5.5</v>
      </c>
      <c r="J138" s="122">
        <v>8.25</v>
      </c>
      <c r="K138" s="120">
        <v>4.75</v>
      </c>
      <c r="L138" s="123">
        <v>0</v>
      </c>
      <c r="M138" s="124">
        <v>0</v>
      </c>
      <c r="N138" s="117">
        <v>0</v>
      </c>
      <c r="O138" s="113" t="s">
        <v>156</v>
      </c>
    </row>
    <row r="139" spans="1:15" x14ac:dyDescent="0.3">
      <c r="A139" s="35" t="s">
        <v>157</v>
      </c>
      <c r="B139" s="138"/>
      <c r="C139" s="139">
        <v>0</v>
      </c>
      <c r="D139" s="140">
        <v>0</v>
      </c>
      <c r="E139" s="141">
        <v>0</v>
      </c>
      <c r="F139" s="142">
        <v>3</v>
      </c>
      <c r="G139" s="143"/>
      <c r="H139" s="144">
        <v>12</v>
      </c>
      <c r="I139" s="145">
        <v>21</v>
      </c>
      <c r="J139" s="146">
        <v>26</v>
      </c>
      <c r="K139" s="144">
        <v>13</v>
      </c>
      <c r="L139" s="147">
        <v>4</v>
      </c>
      <c r="M139" s="148"/>
      <c r="N139" s="141">
        <v>0</v>
      </c>
      <c r="O139" s="35" t="s">
        <v>157</v>
      </c>
    </row>
    <row r="140" spans="1:15" x14ac:dyDescent="0.3">
      <c r="A140" s="35" t="s">
        <v>86</v>
      </c>
      <c r="B140" s="138"/>
      <c r="C140" s="139"/>
      <c r="D140" s="140"/>
      <c r="E140" s="141"/>
      <c r="F140" s="142">
        <v>1945</v>
      </c>
      <c r="G140" s="143">
        <v>1945</v>
      </c>
      <c r="H140" s="144">
        <v>1976</v>
      </c>
      <c r="I140" s="145">
        <v>2006</v>
      </c>
      <c r="J140" s="146">
        <v>1947</v>
      </c>
      <c r="K140" s="144">
        <v>1959</v>
      </c>
      <c r="L140" s="147">
        <v>1959</v>
      </c>
      <c r="M140" s="148"/>
      <c r="N140" s="141"/>
      <c r="O140" s="35" t="s">
        <v>86</v>
      </c>
    </row>
    <row r="141" spans="1:15" x14ac:dyDescent="0.3">
      <c r="A141" s="35" t="s">
        <v>158</v>
      </c>
      <c r="B141" s="138"/>
      <c r="C141" s="139">
        <v>0</v>
      </c>
      <c r="D141" s="140">
        <v>0</v>
      </c>
      <c r="E141" s="141">
        <v>0</v>
      </c>
      <c r="F141" s="142">
        <v>0</v>
      </c>
      <c r="G141" s="143">
        <v>0</v>
      </c>
      <c r="H141" s="144">
        <v>0</v>
      </c>
      <c r="I141" s="145">
        <v>0</v>
      </c>
      <c r="J141" s="146">
        <v>0</v>
      </c>
      <c r="K141" s="144">
        <v>0</v>
      </c>
      <c r="L141" s="147">
        <v>0</v>
      </c>
      <c r="M141" s="148"/>
      <c r="N141" s="141">
        <v>0</v>
      </c>
      <c r="O141" s="35" t="s">
        <v>158</v>
      </c>
    </row>
    <row r="142" spans="1:15" x14ac:dyDescent="0.3">
      <c r="A142" s="149" t="s">
        <v>86</v>
      </c>
      <c r="B142" s="138"/>
      <c r="C142" s="139"/>
      <c r="D142" s="140"/>
      <c r="E142" s="141"/>
      <c r="F142" s="142">
        <v>2006</v>
      </c>
      <c r="G142" s="143">
        <v>2006</v>
      </c>
      <c r="H142" s="144" t="s">
        <v>99</v>
      </c>
      <c r="I142" s="145" t="s">
        <v>99</v>
      </c>
      <c r="J142" s="146">
        <v>2006</v>
      </c>
      <c r="K142" s="144" t="s">
        <v>99</v>
      </c>
      <c r="L142" s="147">
        <v>2006</v>
      </c>
      <c r="M142" s="148"/>
      <c r="N142" s="141"/>
      <c r="O142" s="149" t="s">
        <v>86</v>
      </c>
    </row>
    <row r="143" spans="1:15" x14ac:dyDescent="0.3">
      <c r="A143" s="15" t="s">
        <v>166</v>
      </c>
      <c r="B143" s="16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 t="s">
        <v>166</v>
      </c>
    </row>
    <row r="144" spans="1:15" x14ac:dyDescent="0.3">
      <c r="A144" s="3" t="s">
        <v>167</v>
      </c>
      <c r="B144" s="4">
        <f>SUM(C144:N144)</f>
        <v>16</v>
      </c>
      <c r="C144" s="5">
        <v>0</v>
      </c>
      <c r="D144" s="6">
        <v>0</v>
      </c>
      <c r="E144" s="7">
        <v>0</v>
      </c>
      <c r="F144" s="8">
        <v>0</v>
      </c>
      <c r="G144" s="9">
        <v>0</v>
      </c>
      <c r="H144" s="10">
        <v>3</v>
      </c>
      <c r="I144" s="11">
        <v>13</v>
      </c>
      <c r="J144" s="12">
        <v>0</v>
      </c>
      <c r="K144" s="10">
        <v>0</v>
      </c>
      <c r="L144" s="13">
        <v>0</v>
      </c>
      <c r="M144" s="14">
        <v>0</v>
      </c>
      <c r="N144" s="7">
        <v>0</v>
      </c>
      <c r="O144" s="3" t="s">
        <v>167</v>
      </c>
    </row>
    <row r="145" spans="1:15" x14ac:dyDescent="0.3">
      <c r="A145" s="2" t="s">
        <v>168</v>
      </c>
      <c r="B145" s="18">
        <f>SUM(C145:N145)</f>
        <v>8.4</v>
      </c>
      <c r="C145" s="17">
        <v>0</v>
      </c>
      <c r="D145" s="19">
        <v>0</v>
      </c>
      <c r="E145" s="20">
        <v>0</v>
      </c>
      <c r="F145" s="21">
        <v>0</v>
      </c>
      <c r="G145" s="22">
        <v>0.2</v>
      </c>
      <c r="H145" s="23">
        <v>1.4</v>
      </c>
      <c r="I145" s="24">
        <v>2</v>
      </c>
      <c r="J145" s="25">
        <v>4.4000000000000004</v>
      </c>
      <c r="K145" s="23">
        <v>0.4</v>
      </c>
      <c r="L145" s="26">
        <v>0</v>
      </c>
      <c r="M145" s="27">
        <v>0</v>
      </c>
      <c r="N145" s="20">
        <v>0</v>
      </c>
      <c r="O145" s="2" t="s">
        <v>168</v>
      </c>
    </row>
    <row r="146" spans="1:15" x14ac:dyDescent="0.3">
      <c r="A146" s="2" t="s">
        <v>169</v>
      </c>
      <c r="B146" s="18">
        <v>16</v>
      </c>
      <c r="C146" s="17">
        <v>0</v>
      </c>
      <c r="D146" s="19">
        <v>0</v>
      </c>
      <c r="E146" s="20">
        <v>0</v>
      </c>
      <c r="F146" s="21">
        <v>0</v>
      </c>
      <c r="G146" s="22">
        <v>1</v>
      </c>
      <c r="H146" s="23">
        <v>4</v>
      </c>
      <c r="I146" s="24">
        <v>13</v>
      </c>
      <c r="J146" s="25">
        <v>10</v>
      </c>
      <c r="K146" s="23">
        <v>2</v>
      </c>
      <c r="L146" s="26">
        <v>0</v>
      </c>
      <c r="M146" s="27">
        <v>0</v>
      </c>
      <c r="N146" s="20">
        <v>0</v>
      </c>
      <c r="O146" s="2" t="s">
        <v>169</v>
      </c>
    </row>
    <row r="147" spans="1:15" x14ac:dyDescent="0.3">
      <c r="A147" s="2" t="s">
        <v>86</v>
      </c>
      <c r="B147" s="18">
        <v>2006</v>
      </c>
      <c r="C147" s="17"/>
      <c r="D147" s="19"/>
      <c r="E147" s="20"/>
      <c r="F147" s="21"/>
      <c r="G147" s="22">
        <v>2005</v>
      </c>
      <c r="H147" s="23">
        <v>2005</v>
      </c>
      <c r="I147" s="24">
        <v>2006</v>
      </c>
      <c r="J147" s="25">
        <v>2003</v>
      </c>
      <c r="K147" s="23">
        <v>2003</v>
      </c>
      <c r="L147" s="26"/>
      <c r="M147" s="27"/>
      <c r="N147" s="20"/>
      <c r="O147" s="2" t="s">
        <v>86</v>
      </c>
    </row>
    <row r="148" spans="1:15" x14ac:dyDescent="0.3">
      <c r="A148" s="2" t="s">
        <v>170</v>
      </c>
      <c r="B148" s="18">
        <v>5</v>
      </c>
      <c r="C148" s="17">
        <v>0</v>
      </c>
      <c r="D148" s="19">
        <v>0</v>
      </c>
      <c r="E148" s="20">
        <v>0</v>
      </c>
      <c r="F148" s="21">
        <v>0</v>
      </c>
      <c r="G148" s="22">
        <v>0</v>
      </c>
      <c r="H148" s="23">
        <v>0</v>
      </c>
      <c r="I148" s="24">
        <v>0</v>
      </c>
      <c r="J148" s="25">
        <v>0</v>
      </c>
      <c r="K148" s="23">
        <v>0</v>
      </c>
      <c r="L148" s="26">
        <v>0</v>
      </c>
      <c r="M148" s="27">
        <v>0</v>
      </c>
      <c r="N148" s="20">
        <v>0</v>
      </c>
      <c r="O148" s="2" t="s">
        <v>170</v>
      </c>
    </row>
    <row r="149" spans="1:15" x14ac:dyDescent="0.3">
      <c r="A149" s="87" t="s">
        <v>86</v>
      </c>
      <c r="B149" s="88">
        <v>2002</v>
      </c>
      <c r="C149" s="89"/>
      <c r="D149" s="90"/>
      <c r="E149" s="91"/>
      <c r="F149" s="92"/>
      <c r="G149" s="93">
        <v>2006</v>
      </c>
      <c r="H149" s="94">
        <v>2003</v>
      </c>
      <c r="I149" s="95">
        <v>2005</v>
      </c>
      <c r="J149" s="96">
        <v>2006</v>
      </c>
      <c r="K149" s="94">
        <v>2004</v>
      </c>
      <c r="L149" s="97"/>
      <c r="M149" s="98"/>
      <c r="N149" s="91"/>
      <c r="O149" s="87" t="s">
        <v>86</v>
      </c>
    </row>
    <row r="150" spans="1:15" x14ac:dyDescent="0.3">
      <c r="A150" s="2" t="s">
        <v>171</v>
      </c>
      <c r="B150" s="100">
        <v>38879</v>
      </c>
      <c r="C150" s="17"/>
      <c r="D150" s="19"/>
      <c r="E150" s="20"/>
      <c r="F150" s="21"/>
      <c r="G150" s="22"/>
      <c r="H150" s="23"/>
      <c r="I150" s="24"/>
      <c r="J150" s="25"/>
      <c r="K150" s="23"/>
      <c r="L150" s="26"/>
      <c r="M150" s="27"/>
      <c r="N150" s="20"/>
      <c r="O150" s="2"/>
    </row>
    <row r="151" spans="1:15" x14ac:dyDescent="0.3">
      <c r="A151" s="2" t="s">
        <v>172</v>
      </c>
      <c r="B151" s="38">
        <v>38499</v>
      </c>
      <c r="C151" s="17"/>
      <c r="D151" s="19"/>
      <c r="E151" s="20"/>
      <c r="F151" s="21"/>
      <c r="G151" s="22"/>
      <c r="H151" s="23"/>
      <c r="I151" s="24"/>
      <c r="J151" s="25"/>
      <c r="K151" s="23"/>
      <c r="L151" s="26"/>
      <c r="M151" s="27"/>
      <c r="N151" s="20"/>
      <c r="O151" s="2"/>
    </row>
    <row r="152" spans="1:15" x14ac:dyDescent="0.3">
      <c r="A152" s="2" t="s">
        <v>173</v>
      </c>
      <c r="B152" s="38">
        <v>37465</v>
      </c>
      <c r="C152" s="17"/>
      <c r="D152" s="19"/>
      <c r="E152" s="20"/>
      <c r="F152" s="21"/>
      <c r="G152" s="22"/>
      <c r="H152" s="23"/>
      <c r="I152" s="24"/>
      <c r="J152" s="25"/>
      <c r="K152" s="23"/>
      <c r="L152" s="26"/>
      <c r="M152" s="27"/>
      <c r="N152" s="20"/>
      <c r="O152" s="2"/>
    </row>
    <row r="153" spans="1:15" x14ac:dyDescent="0.3">
      <c r="A153" s="2" t="s">
        <v>174</v>
      </c>
      <c r="B153" s="100">
        <v>38924</v>
      </c>
      <c r="C153" s="17"/>
      <c r="D153" s="19"/>
      <c r="E153" s="20"/>
      <c r="F153" s="21"/>
      <c r="G153" s="22"/>
      <c r="H153" s="23"/>
      <c r="I153" s="24"/>
      <c r="J153" s="25"/>
      <c r="K153" s="23"/>
      <c r="L153" s="26"/>
      <c r="M153" s="27"/>
      <c r="N153" s="20"/>
      <c r="O153" s="2"/>
    </row>
    <row r="154" spans="1:15" x14ac:dyDescent="0.3">
      <c r="A154" s="2" t="s">
        <v>175</v>
      </c>
      <c r="B154" s="38">
        <v>38924</v>
      </c>
      <c r="C154" s="17"/>
      <c r="D154" s="19"/>
      <c r="E154" s="20"/>
      <c r="F154" s="21"/>
      <c r="G154" s="22"/>
      <c r="H154" s="23"/>
      <c r="I154" s="24"/>
      <c r="J154" s="25"/>
      <c r="K154" s="23"/>
      <c r="L154" s="26"/>
      <c r="M154" s="27"/>
      <c r="N154" s="20"/>
      <c r="O154" s="2"/>
    </row>
    <row r="155" spans="1:15" ht="15" thickBot="1" x14ac:dyDescent="0.35">
      <c r="A155" s="101" t="s">
        <v>176</v>
      </c>
      <c r="B155" s="102">
        <v>37885</v>
      </c>
      <c r="C155" s="103"/>
      <c r="D155" s="104"/>
      <c r="E155" s="105"/>
      <c r="F155" s="106"/>
      <c r="G155" s="107"/>
      <c r="H155" s="108"/>
      <c r="I155" s="109"/>
      <c r="J155" s="110"/>
      <c r="K155" s="108"/>
      <c r="L155" s="111"/>
      <c r="M155" s="112"/>
      <c r="N155" s="105"/>
      <c r="O155" s="101"/>
    </row>
    <row r="156" spans="1:15" ht="15" thickTop="1" x14ac:dyDescent="0.3">
      <c r="A156" s="61" t="s">
        <v>177</v>
      </c>
      <c r="B156" s="62">
        <f>SUM(C156:N156)</f>
        <v>8</v>
      </c>
      <c r="C156" s="63">
        <v>0</v>
      </c>
      <c r="D156" s="64">
        <v>0</v>
      </c>
      <c r="E156" s="65">
        <v>0</v>
      </c>
      <c r="F156" s="66">
        <v>0</v>
      </c>
      <c r="G156" s="67">
        <v>0</v>
      </c>
      <c r="H156" s="68">
        <v>1</v>
      </c>
      <c r="I156" s="69">
        <v>7</v>
      </c>
      <c r="J156" s="70">
        <v>0</v>
      </c>
      <c r="K156" s="68">
        <v>0</v>
      </c>
      <c r="L156" s="71">
        <v>0</v>
      </c>
      <c r="M156" s="72">
        <v>0</v>
      </c>
      <c r="N156" s="65">
        <v>0</v>
      </c>
      <c r="O156" s="61" t="s">
        <v>177</v>
      </c>
    </row>
    <row r="157" spans="1:15" x14ac:dyDescent="0.3">
      <c r="A157" s="2" t="s">
        <v>168</v>
      </c>
      <c r="B157" s="18">
        <f>SUM(C157:N157)</f>
        <v>3</v>
      </c>
      <c r="C157" s="17">
        <v>0</v>
      </c>
      <c r="D157" s="19">
        <v>0</v>
      </c>
      <c r="E157" s="20">
        <v>0</v>
      </c>
      <c r="F157" s="21">
        <v>0</v>
      </c>
      <c r="G157" s="22">
        <v>0</v>
      </c>
      <c r="H157" s="23">
        <v>1</v>
      </c>
      <c r="I157" s="24">
        <v>1</v>
      </c>
      <c r="J157" s="25">
        <v>1</v>
      </c>
      <c r="K157" s="23">
        <v>0</v>
      </c>
      <c r="L157" s="26">
        <v>0</v>
      </c>
      <c r="M157" s="27">
        <v>0</v>
      </c>
      <c r="N157" s="20">
        <v>0</v>
      </c>
      <c r="O157" s="2" t="s">
        <v>168</v>
      </c>
    </row>
    <row r="158" spans="1:15" x14ac:dyDescent="0.3">
      <c r="A158" s="2" t="s">
        <v>169</v>
      </c>
      <c r="B158" s="16"/>
      <c r="C158" s="17">
        <v>0</v>
      </c>
      <c r="D158" s="19">
        <v>0</v>
      </c>
      <c r="E158" s="20">
        <v>0</v>
      </c>
      <c r="F158" s="21">
        <v>0</v>
      </c>
      <c r="G158" s="22">
        <v>4</v>
      </c>
      <c r="H158" s="23">
        <v>7</v>
      </c>
      <c r="I158" s="24">
        <v>7</v>
      </c>
      <c r="J158" s="25">
        <v>9</v>
      </c>
      <c r="K158" s="23">
        <v>3</v>
      </c>
      <c r="L158" s="26">
        <v>0</v>
      </c>
      <c r="M158" s="27">
        <v>0</v>
      </c>
      <c r="N158" s="20">
        <v>0</v>
      </c>
      <c r="O158" s="2" t="s">
        <v>169</v>
      </c>
    </row>
    <row r="159" spans="1:15" x14ac:dyDescent="0.3">
      <c r="A159" s="2" t="s">
        <v>86</v>
      </c>
      <c r="B159" s="16"/>
      <c r="C159" s="17"/>
      <c r="D159" s="19"/>
      <c r="E159" s="20"/>
      <c r="F159" s="21"/>
      <c r="G159" s="22">
        <v>1947</v>
      </c>
      <c r="H159" s="23">
        <v>1976</v>
      </c>
      <c r="I159" s="24">
        <v>2006</v>
      </c>
      <c r="J159" s="25">
        <v>1947</v>
      </c>
      <c r="K159" s="23">
        <v>1961</v>
      </c>
      <c r="L159" s="26"/>
      <c r="M159" s="27"/>
      <c r="N159" s="20"/>
      <c r="O159" s="2" t="s">
        <v>86</v>
      </c>
    </row>
    <row r="160" spans="1:15" x14ac:dyDescent="0.3">
      <c r="A160" s="2" t="s">
        <v>170</v>
      </c>
      <c r="B160" s="16"/>
      <c r="C160" s="17">
        <v>0</v>
      </c>
      <c r="D160" s="19">
        <v>0</v>
      </c>
      <c r="E160" s="20">
        <v>0</v>
      </c>
      <c r="F160" s="21">
        <v>0</v>
      </c>
      <c r="G160" s="22">
        <v>0</v>
      </c>
      <c r="H160" s="23">
        <v>0</v>
      </c>
      <c r="I160" s="24">
        <v>0</v>
      </c>
      <c r="J160" s="25">
        <v>0</v>
      </c>
      <c r="K160" s="23">
        <v>0</v>
      </c>
      <c r="L160" s="26">
        <v>0</v>
      </c>
      <c r="M160" s="27">
        <v>0</v>
      </c>
      <c r="N160" s="20">
        <v>0</v>
      </c>
      <c r="O160" s="2" t="s">
        <v>170</v>
      </c>
    </row>
    <row r="161" spans="1:15" x14ac:dyDescent="0.3">
      <c r="A161" s="87" t="s">
        <v>86</v>
      </c>
      <c r="B161" s="16"/>
      <c r="C161" s="17"/>
      <c r="D161" s="19"/>
      <c r="E161" s="20"/>
      <c r="F161" s="21"/>
      <c r="G161" s="22">
        <v>2006</v>
      </c>
      <c r="H161" s="23">
        <v>2002</v>
      </c>
      <c r="I161" s="24">
        <v>2004</v>
      </c>
      <c r="J161" s="25">
        <v>2006</v>
      </c>
      <c r="K161" s="23">
        <v>2005</v>
      </c>
      <c r="L161" s="26"/>
      <c r="M161" s="27"/>
      <c r="N161" s="20"/>
      <c r="O161" s="87" t="s">
        <v>86</v>
      </c>
    </row>
    <row r="162" spans="1:15" x14ac:dyDescent="0.3">
      <c r="A162" s="15" t="s">
        <v>178</v>
      </c>
      <c r="B162" s="16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 t="s">
        <v>178</v>
      </c>
    </row>
    <row r="163" spans="1:15" x14ac:dyDescent="0.3">
      <c r="A163" s="3" t="s">
        <v>179</v>
      </c>
      <c r="B163" s="4">
        <f>SUM(C163:N163)</f>
        <v>812.5</v>
      </c>
      <c r="C163" s="5">
        <v>33</v>
      </c>
      <c r="D163" s="6">
        <v>62</v>
      </c>
      <c r="E163" s="7">
        <v>81</v>
      </c>
      <c r="F163" s="8">
        <v>24</v>
      </c>
      <c r="G163" s="9">
        <v>129</v>
      </c>
      <c r="H163" s="10">
        <v>53</v>
      </c>
      <c r="I163" s="11">
        <v>45.5</v>
      </c>
      <c r="J163" s="12">
        <v>145</v>
      </c>
      <c r="K163" s="10">
        <v>26</v>
      </c>
      <c r="L163" s="13">
        <v>76</v>
      </c>
      <c r="M163" s="14">
        <v>58</v>
      </c>
      <c r="N163" s="7">
        <v>80</v>
      </c>
      <c r="O163" s="3" t="s">
        <v>179</v>
      </c>
    </row>
    <row r="164" spans="1:15" x14ac:dyDescent="0.3">
      <c r="A164" s="2" t="s">
        <v>180</v>
      </c>
      <c r="B164" s="18">
        <f>SUM(C164:N164)</f>
        <v>827.66399999999999</v>
      </c>
      <c r="C164" s="17">
        <v>71.8</v>
      </c>
      <c r="D164" s="19">
        <v>57.52</v>
      </c>
      <c r="E164" s="20">
        <v>66.92</v>
      </c>
      <c r="F164" s="21">
        <v>67.12</v>
      </c>
      <c r="G164" s="22">
        <v>54.624000000000002</v>
      </c>
      <c r="H164" s="23">
        <v>50.983999999999995</v>
      </c>
      <c r="I164" s="212">
        <v>82.584000000000003</v>
      </c>
      <c r="J164" s="25">
        <v>96.2</v>
      </c>
      <c r="K164" s="23">
        <v>56.303999999999995</v>
      </c>
      <c r="L164" s="26">
        <v>59.703999999999994</v>
      </c>
      <c r="M164" s="27">
        <v>90.2</v>
      </c>
      <c r="N164" s="20">
        <v>73.703999999999994</v>
      </c>
      <c r="O164" s="2" t="s">
        <v>180</v>
      </c>
    </row>
    <row r="165" spans="1:15" x14ac:dyDescent="0.3">
      <c r="A165" s="2" t="s">
        <v>28</v>
      </c>
      <c r="B165" s="18">
        <f t="shared" ref="B165:N165" si="8">INT((B163-B164)*10000/B164)/100</f>
        <v>-1.84</v>
      </c>
      <c r="C165" s="17">
        <f t="shared" si="8"/>
        <v>-54.04</v>
      </c>
      <c r="D165" s="19">
        <f t="shared" si="8"/>
        <v>7.78</v>
      </c>
      <c r="E165" s="20">
        <f t="shared" si="8"/>
        <v>21.04</v>
      </c>
      <c r="F165" s="21">
        <f t="shared" si="8"/>
        <v>-64.25</v>
      </c>
      <c r="G165" s="22">
        <f t="shared" si="8"/>
        <v>136.15</v>
      </c>
      <c r="H165" s="23">
        <f t="shared" si="8"/>
        <v>3.95</v>
      </c>
      <c r="I165" s="24">
        <f t="shared" si="8"/>
        <v>-44.91</v>
      </c>
      <c r="J165" s="25">
        <f t="shared" si="8"/>
        <v>50.72</v>
      </c>
      <c r="K165" s="23">
        <f t="shared" si="8"/>
        <v>-53.83</v>
      </c>
      <c r="L165" s="26">
        <f t="shared" si="8"/>
        <v>27.29</v>
      </c>
      <c r="M165" s="27">
        <f t="shared" si="8"/>
        <v>-35.700000000000003</v>
      </c>
      <c r="N165" s="20">
        <f t="shared" si="8"/>
        <v>8.5399999999999991</v>
      </c>
      <c r="O165" s="2" t="s">
        <v>28</v>
      </c>
    </row>
    <row r="166" spans="1:15" x14ac:dyDescent="0.3">
      <c r="A166" s="2" t="s">
        <v>181</v>
      </c>
      <c r="B166" s="18">
        <v>1180</v>
      </c>
      <c r="C166" s="17">
        <v>97</v>
      </c>
      <c r="D166" s="19">
        <v>135.5</v>
      </c>
      <c r="E166" s="20">
        <v>185</v>
      </c>
      <c r="F166" s="21">
        <v>182.5</v>
      </c>
      <c r="G166" s="22">
        <v>128</v>
      </c>
      <c r="H166" s="23">
        <v>95</v>
      </c>
      <c r="I166" s="24">
        <v>105.5</v>
      </c>
      <c r="J166" s="25">
        <v>164.5</v>
      </c>
      <c r="K166" s="23">
        <v>144.5</v>
      </c>
      <c r="L166" s="26">
        <v>78</v>
      </c>
      <c r="M166" s="27">
        <v>175</v>
      </c>
      <c r="N166" s="20">
        <v>130.5</v>
      </c>
      <c r="O166" s="2" t="s">
        <v>181</v>
      </c>
    </row>
    <row r="167" spans="1:15" x14ac:dyDescent="0.3">
      <c r="A167" s="2" t="s">
        <v>86</v>
      </c>
      <c r="B167" s="18">
        <v>2001</v>
      </c>
      <c r="C167" s="17">
        <v>2001</v>
      </c>
      <c r="D167" s="19">
        <v>2002</v>
      </c>
      <c r="E167" s="20">
        <v>2001</v>
      </c>
      <c r="F167" s="21">
        <v>2001</v>
      </c>
      <c r="G167" s="22">
        <v>2006</v>
      </c>
      <c r="H167" s="23">
        <v>2003</v>
      </c>
      <c r="I167" s="24">
        <v>2002</v>
      </c>
      <c r="J167" s="25">
        <v>2002</v>
      </c>
      <c r="K167" s="23">
        <v>2001</v>
      </c>
      <c r="L167" s="26">
        <v>2001</v>
      </c>
      <c r="M167" s="27">
        <v>2002</v>
      </c>
      <c r="N167" s="20">
        <v>2002</v>
      </c>
      <c r="O167" s="2" t="s">
        <v>86</v>
      </c>
    </row>
    <row r="168" spans="1:15" x14ac:dyDescent="0.3">
      <c r="A168" s="2" t="s">
        <v>182</v>
      </c>
      <c r="B168" s="18">
        <v>529</v>
      </c>
      <c r="C168" s="17">
        <v>44</v>
      </c>
      <c r="D168" s="19">
        <v>19</v>
      </c>
      <c r="E168" s="20">
        <v>19</v>
      </c>
      <c r="F168" s="21">
        <v>24</v>
      </c>
      <c r="G168" s="22">
        <v>34</v>
      </c>
      <c r="H168" s="23">
        <v>23.5</v>
      </c>
      <c r="I168" s="24">
        <v>45.5</v>
      </c>
      <c r="J168" s="25">
        <v>52</v>
      </c>
      <c r="K168" s="23">
        <v>7</v>
      </c>
      <c r="L168" s="26">
        <v>41</v>
      </c>
      <c r="M168" s="27">
        <v>30</v>
      </c>
      <c r="N168" s="20">
        <v>44</v>
      </c>
      <c r="O168" s="2" t="s">
        <v>182</v>
      </c>
    </row>
    <row r="169" spans="1:15" ht="15" thickBot="1" x14ac:dyDescent="0.35">
      <c r="A169" s="87" t="s">
        <v>86</v>
      </c>
      <c r="B169" s="88">
        <v>2003</v>
      </c>
      <c r="C169" s="89">
        <v>2005</v>
      </c>
      <c r="D169" s="90">
        <v>2003</v>
      </c>
      <c r="E169" s="91">
        <v>2003</v>
      </c>
      <c r="F169" s="92">
        <v>2006</v>
      </c>
      <c r="G169" s="93">
        <v>2004</v>
      </c>
      <c r="H169" s="94">
        <v>2001</v>
      </c>
      <c r="I169" s="95">
        <v>2006</v>
      </c>
      <c r="J169" s="96">
        <v>2003</v>
      </c>
      <c r="K169" s="94">
        <v>2003</v>
      </c>
      <c r="L169" s="97">
        <v>2004</v>
      </c>
      <c r="M169" s="98">
        <v>2003</v>
      </c>
      <c r="N169" s="91">
        <v>2003</v>
      </c>
      <c r="O169" s="87" t="s">
        <v>86</v>
      </c>
    </row>
    <row r="170" spans="1:15" ht="15" thickTop="1" x14ac:dyDescent="0.3">
      <c r="A170" s="61" t="s">
        <v>183</v>
      </c>
      <c r="B170" s="62">
        <f>SUM(C170:N170)</f>
        <v>749</v>
      </c>
      <c r="C170" s="63">
        <v>28</v>
      </c>
      <c r="D170" s="64">
        <v>59</v>
      </c>
      <c r="E170" s="65">
        <v>63</v>
      </c>
      <c r="F170" s="66">
        <v>29</v>
      </c>
      <c r="G170" s="67">
        <v>105</v>
      </c>
      <c r="H170" s="68">
        <v>47</v>
      </c>
      <c r="I170" s="69">
        <v>38</v>
      </c>
      <c r="J170" s="70">
        <v>142</v>
      </c>
      <c r="K170" s="68">
        <v>26</v>
      </c>
      <c r="L170" s="71">
        <v>76</v>
      </c>
      <c r="M170" s="72">
        <v>51</v>
      </c>
      <c r="N170" s="65">
        <v>85</v>
      </c>
      <c r="O170" s="61" t="s">
        <v>183</v>
      </c>
    </row>
    <row r="171" spans="1:15" x14ac:dyDescent="0.3">
      <c r="A171" s="2" t="s">
        <v>184</v>
      </c>
      <c r="B171" s="18">
        <v>748</v>
      </c>
      <c r="C171" s="17">
        <v>60</v>
      </c>
      <c r="D171" s="19">
        <v>49.4</v>
      </c>
      <c r="E171" s="20">
        <v>49.1</v>
      </c>
      <c r="F171" s="21">
        <v>50.6</v>
      </c>
      <c r="G171" s="22">
        <v>55.2</v>
      </c>
      <c r="H171" s="23">
        <v>64.5</v>
      </c>
      <c r="I171" s="24">
        <v>55.1</v>
      </c>
      <c r="J171" s="25">
        <v>66.900000000000006</v>
      </c>
      <c r="K171" s="23">
        <v>75</v>
      </c>
      <c r="L171" s="26">
        <v>71.3</v>
      </c>
      <c r="M171" s="27">
        <v>77.2</v>
      </c>
      <c r="N171" s="20">
        <v>73.7</v>
      </c>
      <c r="O171" s="2" t="s">
        <v>184</v>
      </c>
    </row>
    <row r="172" spans="1:15" x14ac:dyDescent="0.3">
      <c r="A172" s="2" t="s">
        <v>28</v>
      </c>
      <c r="B172" s="18">
        <f t="shared" ref="B172:N172" si="9">INT((B170-B171)*10000/B171)/100</f>
        <v>0.13</v>
      </c>
      <c r="C172" s="17">
        <f t="shared" si="9"/>
        <v>-53.34</v>
      </c>
      <c r="D172" s="19">
        <f t="shared" si="9"/>
        <v>19.43</v>
      </c>
      <c r="E172" s="20">
        <f t="shared" si="9"/>
        <v>28.3</v>
      </c>
      <c r="F172" s="21">
        <f t="shared" si="9"/>
        <v>-42.69</v>
      </c>
      <c r="G172" s="22">
        <f t="shared" si="9"/>
        <v>90.21</v>
      </c>
      <c r="H172" s="23">
        <f t="shared" si="9"/>
        <v>-27.14</v>
      </c>
      <c r="I172" s="24">
        <f t="shared" si="9"/>
        <v>-31.04</v>
      </c>
      <c r="J172" s="25">
        <f t="shared" si="9"/>
        <v>112.25</v>
      </c>
      <c r="K172" s="23">
        <f t="shared" si="9"/>
        <v>-65.34</v>
      </c>
      <c r="L172" s="26">
        <f t="shared" si="9"/>
        <v>6.59</v>
      </c>
      <c r="M172" s="27">
        <f t="shared" si="9"/>
        <v>-33.94</v>
      </c>
      <c r="N172" s="20">
        <f t="shared" si="9"/>
        <v>15.33</v>
      </c>
      <c r="O172" s="2" t="s">
        <v>28</v>
      </c>
    </row>
    <row r="173" spans="1:15" x14ac:dyDescent="0.3">
      <c r="A173" s="2" t="s">
        <v>181</v>
      </c>
      <c r="B173" s="16"/>
      <c r="C173" s="17">
        <v>145</v>
      </c>
      <c r="D173" s="19">
        <v>132</v>
      </c>
      <c r="E173" s="20">
        <v>169</v>
      </c>
      <c r="F173" s="21">
        <v>148</v>
      </c>
      <c r="G173" s="22">
        <v>114</v>
      </c>
      <c r="H173" s="23">
        <v>150</v>
      </c>
      <c r="I173" s="24">
        <v>134</v>
      </c>
      <c r="J173" s="25">
        <v>174</v>
      </c>
      <c r="K173" s="23">
        <v>171</v>
      </c>
      <c r="L173" s="26">
        <v>216</v>
      </c>
      <c r="M173" s="27">
        <v>169</v>
      </c>
      <c r="N173" s="20">
        <v>204</v>
      </c>
      <c r="O173" s="2" t="s">
        <v>181</v>
      </c>
    </row>
    <row r="174" spans="1:15" x14ac:dyDescent="0.3">
      <c r="A174" s="2" t="s">
        <v>86</v>
      </c>
      <c r="B174" s="16"/>
      <c r="C174" s="17">
        <v>1995</v>
      </c>
      <c r="D174" s="19">
        <v>1957</v>
      </c>
      <c r="E174" s="20">
        <v>2001</v>
      </c>
      <c r="F174" s="21">
        <v>2000</v>
      </c>
      <c r="G174" s="22">
        <v>1945</v>
      </c>
      <c r="H174" s="23">
        <v>2003</v>
      </c>
      <c r="I174" s="24">
        <v>2005</v>
      </c>
      <c r="J174" s="25">
        <v>1945</v>
      </c>
      <c r="K174" s="23">
        <v>1958</v>
      </c>
      <c r="L174" s="26">
        <v>2000</v>
      </c>
      <c r="M174" s="27">
        <v>2000</v>
      </c>
      <c r="N174" s="20">
        <v>1965</v>
      </c>
      <c r="O174" s="2" t="s">
        <v>86</v>
      </c>
    </row>
    <row r="175" spans="1:15" x14ac:dyDescent="0.3">
      <c r="A175" s="2" t="s">
        <v>182</v>
      </c>
      <c r="B175" s="16"/>
      <c r="C175" s="17">
        <v>3</v>
      </c>
      <c r="D175" s="19">
        <v>2</v>
      </c>
      <c r="E175" s="20">
        <v>3</v>
      </c>
      <c r="F175" s="21">
        <v>11</v>
      </c>
      <c r="G175" s="22">
        <v>9</v>
      </c>
      <c r="H175" s="23">
        <v>3</v>
      </c>
      <c r="I175" s="24">
        <v>12</v>
      </c>
      <c r="J175" s="25">
        <v>9</v>
      </c>
      <c r="K175" s="23">
        <v>2</v>
      </c>
      <c r="L175" s="26">
        <v>5</v>
      </c>
      <c r="M175" s="27">
        <v>8</v>
      </c>
      <c r="N175" s="20">
        <v>9</v>
      </c>
      <c r="O175" s="2" t="s">
        <v>182</v>
      </c>
    </row>
    <row r="176" spans="1:15" x14ac:dyDescent="0.3">
      <c r="A176" s="87" t="s">
        <v>86</v>
      </c>
      <c r="B176" s="16"/>
      <c r="C176" s="17">
        <v>1997</v>
      </c>
      <c r="D176" s="19">
        <v>1959</v>
      </c>
      <c r="E176" s="20">
        <v>1953</v>
      </c>
      <c r="F176" s="21">
        <v>1984</v>
      </c>
      <c r="G176" s="22">
        <v>1989</v>
      </c>
      <c r="H176" s="23">
        <v>1976</v>
      </c>
      <c r="I176" s="24">
        <v>1982</v>
      </c>
      <c r="J176" s="25">
        <v>1991</v>
      </c>
      <c r="K176" s="23">
        <v>1959</v>
      </c>
      <c r="L176" s="26">
        <v>1969</v>
      </c>
      <c r="M176" s="27">
        <v>1955</v>
      </c>
      <c r="N176" s="20">
        <v>1971</v>
      </c>
      <c r="O176" s="87" t="s">
        <v>86</v>
      </c>
    </row>
    <row r="177" spans="1:15" x14ac:dyDescent="0.3">
      <c r="A177" s="15" t="s">
        <v>185</v>
      </c>
      <c r="B177" s="16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 t="s">
        <v>185</v>
      </c>
    </row>
    <row r="178" spans="1:15" x14ac:dyDescent="0.3">
      <c r="A178" s="3" t="s">
        <v>186</v>
      </c>
      <c r="B178" s="4">
        <f>SUM(C178:N178)</f>
        <v>1666</v>
      </c>
      <c r="C178" s="5">
        <v>75</v>
      </c>
      <c r="D178" s="6">
        <v>28</v>
      </c>
      <c r="E178" s="7">
        <v>124</v>
      </c>
      <c r="F178" s="8">
        <v>168</v>
      </c>
      <c r="G178" s="9">
        <v>120</v>
      </c>
      <c r="H178" s="10">
        <v>256</v>
      </c>
      <c r="I178" s="11">
        <v>302</v>
      </c>
      <c r="J178" s="12">
        <v>147</v>
      </c>
      <c r="K178" s="10">
        <v>185</v>
      </c>
      <c r="L178" s="13">
        <v>109</v>
      </c>
      <c r="M178" s="14">
        <v>92</v>
      </c>
      <c r="N178" s="7">
        <v>60</v>
      </c>
      <c r="O178" s="3" t="s">
        <v>186</v>
      </c>
    </row>
    <row r="179" spans="1:15" x14ac:dyDescent="0.3">
      <c r="A179" s="2" t="s">
        <v>187</v>
      </c>
      <c r="B179" s="18">
        <v>1626</v>
      </c>
      <c r="C179" s="17">
        <v>49</v>
      </c>
      <c r="D179" s="19">
        <v>80</v>
      </c>
      <c r="E179" s="20">
        <v>115</v>
      </c>
      <c r="F179" s="21">
        <v>162</v>
      </c>
      <c r="G179" s="22">
        <v>199</v>
      </c>
      <c r="H179" s="23">
        <v>206</v>
      </c>
      <c r="I179" s="24">
        <v>213</v>
      </c>
      <c r="J179" s="25">
        <v>213</v>
      </c>
      <c r="K179" s="23">
        <v>151</v>
      </c>
      <c r="L179" s="26">
        <v>116</v>
      </c>
      <c r="M179" s="27">
        <v>74</v>
      </c>
      <c r="N179" s="20">
        <v>48</v>
      </c>
      <c r="O179" s="2" t="s">
        <v>187</v>
      </c>
    </row>
    <row r="180" spans="1:15" x14ac:dyDescent="0.3">
      <c r="A180" s="2" t="s">
        <v>28</v>
      </c>
      <c r="B180" s="18">
        <f>INT((B178-B179)*10000/B179)/100</f>
        <v>2.46</v>
      </c>
      <c r="C180" s="17">
        <f t="shared" ref="C180:N180" si="10">INT((C178-C179)*10000/C179)/100</f>
        <v>53.06</v>
      </c>
      <c r="D180" s="19">
        <f t="shared" si="10"/>
        <v>-65</v>
      </c>
      <c r="E180" s="20">
        <f t="shared" si="10"/>
        <v>7.82</v>
      </c>
      <c r="F180" s="21">
        <f t="shared" si="10"/>
        <v>3.7</v>
      </c>
      <c r="G180" s="22">
        <f t="shared" si="10"/>
        <v>-39.700000000000003</v>
      </c>
      <c r="H180" s="23">
        <f t="shared" si="10"/>
        <v>24.27</v>
      </c>
      <c r="I180" s="24">
        <f t="shared" si="10"/>
        <v>41.78</v>
      </c>
      <c r="J180" s="25">
        <f t="shared" si="10"/>
        <v>-30.99</v>
      </c>
      <c r="K180" s="23">
        <f t="shared" si="10"/>
        <v>22.51</v>
      </c>
      <c r="L180" s="26">
        <f t="shared" si="10"/>
        <v>-6.04</v>
      </c>
      <c r="M180" s="27">
        <f t="shared" si="10"/>
        <v>24.32</v>
      </c>
      <c r="N180" s="20">
        <f t="shared" si="10"/>
        <v>25</v>
      </c>
      <c r="O180" s="2" t="s">
        <v>28</v>
      </c>
    </row>
    <row r="181" spans="1:15" x14ac:dyDescent="0.3">
      <c r="A181" s="2" t="s">
        <v>188</v>
      </c>
      <c r="B181" s="18">
        <v>1764</v>
      </c>
      <c r="C181" s="17">
        <v>95</v>
      </c>
      <c r="D181" s="19">
        <v>131</v>
      </c>
      <c r="E181" s="20">
        <v>183</v>
      </c>
      <c r="F181" s="21">
        <v>234</v>
      </c>
      <c r="G181" s="22">
        <v>242</v>
      </c>
      <c r="H181" s="23">
        <v>292</v>
      </c>
      <c r="I181" s="24">
        <v>310</v>
      </c>
      <c r="J181" s="25">
        <v>284</v>
      </c>
      <c r="K181" s="23">
        <v>238</v>
      </c>
      <c r="L181" s="26">
        <v>179</v>
      </c>
      <c r="M181" s="27">
        <v>95</v>
      </c>
      <c r="N181" s="20">
        <v>80</v>
      </c>
      <c r="O181" s="2" t="s">
        <v>188</v>
      </c>
    </row>
    <row r="182" spans="1:15" x14ac:dyDescent="0.3">
      <c r="A182" s="2" t="s">
        <v>86</v>
      </c>
      <c r="B182" s="18">
        <v>2005</v>
      </c>
      <c r="C182" s="17">
        <v>2005</v>
      </c>
      <c r="D182" s="19">
        <v>2003</v>
      </c>
      <c r="E182" s="20">
        <v>1972</v>
      </c>
      <c r="F182" s="21">
        <v>1990</v>
      </c>
      <c r="G182" s="22">
        <v>2001</v>
      </c>
      <c r="H182" s="23">
        <v>1976</v>
      </c>
      <c r="I182" s="24">
        <v>1990</v>
      </c>
      <c r="J182" s="25">
        <v>1976</v>
      </c>
      <c r="K182" s="23">
        <v>1997</v>
      </c>
      <c r="L182" s="26">
        <v>1965</v>
      </c>
      <c r="M182" s="27">
        <v>2005</v>
      </c>
      <c r="N182" s="20">
        <v>1972</v>
      </c>
      <c r="O182" s="2" t="s">
        <v>86</v>
      </c>
    </row>
    <row r="183" spans="1:15" x14ac:dyDescent="0.3">
      <c r="A183" s="2" t="s">
        <v>189</v>
      </c>
      <c r="B183" s="18">
        <v>1603</v>
      </c>
      <c r="C183" s="17">
        <v>32</v>
      </c>
      <c r="D183" s="19">
        <v>28</v>
      </c>
      <c r="E183" s="20">
        <v>54</v>
      </c>
      <c r="F183" s="21">
        <v>100</v>
      </c>
      <c r="G183" s="22">
        <v>120</v>
      </c>
      <c r="H183" s="23">
        <v>133</v>
      </c>
      <c r="I183" s="24">
        <v>141</v>
      </c>
      <c r="J183" s="25">
        <v>127</v>
      </c>
      <c r="K183" s="23">
        <v>81</v>
      </c>
      <c r="L183" s="26">
        <v>52</v>
      </c>
      <c r="M183" s="27">
        <v>63</v>
      </c>
      <c r="N183" s="20">
        <v>17</v>
      </c>
      <c r="O183" s="2" t="s">
        <v>189</v>
      </c>
    </row>
    <row r="184" spans="1:15" x14ac:dyDescent="0.3">
      <c r="A184" s="2" t="s">
        <v>86</v>
      </c>
      <c r="B184" s="18">
        <v>2002</v>
      </c>
      <c r="C184" s="17">
        <v>1964</v>
      </c>
      <c r="D184" s="19">
        <v>2006</v>
      </c>
      <c r="E184" s="20">
        <v>2001</v>
      </c>
      <c r="F184" s="21">
        <v>1998</v>
      </c>
      <c r="G184" s="22">
        <v>2006</v>
      </c>
      <c r="H184" s="23">
        <v>1977</v>
      </c>
      <c r="I184" s="24">
        <v>1965</v>
      </c>
      <c r="J184" s="25">
        <v>1968</v>
      </c>
      <c r="K184" s="23">
        <v>1984</v>
      </c>
      <c r="L184" s="26">
        <v>1998</v>
      </c>
      <c r="M184" s="27">
        <v>2002</v>
      </c>
      <c r="N184" s="20">
        <v>1988</v>
      </c>
      <c r="O184" s="2" t="s">
        <v>86</v>
      </c>
    </row>
    <row r="185" spans="1:15" x14ac:dyDescent="0.3">
      <c r="A185" s="15" t="s">
        <v>190</v>
      </c>
      <c r="B185" s="16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 t="s">
        <v>190</v>
      </c>
    </row>
    <row r="186" spans="1:15" x14ac:dyDescent="0.3">
      <c r="A186" s="3" t="s">
        <v>191</v>
      </c>
      <c r="B186" s="4">
        <f>SUM(C186:N186)</f>
        <v>142</v>
      </c>
      <c r="C186" s="5">
        <v>8</v>
      </c>
      <c r="D186" s="6">
        <v>12</v>
      </c>
      <c r="E186" s="7">
        <v>15</v>
      </c>
      <c r="F186" s="8">
        <v>8</v>
      </c>
      <c r="G186" s="9">
        <v>20</v>
      </c>
      <c r="H186" s="10">
        <v>7</v>
      </c>
      <c r="I186" s="11">
        <v>10</v>
      </c>
      <c r="J186" s="12">
        <v>16</v>
      </c>
      <c r="K186" s="10">
        <v>7</v>
      </c>
      <c r="L186" s="13">
        <v>13</v>
      </c>
      <c r="M186" s="14">
        <v>14</v>
      </c>
      <c r="N186" s="7">
        <v>12</v>
      </c>
      <c r="O186" s="3" t="s">
        <v>191</v>
      </c>
    </row>
    <row r="187" spans="1:15" x14ac:dyDescent="0.3">
      <c r="A187" s="2" t="s">
        <v>192</v>
      </c>
      <c r="B187" s="18">
        <f>SUM(C187:N187)</f>
        <v>146</v>
      </c>
      <c r="C187" s="17">
        <v>14.8</v>
      </c>
      <c r="D187" s="19">
        <v>11.4</v>
      </c>
      <c r="E187" s="20">
        <v>11.6</v>
      </c>
      <c r="F187" s="21">
        <v>11.6</v>
      </c>
      <c r="G187" s="22">
        <v>12.2</v>
      </c>
      <c r="H187" s="23">
        <v>8.8000000000000007</v>
      </c>
      <c r="I187" s="24">
        <v>11.6</v>
      </c>
      <c r="J187" s="25">
        <v>12</v>
      </c>
      <c r="K187" s="23">
        <v>10.199999999999999</v>
      </c>
      <c r="L187" s="26">
        <v>13.6</v>
      </c>
      <c r="M187" s="27">
        <v>14.6</v>
      </c>
      <c r="N187" s="20">
        <v>13.6</v>
      </c>
      <c r="O187" s="2" t="s">
        <v>192</v>
      </c>
    </row>
    <row r="188" spans="1:15" x14ac:dyDescent="0.3">
      <c r="A188" s="2" t="s">
        <v>193</v>
      </c>
      <c r="B188" s="18">
        <v>174</v>
      </c>
      <c r="C188" s="17">
        <v>20</v>
      </c>
      <c r="D188" s="19">
        <v>21</v>
      </c>
      <c r="E188" s="20">
        <v>20</v>
      </c>
      <c r="F188" s="21">
        <v>21</v>
      </c>
      <c r="G188" s="22">
        <v>21</v>
      </c>
      <c r="H188" s="23">
        <v>12</v>
      </c>
      <c r="I188" s="24">
        <v>12</v>
      </c>
      <c r="J188" s="25">
        <v>16</v>
      </c>
      <c r="K188" s="23">
        <v>18</v>
      </c>
      <c r="L188" s="26">
        <v>18</v>
      </c>
      <c r="M188" s="27">
        <v>18</v>
      </c>
      <c r="N188" s="20">
        <v>19</v>
      </c>
      <c r="O188" s="2" t="s">
        <v>193</v>
      </c>
    </row>
    <row r="189" spans="1:15" x14ac:dyDescent="0.3">
      <c r="A189" s="2" t="s">
        <v>86</v>
      </c>
      <c r="B189" s="18">
        <v>2002</v>
      </c>
      <c r="C189" s="17">
        <v>2004</v>
      </c>
      <c r="D189" s="19">
        <v>2002</v>
      </c>
      <c r="E189" s="20">
        <v>2001</v>
      </c>
      <c r="F189" s="21">
        <v>2001</v>
      </c>
      <c r="G189" s="22">
        <v>2002</v>
      </c>
      <c r="H189" s="23">
        <v>2002</v>
      </c>
      <c r="I189" s="24">
        <v>2005</v>
      </c>
      <c r="J189" s="25">
        <v>2006</v>
      </c>
      <c r="K189" s="23">
        <v>2001</v>
      </c>
      <c r="L189" s="26">
        <v>2002</v>
      </c>
      <c r="M189" s="27">
        <v>2002</v>
      </c>
      <c r="N189" s="20">
        <v>2002</v>
      </c>
      <c r="O189" s="2" t="s">
        <v>86</v>
      </c>
    </row>
    <row r="190" spans="1:15" x14ac:dyDescent="0.3">
      <c r="A190" s="2" t="s">
        <v>194</v>
      </c>
      <c r="B190" s="18">
        <v>115</v>
      </c>
      <c r="C190" s="17">
        <v>8</v>
      </c>
      <c r="D190" s="19">
        <v>7</v>
      </c>
      <c r="E190" s="20">
        <v>7</v>
      </c>
      <c r="F190" s="21">
        <v>6</v>
      </c>
      <c r="G190" s="22">
        <v>4</v>
      </c>
      <c r="H190" s="23">
        <v>5</v>
      </c>
      <c r="I190" s="24">
        <v>10</v>
      </c>
      <c r="J190" s="25">
        <v>4</v>
      </c>
      <c r="K190" s="23">
        <v>2</v>
      </c>
      <c r="L190" s="26">
        <v>10</v>
      </c>
      <c r="M190" s="27">
        <v>11</v>
      </c>
      <c r="N190" s="20">
        <v>11</v>
      </c>
      <c r="O190" s="2" t="s">
        <v>194</v>
      </c>
    </row>
    <row r="191" spans="1:15" ht="15" thickBot="1" x14ac:dyDescent="0.35">
      <c r="A191" s="87" t="s">
        <v>86</v>
      </c>
      <c r="B191" s="88">
        <v>2003</v>
      </c>
      <c r="C191" s="89">
        <v>2006</v>
      </c>
      <c r="D191" s="90">
        <v>2003</v>
      </c>
      <c r="E191" s="91">
        <v>2003</v>
      </c>
      <c r="F191" s="92">
        <v>2002</v>
      </c>
      <c r="G191" s="93">
        <v>2001</v>
      </c>
      <c r="H191" s="94">
        <v>2005</v>
      </c>
      <c r="I191" s="95">
        <v>2006</v>
      </c>
      <c r="J191" s="96">
        <v>2003</v>
      </c>
      <c r="K191" s="94">
        <v>2003</v>
      </c>
      <c r="L191" s="97">
        <v>2003</v>
      </c>
      <c r="M191" s="98">
        <v>2005</v>
      </c>
      <c r="N191" s="91">
        <v>2005</v>
      </c>
      <c r="O191" s="87" t="s">
        <v>86</v>
      </c>
    </row>
    <row r="192" spans="1:15" ht="15" thickTop="1" x14ac:dyDescent="0.3">
      <c r="A192" s="61" t="s">
        <v>195</v>
      </c>
      <c r="B192" s="62">
        <f>SUM(C192:N192)</f>
        <v>132</v>
      </c>
      <c r="C192" s="63">
        <v>5</v>
      </c>
      <c r="D192" s="64">
        <v>10</v>
      </c>
      <c r="E192" s="65">
        <v>15</v>
      </c>
      <c r="F192" s="66">
        <v>7</v>
      </c>
      <c r="G192" s="67">
        <v>20</v>
      </c>
      <c r="H192" s="68">
        <v>3</v>
      </c>
      <c r="I192" s="69">
        <v>8</v>
      </c>
      <c r="J192" s="70">
        <v>18</v>
      </c>
      <c r="K192" s="68">
        <v>8</v>
      </c>
      <c r="L192" s="71">
        <v>13</v>
      </c>
      <c r="M192" s="72">
        <v>12</v>
      </c>
      <c r="N192" s="65">
        <v>13</v>
      </c>
      <c r="O192" s="61" t="s">
        <v>195</v>
      </c>
    </row>
    <row r="193" spans="1:15" x14ac:dyDescent="0.3">
      <c r="A193" s="2" t="s">
        <v>192</v>
      </c>
      <c r="B193" s="18">
        <f>SUM(C193:N193)</f>
        <v>126</v>
      </c>
      <c r="C193" s="17">
        <v>11</v>
      </c>
      <c r="D193" s="19">
        <v>10</v>
      </c>
      <c r="E193" s="20">
        <v>10</v>
      </c>
      <c r="F193" s="21">
        <v>11</v>
      </c>
      <c r="G193" s="22">
        <v>10</v>
      </c>
      <c r="H193" s="23">
        <v>10</v>
      </c>
      <c r="I193" s="24">
        <v>9</v>
      </c>
      <c r="J193" s="25">
        <v>10</v>
      </c>
      <c r="K193" s="23">
        <v>11</v>
      </c>
      <c r="L193" s="26">
        <v>10</v>
      </c>
      <c r="M193" s="27">
        <v>12</v>
      </c>
      <c r="N193" s="20">
        <v>12</v>
      </c>
      <c r="O193" s="2" t="s">
        <v>192</v>
      </c>
    </row>
    <row r="194" spans="1:15" x14ac:dyDescent="0.3">
      <c r="A194" s="2" t="s">
        <v>193</v>
      </c>
      <c r="B194" s="16"/>
      <c r="C194" s="17">
        <v>24</v>
      </c>
      <c r="D194" s="19">
        <v>21</v>
      </c>
      <c r="E194" s="20">
        <v>23</v>
      </c>
      <c r="F194" s="21">
        <v>21</v>
      </c>
      <c r="G194" s="22">
        <v>20</v>
      </c>
      <c r="H194" s="23">
        <v>21</v>
      </c>
      <c r="I194" s="24">
        <v>21</v>
      </c>
      <c r="J194" s="25">
        <v>21</v>
      </c>
      <c r="K194" s="23">
        <v>22</v>
      </c>
      <c r="L194" s="26">
        <v>24</v>
      </c>
      <c r="M194" s="27">
        <v>23</v>
      </c>
      <c r="N194" s="20">
        <v>21</v>
      </c>
      <c r="O194" s="2" t="s">
        <v>193</v>
      </c>
    </row>
    <row r="195" spans="1:15" x14ac:dyDescent="0.3">
      <c r="A195" s="2" t="s">
        <v>86</v>
      </c>
      <c r="B195" s="16"/>
      <c r="C195" s="17">
        <v>1948</v>
      </c>
      <c r="D195" s="19">
        <v>1995</v>
      </c>
      <c r="E195" s="20">
        <v>1979</v>
      </c>
      <c r="F195" s="21">
        <v>2001</v>
      </c>
      <c r="G195" s="22">
        <v>2006</v>
      </c>
      <c r="H195" s="23">
        <v>1991</v>
      </c>
      <c r="I195" s="24">
        <v>1988</v>
      </c>
      <c r="J195" s="25">
        <v>1956</v>
      </c>
      <c r="K195" s="23">
        <v>1950</v>
      </c>
      <c r="L195" s="26">
        <v>1981</v>
      </c>
      <c r="M195" s="27">
        <v>2000</v>
      </c>
      <c r="N195" s="20" t="s">
        <v>99</v>
      </c>
      <c r="O195" s="2" t="s">
        <v>86</v>
      </c>
    </row>
    <row r="196" spans="1:15" x14ac:dyDescent="0.3">
      <c r="A196" s="2" t="s">
        <v>194</v>
      </c>
      <c r="B196" s="16"/>
      <c r="C196" s="17">
        <v>1</v>
      </c>
      <c r="D196" s="19">
        <v>1</v>
      </c>
      <c r="E196" s="20">
        <v>1</v>
      </c>
      <c r="F196" s="21">
        <v>3</v>
      </c>
      <c r="G196" s="22">
        <v>2</v>
      </c>
      <c r="H196" s="23">
        <v>1</v>
      </c>
      <c r="I196" s="24">
        <v>3</v>
      </c>
      <c r="J196" s="25">
        <v>2</v>
      </c>
      <c r="K196" s="23">
        <v>1</v>
      </c>
      <c r="L196" s="26">
        <v>2</v>
      </c>
      <c r="M196" s="27">
        <v>4</v>
      </c>
      <c r="N196" s="20">
        <v>2</v>
      </c>
      <c r="O196" s="2" t="s">
        <v>194</v>
      </c>
    </row>
    <row r="197" spans="1:15" x14ac:dyDescent="0.3">
      <c r="A197" s="87" t="s">
        <v>86</v>
      </c>
      <c r="B197" s="16"/>
      <c r="C197" s="17">
        <v>1997</v>
      </c>
      <c r="D197" s="19">
        <v>1959</v>
      </c>
      <c r="E197" s="20">
        <v>1953</v>
      </c>
      <c r="F197" s="21" t="s">
        <v>99</v>
      </c>
      <c r="G197" s="22">
        <v>1989</v>
      </c>
      <c r="H197" s="23">
        <v>1976</v>
      </c>
      <c r="I197" s="24" t="s">
        <v>99</v>
      </c>
      <c r="J197" s="25">
        <v>1995</v>
      </c>
      <c r="K197" s="23">
        <v>1959</v>
      </c>
      <c r="L197" s="26">
        <v>1969</v>
      </c>
      <c r="M197" s="27" t="s">
        <v>99</v>
      </c>
      <c r="N197" s="20">
        <v>1971</v>
      </c>
      <c r="O197" s="87" t="s">
        <v>86</v>
      </c>
    </row>
    <row r="198" spans="1:15" x14ac:dyDescent="0.3">
      <c r="A198" s="15" t="s">
        <v>196</v>
      </c>
      <c r="B198" s="16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 t="s">
        <v>196</v>
      </c>
    </row>
    <row r="199" spans="1:15" x14ac:dyDescent="0.3">
      <c r="A199" s="3" t="s">
        <v>197</v>
      </c>
      <c r="B199" s="18">
        <v>50</v>
      </c>
      <c r="C199" s="5">
        <v>13</v>
      </c>
      <c r="D199" s="6">
        <v>14</v>
      </c>
      <c r="E199" s="7">
        <v>23</v>
      </c>
      <c r="F199" s="8">
        <v>10</v>
      </c>
      <c r="G199" s="9">
        <v>50</v>
      </c>
      <c r="H199" s="10">
        <v>20</v>
      </c>
      <c r="I199" s="11">
        <v>12</v>
      </c>
      <c r="J199" s="12">
        <v>32</v>
      </c>
      <c r="K199" s="10">
        <v>14</v>
      </c>
      <c r="L199" s="13">
        <v>13</v>
      </c>
      <c r="M199" s="14">
        <v>13</v>
      </c>
      <c r="N199" s="7">
        <v>24</v>
      </c>
      <c r="O199" s="3" t="s">
        <v>197</v>
      </c>
    </row>
    <row r="200" spans="1:15" x14ac:dyDescent="0.3">
      <c r="A200" s="35" t="s">
        <v>89</v>
      </c>
      <c r="B200" s="38">
        <v>38843</v>
      </c>
      <c r="C200" s="39">
        <v>38734</v>
      </c>
      <c r="D200" s="40">
        <v>38767</v>
      </c>
      <c r="E200" s="41">
        <v>38778</v>
      </c>
      <c r="F200" s="42">
        <v>38823</v>
      </c>
      <c r="G200" s="43">
        <v>38843</v>
      </c>
      <c r="H200" s="44">
        <v>38531</v>
      </c>
      <c r="I200" s="45">
        <v>38920</v>
      </c>
      <c r="J200" s="46">
        <v>38953</v>
      </c>
      <c r="K200" s="44">
        <v>38610</v>
      </c>
      <c r="L200" s="47">
        <v>39014</v>
      </c>
      <c r="M200" s="48">
        <v>39044</v>
      </c>
      <c r="N200" s="41">
        <v>39055</v>
      </c>
      <c r="O200" s="35" t="s">
        <v>89</v>
      </c>
    </row>
    <row r="201" spans="1:15" x14ac:dyDescent="0.3">
      <c r="A201" s="2" t="s">
        <v>198</v>
      </c>
      <c r="B201" s="18">
        <v>65</v>
      </c>
      <c r="C201" s="17">
        <v>25</v>
      </c>
      <c r="D201" s="19">
        <v>22</v>
      </c>
      <c r="E201" s="20">
        <v>23</v>
      </c>
      <c r="F201" s="21">
        <v>63.5</v>
      </c>
      <c r="G201" s="22">
        <v>50</v>
      </c>
      <c r="H201" s="23">
        <v>32</v>
      </c>
      <c r="I201" s="24">
        <v>48</v>
      </c>
      <c r="J201" s="25">
        <v>65</v>
      </c>
      <c r="K201" s="23">
        <v>32</v>
      </c>
      <c r="L201" s="26">
        <v>21</v>
      </c>
      <c r="M201" s="27">
        <v>31.5</v>
      </c>
      <c r="N201" s="20">
        <v>24</v>
      </c>
      <c r="O201" s="2" t="s">
        <v>198</v>
      </c>
    </row>
    <row r="202" spans="1:15" ht="15" thickBot="1" x14ac:dyDescent="0.35">
      <c r="A202" s="87" t="s">
        <v>89</v>
      </c>
      <c r="B202" s="167">
        <v>37494</v>
      </c>
      <c r="C202" s="89" t="s">
        <v>200</v>
      </c>
      <c r="D202" s="169">
        <v>38394</v>
      </c>
      <c r="E202" s="170">
        <v>38778</v>
      </c>
      <c r="F202" s="92" t="s">
        <v>202</v>
      </c>
      <c r="G202" s="172">
        <v>38843</v>
      </c>
      <c r="H202" s="94" t="s">
        <v>203</v>
      </c>
      <c r="I202" s="95" t="s">
        <v>387</v>
      </c>
      <c r="J202" s="175">
        <v>37494</v>
      </c>
      <c r="K202" s="94" t="s">
        <v>204</v>
      </c>
      <c r="L202" s="176">
        <v>38656</v>
      </c>
      <c r="M202" s="98" t="s">
        <v>111</v>
      </c>
      <c r="N202" s="170">
        <v>39055</v>
      </c>
      <c r="O202" s="87" t="s">
        <v>89</v>
      </c>
    </row>
    <row r="203" spans="1:15" ht="15" thickTop="1" x14ac:dyDescent="0.3">
      <c r="A203" s="61" t="s">
        <v>206</v>
      </c>
      <c r="B203" s="213">
        <v>27</v>
      </c>
      <c r="C203" s="63">
        <v>10.8</v>
      </c>
      <c r="D203" s="64">
        <v>16.399999999999999</v>
      </c>
      <c r="E203" s="65">
        <v>12.8</v>
      </c>
      <c r="F203" s="66">
        <v>11.2</v>
      </c>
      <c r="G203" s="67">
        <v>20.2</v>
      </c>
      <c r="H203" s="68">
        <v>20.6</v>
      </c>
      <c r="I203" s="69">
        <v>10.199999999999999</v>
      </c>
      <c r="J203" s="70">
        <v>27</v>
      </c>
      <c r="K203" s="68">
        <v>6.4</v>
      </c>
      <c r="L203" s="71">
        <v>13.6</v>
      </c>
      <c r="M203" s="72">
        <v>7.2</v>
      </c>
      <c r="N203" s="65">
        <v>20.2</v>
      </c>
      <c r="O203" s="61" t="s">
        <v>206</v>
      </c>
    </row>
    <row r="204" spans="1:15" x14ac:dyDescent="0.3">
      <c r="A204" s="152" t="s">
        <v>89</v>
      </c>
      <c r="B204" s="214">
        <v>38941</v>
      </c>
      <c r="C204" s="154">
        <v>38734</v>
      </c>
      <c r="D204" s="155">
        <v>38760</v>
      </c>
      <c r="E204" s="156">
        <v>38784</v>
      </c>
      <c r="F204" s="157">
        <v>38822</v>
      </c>
      <c r="G204" s="158">
        <v>38843</v>
      </c>
      <c r="H204" s="159">
        <v>38881</v>
      </c>
      <c r="I204" s="160">
        <v>38917</v>
      </c>
      <c r="J204" s="161">
        <v>38941</v>
      </c>
      <c r="K204" s="159">
        <v>38974</v>
      </c>
      <c r="L204" s="162">
        <v>39013</v>
      </c>
      <c r="M204" s="163">
        <v>39042</v>
      </c>
      <c r="N204" s="156">
        <v>39055</v>
      </c>
      <c r="O204" s="152" t="s">
        <v>89</v>
      </c>
    </row>
    <row r="205" spans="1:15" x14ac:dyDescent="0.3">
      <c r="A205" s="2" t="s">
        <v>198</v>
      </c>
      <c r="B205" s="18">
        <v>101.4</v>
      </c>
      <c r="C205" s="17">
        <v>41.1</v>
      </c>
      <c r="D205" s="19">
        <v>33.4</v>
      </c>
      <c r="E205" s="20">
        <v>31.4</v>
      </c>
      <c r="F205" s="21">
        <v>37.5</v>
      </c>
      <c r="G205" s="22">
        <v>38</v>
      </c>
      <c r="H205" s="23">
        <v>68.099999999999994</v>
      </c>
      <c r="I205" s="24">
        <v>77</v>
      </c>
      <c r="J205" s="25">
        <v>65</v>
      </c>
      <c r="K205" s="23">
        <v>101.4</v>
      </c>
      <c r="L205" s="26">
        <v>53.3</v>
      </c>
      <c r="M205" s="27">
        <v>37.4</v>
      </c>
      <c r="N205" s="20">
        <v>37.6</v>
      </c>
      <c r="O205" s="2" t="s">
        <v>198</v>
      </c>
    </row>
    <row r="206" spans="1:15" x14ac:dyDescent="0.3">
      <c r="A206" s="2" t="s">
        <v>89</v>
      </c>
      <c r="B206" s="38">
        <v>34587</v>
      </c>
      <c r="C206" s="73">
        <v>9135</v>
      </c>
      <c r="D206" s="74">
        <v>37299</v>
      </c>
      <c r="E206" s="75">
        <v>32574</v>
      </c>
      <c r="F206" s="76">
        <v>28582</v>
      </c>
      <c r="G206" s="77">
        <v>34098</v>
      </c>
      <c r="H206" s="78">
        <v>19540</v>
      </c>
      <c r="I206" s="79">
        <v>10049</v>
      </c>
      <c r="J206" s="80">
        <v>37494</v>
      </c>
      <c r="K206" s="78">
        <v>34587</v>
      </c>
      <c r="L206" s="81">
        <v>11973</v>
      </c>
      <c r="M206" s="82">
        <v>23334</v>
      </c>
      <c r="N206" s="75">
        <v>29207</v>
      </c>
      <c r="O206" s="2"/>
    </row>
    <row r="207" spans="1:15" x14ac:dyDescent="0.3">
      <c r="A207" s="15" t="s">
        <v>207</v>
      </c>
      <c r="B207" s="16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 t="s">
        <v>207</v>
      </c>
    </row>
    <row r="208" spans="1:15" x14ac:dyDescent="0.3">
      <c r="A208" s="3" t="s">
        <v>208</v>
      </c>
      <c r="B208" s="4">
        <f>SUM(C208:N208)</f>
        <v>16</v>
      </c>
      <c r="C208" s="5">
        <v>2</v>
      </c>
      <c r="D208" s="6">
        <v>7</v>
      </c>
      <c r="E208" s="7">
        <v>7</v>
      </c>
      <c r="F208" s="8">
        <v>0</v>
      </c>
      <c r="G208" s="9">
        <v>0</v>
      </c>
      <c r="H208" s="10">
        <v>0</v>
      </c>
      <c r="I208" s="11">
        <v>0</v>
      </c>
      <c r="J208" s="12">
        <v>0</v>
      </c>
      <c r="K208" s="10">
        <v>0</v>
      </c>
      <c r="L208" s="13">
        <v>0</v>
      </c>
      <c r="M208" s="14">
        <v>0</v>
      </c>
      <c r="N208" s="7">
        <v>0</v>
      </c>
      <c r="O208" s="3" t="s">
        <v>208</v>
      </c>
    </row>
    <row r="209" spans="1:15" x14ac:dyDescent="0.3">
      <c r="A209" s="2" t="s">
        <v>209</v>
      </c>
      <c r="B209" s="18">
        <f>SUM(C209:N209)</f>
        <v>11</v>
      </c>
      <c r="C209" s="17">
        <v>2.6</v>
      </c>
      <c r="D209" s="19">
        <v>3.8</v>
      </c>
      <c r="E209" s="20">
        <v>2.6</v>
      </c>
      <c r="F209" s="21">
        <v>0.2</v>
      </c>
      <c r="G209" s="22">
        <v>0</v>
      </c>
      <c r="H209" s="23">
        <v>0</v>
      </c>
      <c r="I209" s="24">
        <v>0</v>
      </c>
      <c r="J209" s="25">
        <v>0</v>
      </c>
      <c r="K209" s="23">
        <v>0</v>
      </c>
      <c r="L209" s="26">
        <v>0</v>
      </c>
      <c r="M209" s="27">
        <v>0.4</v>
      </c>
      <c r="N209" s="20">
        <v>1.4</v>
      </c>
      <c r="O209" s="2" t="s">
        <v>209</v>
      </c>
    </row>
    <row r="210" spans="1:15" x14ac:dyDescent="0.3">
      <c r="A210" s="2" t="s">
        <v>210</v>
      </c>
      <c r="B210" s="18">
        <v>22</v>
      </c>
      <c r="C210" s="17">
        <v>4</v>
      </c>
      <c r="D210" s="19">
        <v>7</v>
      </c>
      <c r="E210" s="20">
        <v>7</v>
      </c>
      <c r="F210" s="21">
        <v>1</v>
      </c>
      <c r="G210" s="22">
        <v>0</v>
      </c>
      <c r="H210" s="23">
        <v>0</v>
      </c>
      <c r="I210" s="24">
        <v>0</v>
      </c>
      <c r="J210" s="25">
        <v>0</v>
      </c>
      <c r="K210" s="23">
        <v>0</v>
      </c>
      <c r="L210" s="26">
        <v>0</v>
      </c>
      <c r="M210" s="27">
        <v>1</v>
      </c>
      <c r="N210" s="20">
        <v>4</v>
      </c>
      <c r="O210" s="2" t="s">
        <v>210</v>
      </c>
    </row>
    <row r="211" spans="1:15" x14ac:dyDescent="0.3">
      <c r="A211" s="2" t="s">
        <v>86</v>
      </c>
      <c r="B211" s="18">
        <v>2005</v>
      </c>
      <c r="C211" s="17">
        <v>2005</v>
      </c>
      <c r="D211" s="19">
        <v>2006</v>
      </c>
      <c r="E211" s="20">
        <v>2006</v>
      </c>
      <c r="F211" s="21">
        <v>2003</v>
      </c>
      <c r="G211" s="22"/>
      <c r="H211" s="23"/>
      <c r="I211" s="24"/>
      <c r="J211" s="25"/>
      <c r="K211" s="23"/>
      <c r="L211" s="26"/>
      <c r="M211" s="27">
        <v>2005</v>
      </c>
      <c r="N211" s="20">
        <v>2005</v>
      </c>
      <c r="O211" s="2" t="s">
        <v>86</v>
      </c>
    </row>
    <row r="212" spans="1:15" x14ac:dyDescent="0.3">
      <c r="A212" s="2" t="s">
        <v>211</v>
      </c>
      <c r="B212" s="18">
        <v>0</v>
      </c>
      <c r="C212" s="17">
        <v>0</v>
      </c>
      <c r="D212" s="19">
        <v>0</v>
      </c>
      <c r="E212" s="20">
        <v>0</v>
      </c>
      <c r="F212" s="21">
        <v>0</v>
      </c>
      <c r="G212" s="22">
        <v>0</v>
      </c>
      <c r="H212" s="23">
        <v>0</v>
      </c>
      <c r="I212" s="24">
        <v>0</v>
      </c>
      <c r="J212" s="25">
        <v>0</v>
      </c>
      <c r="K212" s="23">
        <v>0</v>
      </c>
      <c r="L212" s="26">
        <v>0</v>
      </c>
      <c r="M212" s="27">
        <v>0</v>
      </c>
      <c r="N212" s="20">
        <v>0</v>
      </c>
      <c r="O212" s="2" t="s">
        <v>211</v>
      </c>
    </row>
    <row r="213" spans="1:15" x14ac:dyDescent="0.3">
      <c r="A213" s="2" t="s">
        <v>126</v>
      </c>
      <c r="B213" s="18">
        <v>2002</v>
      </c>
      <c r="C213" s="17">
        <v>2002</v>
      </c>
      <c r="D213" s="19">
        <v>2002</v>
      </c>
      <c r="E213" s="20">
        <v>2003</v>
      </c>
      <c r="F213" s="21">
        <v>2006</v>
      </c>
      <c r="G213" s="22"/>
      <c r="H213" s="23"/>
      <c r="I213" s="24"/>
      <c r="J213" s="25"/>
      <c r="K213" s="23"/>
      <c r="L213" s="26"/>
      <c r="M213" s="27">
        <v>2006</v>
      </c>
      <c r="N213" s="20">
        <v>2006</v>
      </c>
      <c r="O213" s="2" t="s">
        <v>126</v>
      </c>
    </row>
    <row r="214" spans="1:15" x14ac:dyDescent="0.3">
      <c r="A214" s="2" t="s">
        <v>212</v>
      </c>
      <c r="B214" s="18">
        <v>22</v>
      </c>
      <c r="C214" s="17">
        <v>5</v>
      </c>
      <c r="D214" s="19">
        <v>22</v>
      </c>
      <c r="E214" s="20">
        <v>22</v>
      </c>
      <c r="F214" s="21">
        <v>0.5</v>
      </c>
      <c r="G214" s="22">
        <v>0</v>
      </c>
      <c r="H214" s="23">
        <v>0</v>
      </c>
      <c r="I214" s="24">
        <v>0</v>
      </c>
      <c r="J214" s="25">
        <v>0</v>
      </c>
      <c r="K214" s="23">
        <v>0</v>
      </c>
      <c r="L214" s="26">
        <v>0</v>
      </c>
      <c r="M214" s="27">
        <v>0</v>
      </c>
      <c r="N214" s="20">
        <v>0</v>
      </c>
      <c r="O214" s="2" t="s">
        <v>212</v>
      </c>
    </row>
    <row r="215" spans="1:15" x14ac:dyDescent="0.3">
      <c r="A215" s="49" t="s">
        <v>89</v>
      </c>
      <c r="B215" s="50">
        <v>38407</v>
      </c>
      <c r="C215" s="51">
        <v>37987</v>
      </c>
      <c r="D215" s="52">
        <v>38407</v>
      </c>
      <c r="E215" s="53">
        <v>38413</v>
      </c>
      <c r="F215" s="54">
        <v>37721</v>
      </c>
      <c r="G215" s="55"/>
      <c r="H215" s="56"/>
      <c r="I215" s="57"/>
      <c r="J215" s="58"/>
      <c r="K215" s="56"/>
      <c r="L215" s="59"/>
      <c r="M215" s="60"/>
      <c r="N215" s="53"/>
      <c r="O215" s="49" t="s">
        <v>89</v>
      </c>
    </row>
    <row r="216" spans="1:15" x14ac:dyDescent="0.3">
      <c r="A216" s="2" t="s">
        <v>388</v>
      </c>
      <c r="B216" s="18">
        <f>SUM(C216:N216)</f>
        <v>14</v>
      </c>
      <c r="C216" s="17">
        <v>4</v>
      </c>
      <c r="D216" s="19">
        <v>4</v>
      </c>
      <c r="E216" s="20">
        <v>2</v>
      </c>
      <c r="F216" s="21">
        <v>1</v>
      </c>
      <c r="G216" s="22">
        <v>0</v>
      </c>
      <c r="H216" s="23">
        <v>0</v>
      </c>
      <c r="I216" s="24">
        <v>0</v>
      </c>
      <c r="J216" s="25">
        <v>0</v>
      </c>
      <c r="K216" s="23">
        <v>0</v>
      </c>
      <c r="L216" s="26">
        <v>0</v>
      </c>
      <c r="M216" s="27">
        <v>1</v>
      </c>
      <c r="N216" s="20">
        <v>2</v>
      </c>
      <c r="O216" s="2" t="s">
        <v>388</v>
      </c>
    </row>
    <row r="217" spans="1:15" x14ac:dyDescent="0.3">
      <c r="A217" s="15" t="s">
        <v>214</v>
      </c>
      <c r="B217" s="16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 t="s">
        <v>214</v>
      </c>
    </row>
    <row r="218" spans="1:15" x14ac:dyDescent="0.3">
      <c r="A218" s="3" t="s">
        <v>215</v>
      </c>
      <c r="B218" s="4">
        <f>SUM(C218:N218)</f>
        <v>13</v>
      </c>
      <c r="C218" s="5">
        <v>1</v>
      </c>
      <c r="D218" s="6">
        <v>1</v>
      </c>
      <c r="E218" s="7">
        <v>0</v>
      </c>
      <c r="F218" s="8">
        <v>1</v>
      </c>
      <c r="G218" s="9">
        <v>1</v>
      </c>
      <c r="H218" s="10">
        <v>0</v>
      </c>
      <c r="I218" s="11">
        <v>1</v>
      </c>
      <c r="J218" s="12">
        <v>0</v>
      </c>
      <c r="K218" s="10">
        <v>2</v>
      </c>
      <c r="L218" s="13">
        <v>2</v>
      </c>
      <c r="M218" s="14">
        <v>1</v>
      </c>
      <c r="N218" s="7">
        <v>3</v>
      </c>
      <c r="O218" s="3" t="s">
        <v>215</v>
      </c>
    </row>
    <row r="219" spans="1:15" x14ac:dyDescent="0.3">
      <c r="A219" s="2" t="s">
        <v>216</v>
      </c>
      <c r="B219" s="18">
        <f>SUM(C219:N219)</f>
        <v>14.799999999999999</v>
      </c>
      <c r="C219" s="17">
        <v>1.8</v>
      </c>
      <c r="D219" s="19">
        <v>1</v>
      </c>
      <c r="E219" s="20">
        <v>2.8</v>
      </c>
      <c r="F219" s="21">
        <v>0.8</v>
      </c>
      <c r="G219" s="22">
        <v>1.2</v>
      </c>
      <c r="H219" s="23">
        <v>0.6</v>
      </c>
      <c r="I219" s="24">
        <v>0.8</v>
      </c>
      <c r="J219" s="25">
        <v>0.8</v>
      </c>
      <c r="K219" s="23">
        <v>1.2</v>
      </c>
      <c r="L219" s="26">
        <v>0.6</v>
      </c>
      <c r="M219" s="27">
        <v>2</v>
      </c>
      <c r="N219" s="20">
        <v>1.2</v>
      </c>
      <c r="O219" s="2" t="s">
        <v>216</v>
      </c>
    </row>
    <row r="220" spans="1:15" x14ac:dyDescent="0.3">
      <c r="A220" s="2" t="s">
        <v>217</v>
      </c>
      <c r="B220" s="18">
        <v>25</v>
      </c>
      <c r="C220" s="17">
        <v>6</v>
      </c>
      <c r="D220" s="19">
        <v>3</v>
      </c>
      <c r="E220" s="20">
        <v>5</v>
      </c>
      <c r="F220" s="21">
        <v>1</v>
      </c>
      <c r="G220" s="22">
        <v>4</v>
      </c>
      <c r="H220" s="23">
        <v>1</v>
      </c>
      <c r="I220" s="24">
        <v>1</v>
      </c>
      <c r="J220" s="25">
        <v>2</v>
      </c>
      <c r="K220" s="23">
        <v>2</v>
      </c>
      <c r="L220" s="26">
        <v>2</v>
      </c>
      <c r="M220" s="27">
        <v>5</v>
      </c>
      <c r="N220" s="20">
        <v>3</v>
      </c>
      <c r="O220" s="2" t="s">
        <v>217</v>
      </c>
    </row>
    <row r="221" spans="1:15" x14ac:dyDescent="0.3">
      <c r="A221" s="2" t="s">
        <v>86</v>
      </c>
      <c r="B221" s="18">
        <v>2001</v>
      </c>
      <c r="C221" s="17">
        <v>2001</v>
      </c>
      <c r="D221" s="19">
        <v>2001</v>
      </c>
      <c r="E221" s="20">
        <v>2005</v>
      </c>
      <c r="F221" s="21">
        <v>2006</v>
      </c>
      <c r="G221" s="22">
        <v>2001</v>
      </c>
      <c r="H221" s="23">
        <v>2004</v>
      </c>
      <c r="I221" s="24">
        <v>2006</v>
      </c>
      <c r="J221" s="25">
        <v>2001</v>
      </c>
      <c r="K221" s="23">
        <v>2006</v>
      </c>
      <c r="L221" s="26">
        <v>2006</v>
      </c>
      <c r="M221" s="27">
        <v>2002</v>
      </c>
      <c r="N221" s="20">
        <v>2006</v>
      </c>
      <c r="O221" s="2" t="s">
        <v>86</v>
      </c>
    </row>
    <row r="222" spans="1:15" x14ac:dyDescent="0.3">
      <c r="A222" s="2" t="s">
        <v>218</v>
      </c>
      <c r="B222" s="18">
        <v>11</v>
      </c>
      <c r="C222" s="17">
        <v>0</v>
      </c>
      <c r="D222" s="19">
        <v>0</v>
      </c>
      <c r="E222" s="20">
        <v>0</v>
      </c>
      <c r="F222" s="21">
        <v>0</v>
      </c>
      <c r="G222" s="22">
        <v>0</v>
      </c>
      <c r="H222" s="23">
        <v>0</v>
      </c>
      <c r="I222" s="24">
        <v>0</v>
      </c>
      <c r="J222" s="25">
        <v>0</v>
      </c>
      <c r="K222" s="23">
        <v>1</v>
      </c>
      <c r="L222" s="26">
        <v>0</v>
      </c>
      <c r="M222" s="27">
        <v>0</v>
      </c>
      <c r="N222" s="20">
        <v>1</v>
      </c>
      <c r="O222" s="2" t="s">
        <v>218</v>
      </c>
    </row>
    <row r="223" spans="1:15" ht="15" thickBot="1" x14ac:dyDescent="0.35">
      <c r="A223" s="87" t="s">
        <v>86</v>
      </c>
      <c r="B223" s="88">
        <v>2005</v>
      </c>
      <c r="C223" s="89">
        <v>2005</v>
      </c>
      <c r="D223" s="90">
        <v>2005</v>
      </c>
      <c r="E223" s="91">
        <v>2004</v>
      </c>
      <c r="F223" s="92">
        <v>2004</v>
      </c>
      <c r="G223" s="93">
        <v>2002</v>
      </c>
      <c r="H223" s="94">
        <v>2005</v>
      </c>
      <c r="I223" s="95">
        <v>2001</v>
      </c>
      <c r="J223" s="96">
        <v>2006</v>
      </c>
      <c r="K223" s="94">
        <v>2002</v>
      </c>
      <c r="L223" s="97">
        <v>2004</v>
      </c>
      <c r="M223" s="98">
        <v>2001</v>
      </c>
      <c r="N223" s="91">
        <v>2001</v>
      </c>
      <c r="O223" s="87" t="s">
        <v>86</v>
      </c>
    </row>
    <row r="224" spans="1:15" ht="15" thickTop="1" x14ac:dyDescent="0.3">
      <c r="A224" s="61" t="s">
        <v>219</v>
      </c>
      <c r="B224" s="62">
        <f>SUM(C224:N224)</f>
        <v>9</v>
      </c>
      <c r="C224" s="63">
        <v>0</v>
      </c>
      <c r="D224" s="64">
        <v>1</v>
      </c>
      <c r="E224" s="65">
        <v>0</v>
      </c>
      <c r="F224" s="66">
        <v>0</v>
      </c>
      <c r="G224" s="67">
        <v>1</v>
      </c>
      <c r="H224" s="68">
        <v>1</v>
      </c>
      <c r="I224" s="69">
        <v>0</v>
      </c>
      <c r="J224" s="205">
        <v>4</v>
      </c>
      <c r="K224" s="68">
        <v>2</v>
      </c>
      <c r="L224" s="71">
        <v>0</v>
      </c>
      <c r="M224" s="72">
        <v>0</v>
      </c>
      <c r="N224" s="65">
        <v>0</v>
      </c>
      <c r="O224" s="61" t="s">
        <v>219</v>
      </c>
    </row>
    <row r="225" spans="1:15" x14ac:dyDescent="0.3">
      <c r="A225" s="2" t="s">
        <v>220</v>
      </c>
      <c r="B225" s="18">
        <f>SUM(C225:N225)</f>
        <v>58</v>
      </c>
      <c r="C225" s="17">
        <v>5</v>
      </c>
      <c r="D225" s="19">
        <v>6</v>
      </c>
      <c r="E225" s="20">
        <v>5</v>
      </c>
      <c r="F225" s="21">
        <v>4</v>
      </c>
      <c r="G225" s="22">
        <v>3</v>
      </c>
      <c r="H225" s="23">
        <v>4</v>
      </c>
      <c r="I225" s="24">
        <v>4</v>
      </c>
      <c r="J225" s="25">
        <v>4</v>
      </c>
      <c r="K225" s="23">
        <v>5</v>
      </c>
      <c r="L225" s="26">
        <v>6</v>
      </c>
      <c r="M225" s="27">
        <v>6</v>
      </c>
      <c r="N225" s="20">
        <v>6</v>
      </c>
      <c r="O225" s="2" t="s">
        <v>220</v>
      </c>
    </row>
    <row r="226" spans="1:15" x14ac:dyDescent="0.3">
      <c r="A226" s="15" t="s">
        <v>221</v>
      </c>
      <c r="B226" s="16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 t="s">
        <v>221</v>
      </c>
    </row>
    <row r="227" spans="1:15" x14ac:dyDescent="0.3">
      <c r="A227" s="3" t="s">
        <v>222</v>
      </c>
      <c r="B227" s="4">
        <v>64.099999999999994</v>
      </c>
      <c r="C227" s="5">
        <v>34.6</v>
      </c>
      <c r="D227" s="6">
        <v>49.32</v>
      </c>
      <c r="E227" s="7">
        <v>45.72</v>
      </c>
      <c r="F227" s="8">
        <v>47.88</v>
      </c>
      <c r="G227" s="9">
        <v>70.2</v>
      </c>
      <c r="H227" s="10">
        <v>32.4</v>
      </c>
      <c r="I227" s="11">
        <v>38.9</v>
      </c>
      <c r="J227" s="215">
        <v>44.28</v>
      </c>
      <c r="K227" s="10">
        <v>38.880000000000003</v>
      </c>
      <c r="L227" s="13">
        <v>42.12</v>
      </c>
      <c r="M227" s="14">
        <v>46.44</v>
      </c>
      <c r="N227" s="7">
        <v>64.099999999999994</v>
      </c>
      <c r="O227" s="3" t="s">
        <v>222</v>
      </c>
    </row>
    <row r="228" spans="1:15" x14ac:dyDescent="0.3">
      <c r="A228" s="35" t="s">
        <v>223</v>
      </c>
      <c r="B228" s="18">
        <v>70.2</v>
      </c>
      <c r="C228" s="17">
        <v>69.5</v>
      </c>
      <c r="D228" s="19">
        <v>55.4</v>
      </c>
      <c r="E228" s="20">
        <v>45.72</v>
      </c>
      <c r="F228" s="21">
        <v>48.6</v>
      </c>
      <c r="G228" s="22">
        <v>70.2</v>
      </c>
      <c r="H228" s="23">
        <v>50</v>
      </c>
      <c r="I228" s="24">
        <v>39.6</v>
      </c>
      <c r="J228" s="207">
        <v>44.28</v>
      </c>
      <c r="K228" s="23">
        <v>41</v>
      </c>
      <c r="L228" s="26">
        <v>45</v>
      </c>
      <c r="M228" s="27">
        <v>47.2</v>
      </c>
      <c r="N228" s="208">
        <v>64.099999999999994</v>
      </c>
      <c r="O228" s="35" t="s">
        <v>223</v>
      </c>
    </row>
    <row r="229" spans="1:15" ht="15" thickBot="1" x14ac:dyDescent="0.35">
      <c r="A229" s="164" t="s">
        <v>89</v>
      </c>
      <c r="B229" s="50">
        <v>38857</v>
      </c>
      <c r="C229" s="51">
        <v>38017</v>
      </c>
      <c r="D229" s="52">
        <v>38025</v>
      </c>
      <c r="E229" s="53">
        <v>38803</v>
      </c>
      <c r="F229" s="54">
        <v>38105</v>
      </c>
      <c r="G229" s="55">
        <v>38857</v>
      </c>
      <c r="H229" s="56">
        <v>38161</v>
      </c>
      <c r="I229" s="57">
        <v>38170</v>
      </c>
      <c r="J229" s="58">
        <v>38946</v>
      </c>
      <c r="K229" s="56">
        <v>37886</v>
      </c>
      <c r="L229" s="59">
        <v>38650</v>
      </c>
      <c r="M229" s="60">
        <v>37928</v>
      </c>
      <c r="N229" s="53">
        <v>39081</v>
      </c>
      <c r="O229" s="164" t="s">
        <v>86</v>
      </c>
    </row>
    <row r="230" spans="1:15" ht="15" thickTop="1" x14ac:dyDescent="0.3">
      <c r="A230" s="61" t="s">
        <v>224</v>
      </c>
      <c r="B230" s="62">
        <v>100.8</v>
      </c>
      <c r="C230" s="63">
        <v>72</v>
      </c>
      <c r="D230" s="64">
        <v>82.8</v>
      </c>
      <c r="E230" s="65">
        <v>86.4</v>
      </c>
      <c r="F230" s="66">
        <v>79.2</v>
      </c>
      <c r="G230" s="67">
        <v>100.8</v>
      </c>
      <c r="H230" s="68">
        <v>54</v>
      </c>
      <c r="I230" s="69">
        <v>68.400000000000006</v>
      </c>
      <c r="J230" s="70">
        <v>75.599999999999994</v>
      </c>
      <c r="K230" s="68">
        <v>68.400000000000006</v>
      </c>
      <c r="L230" s="71">
        <v>82.8</v>
      </c>
      <c r="M230" s="72">
        <v>79.2</v>
      </c>
      <c r="N230" s="65">
        <v>100.8</v>
      </c>
      <c r="O230" s="61" t="s">
        <v>224</v>
      </c>
    </row>
    <row r="231" spans="1:15" x14ac:dyDescent="0.3">
      <c r="A231" s="35" t="s">
        <v>223</v>
      </c>
      <c r="B231" s="18">
        <v>180</v>
      </c>
      <c r="C231" s="17">
        <v>151</v>
      </c>
      <c r="D231" s="19">
        <v>151</v>
      </c>
      <c r="E231" s="20">
        <v>126</v>
      </c>
      <c r="F231" s="21">
        <v>180</v>
      </c>
      <c r="G231" s="22">
        <v>133</v>
      </c>
      <c r="H231" s="23">
        <v>108</v>
      </c>
      <c r="I231" s="24">
        <v>97</v>
      </c>
      <c r="J231" s="25">
        <v>108</v>
      </c>
      <c r="K231" s="23">
        <v>108</v>
      </c>
      <c r="L231" s="26">
        <v>180</v>
      </c>
      <c r="M231" s="27">
        <v>122</v>
      </c>
      <c r="N231" s="20">
        <v>148</v>
      </c>
      <c r="O231" s="35" t="s">
        <v>223</v>
      </c>
    </row>
    <row r="232" spans="1:15" x14ac:dyDescent="0.3">
      <c r="A232" s="35" t="s">
        <v>86</v>
      </c>
      <c r="B232" s="18">
        <v>1949</v>
      </c>
      <c r="C232" s="17">
        <v>1966</v>
      </c>
      <c r="D232" s="19">
        <v>1990</v>
      </c>
      <c r="E232" s="20">
        <v>1984</v>
      </c>
      <c r="F232" s="21">
        <v>1949</v>
      </c>
      <c r="G232" s="22">
        <v>1949</v>
      </c>
      <c r="H232" s="23">
        <v>1993</v>
      </c>
      <c r="I232" s="79" t="s">
        <v>99</v>
      </c>
      <c r="J232" s="25">
        <v>1949</v>
      </c>
      <c r="K232" s="23" t="s">
        <v>99</v>
      </c>
      <c r="L232" s="26">
        <v>1949</v>
      </c>
      <c r="M232" s="27" t="s">
        <v>99</v>
      </c>
      <c r="N232" s="20">
        <v>2004</v>
      </c>
      <c r="O232" s="35" t="s">
        <v>86</v>
      </c>
    </row>
    <row r="233" spans="1:15" x14ac:dyDescent="0.3">
      <c r="A233" s="16" t="s">
        <v>225</v>
      </c>
      <c r="B233" s="16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6" t="s">
        <v>225</v>
      </c>
    </row>
    <row r="234" spans="1:15" x14ac:dyDescent="0.3">
      <c r="A234" s="3" t="s">
        <v>389</v>
      </c>
      <c r="B234" s="4">
        <f>SUM(C234:N234)</f>
        <v>30</v>
      </c>
      <c r="C234" s="5">
        <v>1</v>
      </c>
      <c r="D234" s="6">
        <v>4.5</v>
      </c>
      <c r="E234" s="7">
        <v>1.5</v>
      </c>
      <c r="F234" s="8">
        <v>6.5</v>
      </c>
      <c r="G234" s="9">
        <v>2</v>
      </c>
      <c r="H234" s="10">
        <v>6</v>
      </c>
      <c r="I234" s="11">
        <v>1</v>
      </c>
      <c r="J234" s="12">
        <v>2</v>
      </c>
      <c r="K234" s="10">
        <v>2</v>
      </c>
      <c r="L234" s="13">
        <v>0.5</v>
      </c>
      <c r="M234" s="14">
        <v>2</v>
      </c>
      <c r="N234" s="7">
        <v>1</v>
      </c>
      <c r="O234" s="3" t="s">
        <v>389</v>
      </c>
    </row>
    <row r="235" spans="1:15" x14ac:dyDescent="0.3">
      <c r="A235" s="35" t="s">
        <v>227</v>
      </c>
      <c r="B235" s="18">
        <f>SUM(C235:N235)</f>
        <v>17.472000000000001</v>
      </c>
      <c r="C235" s="17">
        <v>1.1000000000000001</v>
      </c>
      <c r="D235" s="19">
        <v>2.4</v>
      </c>
      <c r="E235" s="20">
        <v>1.3</v>
      </c>
      <c r="F235" s="21">
        <v>1.9039999999999999</v>
      </c>
      <c r="G235" s="22">
        <v>1.9039999999999999</v>
      </c>
      <c r="H235" s="23">
        <v>1.8039999999999998</v>
      </c>
      <c r="I235" s="24">
        <v>0.5</v>
      </c>
      <c r="J235" s="25">
        <v>1.1000000000000001</v>
      </c>
      <c r="K235" s="23">
        <v>1.1039999999999999</v>
      </c>
      <c r="L235" s="26">
        <v>0.80399999999999994</v>
      </c>
      <c r="M235" s="27">
        <v>1.552</v>
      </c>
      <c r="N235" s="20">
        <v>2</v>
      </c>
      <c r="O235" s="35" t="s">
        <v>227</v>
      </c>
    </row>
    <row r="236" spans="1:15" x14ac:dyDescent="0.3">
      <c r="A236" s="35" t="s">
        <v>228</v>
      </c>
      <c r="B236" s="18" t="s">
        <v>390</v>
      </c>
      <c r="C236" s="165" t="s">
        <v>391</v>
      </c>
      <c r="D236" s="19" t="s">
        <v>392</v>
      </c>
      <c r="E236" s="20" t="s">
        <v>350</v>
      </c>
      <c r="F236" s="21" t="s">
        <v>422</v>
      </c>
      <c r="G236" s="22" t="s">
        <v>393</v>
      </c>
      <c r="H236" s="23" t="s">
        <v>423</v>
      </c>
      <c r="I236" s="24" t="s">
        <v>234</v>
      </c>
      <c r="J236" s="25" t="s">
        <v>395</v>
      </c>
      <c r="K236" s="23" t="s">
        <v>236</v>
      </c>
      <c r="L236" s="26" t="s">
        <v>395</v>
      </c>
      <c r="M236" s="27" t="s">
        <v>237</v>
      </c>
      <c r="N236" s="20" t="s">
        <v>393</v>
      </c>
      <c r="O236" s="35" t="s">
        <v>228</v>
      </c>
    </row>
    <row r="237" spans="1:15" ht="15" thickBot="1" x14ac:dyDescent="0.35">
      <c r="A237" s="149" t="s">
        <v>239</v>
      </c>
      <c r="B237" s="88" t="s">
        <v>240</v>
      </c>
      <c r="C237" s="89" t="s">
        <v>353</v>
      </c>
      <c r="D237" s="90" t="s">
        <v>242</v>
      </c>
      <c r="E237" s="91" t="s">
        <v>241</v>
      </c>
      <c r="F237" s="92" t="s">
        <v>354</v>
      </c>
      <c r="G237" s="93" t="s">
        <v>244</v>
      </c>
      <c r="H237" s="94" t="s">
        <v>244</v>
      </c>
      <c r="I237" s="95" t="s">
        <v>353</v>
      </c>
      <c r="J237" s="96" t="s">
        <v>353</v>
      </c>
      <c r="K237" s="94" t="s">
        <v>353</v>
      </c>
      <c r="L237" s="97" t="s">
        <v>353</v>
      </c>
      <c r="M237" s="98" t="s">
        <v>246</v>
      </c>
      <c r="N237" s="91" t="s">
        <v>242</v>
      </c>
      <c r="O237" s="149" t="s">
        <v>239</v>
      </c>
    </row>
    <row r="238" spans="1:15" ht="15" thickTop="1" x14ac:dyDescent="0.3">
      <c r="A238" s="61" t="s">
        <v>396</v>
      </c>
      <c r="B238" s="62">
        <f>SUM(C238:N238)</f>
        <v>9</v>
      </c>
      <c r="C238" s="63">
        <v>0.5</v>
      </c>
      <c r="D238" s="64">
        <v>1.5</v>
      </c>
      <c r="E238" s="65">
        <v>1.5</v>
      </c>
      <c r="F238" s="66">
        <v>1</v>
      </c>
      <c r="G238" s="67">
        <v>0.5</v>
      </c>
      <c r="H238" s="68">
        <v>3</v>
      </c>
      <c r="I238" s="69">
        <v>0.5</v>
      </c>
      <c r="J238" s="70">
        <v>0</v>
      </c>
      <c r="K238" s="68">
        <v>0</v>
      </c>
      <c r="L238" s="71">
        <v>0</v>
      </c>
      <c r="M238" s="72">
        <v>0</v>
      </c>
      <c r="N238" s="65">
        <v>0.5</v>
      </c>
      <c r="O238" s="61" t="s">
        <v>396</v>
      </c>
    </row>
    <row r="239" spans="1:15" x14ac:dyDescent="0.3">
      <c r="A239" s="35" t="s">
        <v>248</v>
      </c>
      <c r="B239" s="18">
        <f>SUM(C239:N239)</f>
        <v>30.812000000000001</v>
      </c>
      <c r="C239" s="17">
        <v>1.4</v>
      </c>
      <c r="D239" s="19">
        <v>3.2039999999999997</v>
      </c>
      <c r="E239" s="20">
        <v>5.2960000000000003</v>
      </c>
      <c r="F239" s="21">
        <v>6.8</v>
      </c>
      <c r="G239" s="22">
        <v>3.496</v>
      </c>
      <c r="H239" s="23">
        <v>1.004</v>
      </c>
      <c r="I239" s="24">
        <v>0.6</v>
      </c>
      <c r="J239" s="25">
        <v>2.7039999999999997</v>
      </c>
      <c r="K239" s="23">
        <v>2.3039999999999998</v>
      </c>
      <c r="L239" s="26">
        <v>0.70399999999999996</v>
      </c>
      <c r="M239" s="27">
        <v>0.5</v>
      </c>
      <c r="N239" s="20">
        <v>2.8</v>
      </c>
      <c r="O239" s="35" t="s">
        <v>248</v>
      </c>
    </row>
    <row r="240" spans="1:15" x14ac:dyDescent="0.3">
      <c r="A240" s="35" t="s">
        <v>249</v>
      </c>
      <c r="B240" s="18" t="s">
        <v>250</v>
      </c>
      <c r="C240" s="17" t="s">
        <v>251</v>
      </c>
      <c r="D240" s="19" t="s">
        <v>252</v>
      </c>
      <c r="E240" s="20" t="s">
        <v>253</v>
      </c>
      <c r="F240" s="21" t="s">
        <v>254</v>
      </c>
      <c r="G240" s="22" t="s">
        <v>255</v>
      </c>
      <c r="H240" s="23" t="s">
        <v>256</v>
      </c>
      <c r="I240" s="24" t="s">
        <v>257</v>
      </c>
      <c r="J240" s="25" t="s">
        <v>258</v>
      </c>
      <c r="K240" s="23" t="s">
        <v>259</v>
      </c>
      <c r="L240" s="26" t="s">
        <v>260</v>
      </c>
      <c r="M240" s="27" t="s">
        <v>261</v>
      </c>
      <c r="N240" s="20" t="s">
        <v>262</v>
      </c>
      <c r="O240" s="35" t="s">
        <v>249</v>
      </c>
    </row>
    <row r="241" spans="1:15" ht="15" thickBot="1" x14ac:dyDescent="0.35">
      <c r="A241" s="149" t="s">
        <v>263</v>
      </c>
      <c r="B241" s="88" t="s">
        <v>395</v>
      </c>
      <c r="C241" s="89" t="s">
        <v>397</v>
      </c>
      <c r="D241" s="90" t="s">
        <v>398</v>
      </c>
      <c r="E241" s="91" t="s">
        <v>397</v>
      </c>
      <c r="F241" s="92" t="s">
        <v>397</v>
      </c>
      <c r="G241" s="93" t="s">
        <v>397</v>
      </c>
      <c r="H241" s="94" t="s">
        <v>353</v>
      </c>
      <c r="I241" s="95" t="s">
        <v>397</v>
      </c>
      <c r="J241" s="96" t="s">
        <v>397</v>
      </c>
      <c r="K241" s="94" t="s">
        <v>424</v>
      </c>
      <c r="L241" s="97" t="s">
        <v>397</v>
      </c>
      <c r="M241" s="98" t="s">
        <v>424</v>
      </c>
      <c r="N241" s="91" t="s">
        <v>397</v>
      </c>
      <c r="O241" s="149" t="s">
        <v>263</v>
      </c>
    </row>
    <row r="242" spans="1:15" ht="15" thickTop="1" x14ac:dyDescent="0.3">
      <c r="A242" s="61" t="s">
        <v>399</v>
      </c>
      <c r="B242" s="62">
        <f>SUM(C242:N242)</f>
        <v>54</v>
      </c>
      <c r="C242" s="63">
        <v>11</v>
      </c>
      <c r="D242" s="64">
        <v>4.5</v>
      </c>
      <c r="E242" s="65">
        <v>8.5</v>
      </c>
      <c r="F242" s="66">
        <v>2.5</v>
      </c>
      <c r="G242" s="67">
        <v>0.5</v>
      </c>
      <c r="H242" s="68">
        <v>7</v>
      </c>
      <c r="I242" s="69">
        <v>7</v>
      </c>
      <c r="J242" s="70">
        <v>0</v>
      </c>
      <c r="K242" s="68">
        <v>3</v>
      </c>
      <c r="L242" s="71">
        <v>4.5</v>
      </c>
      <c r="M242" s="72">
        <v>0</v>
      </c>
      <c r="N242" s="65">
        <v>5.5</v>
      </c>
      <c r="O242" s="61" t="s">
        <v>357</v>
      </c>
    </row>
    <row r="243" spans="1:15" x14ac:dyDescent="0.3">
      <c r="A243" s="35" t="s">
        <v>269</v>
      </c>
      <c r="B243" s="18">
        <f>SUM(C243:N243)</f>
        <v>29.312000000000001</v>
      </c>
      <c r="C243" s="17">
        <v>1.296</v>
      </c>
      <c r="D243" s="19">
        <v>2.2000000000000002</v>
      </c>
      <c r="E243" s="20">
        <v>2.5</v>
      </c>
      <c r="F243" s="21">
        <v>2.2999999999999998</v>
      </c>
      <c r="G243" s="22">
        <v>1.004</v>
      </c>
      <c r="H243" s="23">
        <v>2.4039999999999999</v>
      </c>
      <c r="I243" s="24">
        <v>0.9</v>
      </c>
      <c r="J243" s="25">
        <v>2.1040000000000001</v>
      </c>
      <c r="K243" s="23">
        <v>3.5960000000000001</v>
      </c>
      <c r="L243" s="26">
        <v>4.4000000000000004</v>
      </c>
      <c r="M243" s="27">
        <v>2.504</v>
      </c>
      <c r="N243" s="20">
        <v>4.1040000000000001</v>
      </c>
      <c r="O243" s="35" t="s">
        <v>269</v>
      </c>
    </row>
    <row r="244" spans="1:15" x14ac:dyDescent="0.3">
      <c r="A244" s="35" t="s">
        <v>270</v>
      </c>
      <c r="B244" s="18" t="s">
        <v>271</v>
      </c>
      <c r="C244" s="17" t="s">
        <v>425</v>
      </c>
      <c r="D244" s="19" t="s">
        <v>426</v>
      </c>
      <c r="E244" s="20" t="s">
        <v>427</v>
      </c>
      <c r="F244" s="21" t="s">
        <v>358</v>
      </c>
      <c r="G244" s="22" t="s">
        <v>350</v>
      </c>
      <c r="H244" s="23" t="s">
        <v>428</v>
      </c>
      <c r="I244" s="24" t="s">
        <v>428</v>
      </c>
      <c r="J244" s="25" t="s">
        <v>238</v>
      </c>
      <c r="K244" s="23" t="s">
        <v>275</v>
      </c>
      <c r="L244" s="26" t="s">
        <v>276</v>
      </c>
      <c r="M244" s="27" t="s">
        <v>277</v>
      </c>
      <c r="N244" s="20" t="s">
        <v>278</v>
      </c>
      <c r="O244" s="35" t="s">
        <v>270</v>
      </c>
    </row>
    <row r="245" spans="1:15" ht="15" thickBot="1" x14ac:dyDescent="0.35">
      <c r="A245" s="149" t="s">
        <v>279</v>
      </c>
      <c r="B245" s="88" t="s">
        <v>280</v>
      </c>
      <c r="C245" s="89" t="s">
        <v>397</v>
      </c>
      <c r="D245" s="90" t="s">
        <v>241</v>
      </c>
      <c r="E245" s="91" t="s">
        <v>246</v>
      </c>
      <c r="F245" s="92" t="s">
        <v>241</v>
      </c>
      <c r="G245" s="93" t="s">
        <v>242</v>
      </c>
      <c r="H245" s="94" t="s">
        <v>354</v>
      </c>
      <c r="I245" s="95" t="s">
        <v>241</v>
      </c>
      <c r="J245" s="96" t="s">
        <v>424</v>
      </c>
      <c r="K245" s="94" t="s">
        <v>245</v>
      </c>
      <c r="L245" s="97" t="s">
        <v>245</v>
      </c>
      <c r="M245" s="98" t="s">
        <v>424</v>
      </c>
      <c r="N245" s="91" t="s">
        <v>401</v>
      </c>
      <c r="O245" s="149" t="s">
        <v>279</v>
      </c>
    </row>
    <row r="246" spans="1:15" ht="15" thickTop="1" x14ac:dyDescent="0.3">
      <c r="A246" s="61" t="s">
        <v>402</v>
      </c>
      <c r="B246" s="62">
        <f>SUM(C246:N246)</f>
        <v>50</v>
      </c>
      <c r="C246" s="63">
        <v>8</v>
      </c>
      <c r="D246" s="64">
        <v>0.5</v>
      </c>
      <c r="E246" s="65">
        <v>4</v>
      </c>
      <c r="F246" s="66">
        <v>1</v>
      </c>
      <c r="G246" s="67">
        <v>3.5</v>
      </c>
      <c r="H246" s="68">
        <v>2</v>
      </c>
      <c r="I246" s="69">
        <v>4.5</v>
      </c>
      <c r="J246" s="70">
        <v>1</v>
      </c>
      <c r="K246" s="68">
        <v>7.5</v>
      </c>
      <c r="L246" s="71">
        <v>8.5</v>
      </c>
      <c r="M246" s="72">
        <v>6.5</v>
      </c>
      <c r="N246" s="65">
        <v>3</v>
      </c>
      <c r="O246" s="61" t="s">
        <v>402</v>
      </c>
    </row>
    <row r="247" spans="1:15" x14ac:dyDescent="0.3">
      <c r="A247" s="35" t="s">
        <v>282</v>
      </c>
      <c r="B247" s="18">
        <f>SUM(C247:N247)</f>
        <v>31.616000000000003</v>
      </c>
      <c r="C247" s="17">
        <v>4.2</v>
      </c>
      <c r="D247" s="19">
        <v>1.504</v>
      </c>
      <c r="E247" s="20">
        <v>3.9</v>
      </c>
      <c r="F247" s="21">
        <v>2.8</v>
      </c>
      <c r="G247" s="22">
        <v>1.1000000000000001</v>
      </c>
      <c r="H247" s="23">
        <v>2.1040000000000001</v>
      </c>
      <c r="I247" s="24">
        <v>2.2039999999999997</v>
      </c>
      <c r="J247" s="25">
        <v>0.90399999999999991</v>
      </c>
      <c r="K247" s="23">
        <v>1.8960000000000001</v>
      </c>
      <c r="L247" s="26">
        <v>4.3</v>
      </c>
      <c r="M247" s="27">
        <v>3.8</v>
      </c>
      <c r="N247" s="20">
        <v>2.9039999999999999</v>
      </c>
      <c r="O247" s="35" t="s">
        <v>282</v>
      </c>
    </row>
    <row r="248" spans="1:15" x14ac:dyDescent="0.3">
      <c r="A248" s="35" t="s">
        <v>283</v>
      </c>
      <c r="B248" s="18" t="s">
        <v>284</v>
      </c>
      <c r="C248" s="17" t="s">
        <v>429</v>
      </c>
      <c r="D248" s="19" t="s">
        <v>273</v>
      </c>
      <c r="E248" s="20" t="s">
        <v>391</v>
      </c>
      <c r="F248" s="21" t="s">
        <v>360</v>
      </c>
      <c r="G248" s="22" t="s">
        <v>430</v>
      </c>
      <c r="H248" s="23" t="s">
        <v>360</v>
      </c>
      <c r="I248" s="24" t="s">
        <v>358</v>
      </c>
      <c r="J248" s="25" t="s">
        <v>350</v>
      </c>
      <c r="K248" s="23" t="s">
        <v>431</v>
      </c>
      <c r="L248" s="26" t="s">
        <v>427</v>
      </c>
      <c r="M248" s="27" t="s">
        <v>259</v>
      </c>
      <c r="N248" s="20" t="s">
        <v>265</v>
      </c>
      <c r="O248" s="35" t="s">
        <v>283</v>
      </c>
    </row>
    <row r="249" spans="1:15" ht="15" thickBot="1" x14ac:dyDescent="0.35">
      <c r="A249" s="149" t="s">
        <v>287</v>
      </c>
      <c r="B249" s="88" t="s">
        <v>288</v>
      </c>
      <c r="C249" s="89" t="s">
        <v>242</v>
      </c>
      <c r="D249" s="90" t="s">
        <v>353</v>
      </c>
      <c r="E249" s="91" t="s">
        <v>237</v>
      </c>
      <c r="F249" s="92" t="s">
        <v>432</v>
      </c>
      <c r="G249" s="93" t="s">
        <v>242</v>
      </c>
      <c r="H249" s="94" t="s">
        <v>245</v>
      </c>
      <c r="I249" s="95" t="s">
        <v>242</v>
      </c>
      <c r="J249" s="96" t="s">
        <v>242</v>
      </c>
      <c r="K249" s="94" t="s">
        <v>246</v>
      </c>
      <c r="L249" s="97" t="s">
        <v>235</v>
      </c>
      <c r="M249" s="98" t="s">
        <v>245</v>
      </c>
      <c r="N249" s="91" t="s">
        <v>245</v>
      </c>
      <c r="O249" s="149" t="s">
        <v>287</v>
      </c>
    </row>
    <row r="250" spans="1:15" ht="15" thickTop="1" x14ac:dyDescent="0.3">
      <c r="A250" s="61" t="s">
        <v>404</v>
      </c>
      <c r="B250" s="62">
        <f>SUM(C250:N250)</f>
        <v>56.5</v>
      </c>
      <c r="C250" s="63">
        <v>2</v>
      </c>
      <c r="D250" s="64">
        <v>4</v>
      </c>
      <c r="E250" s="65">
        <v>4.5</v>
      </c>
      <c r="F250" s="66">
        <v>1.5</v>
      </c>
      <c r="G250" s="67">
        <v>3.5</v>
      </c>
      <c r="H250" s="68">
        <v>1.5</v>
      </c>
      <c r="I250" s="69">
        <v>2.5</v>
      </c>
      <c r="J250" s="70">
        <v>3.5</v>
      </c>
      <c r="K250" s="68">
        <v>5</v>
      </c>
      <c r="L250" s="71">
        <v>8.5</v>
      </c>
      <c r="M250" s="72">
        <v>7.5</v>
      </c>
      <c r="N250" s="65">
        <v>12.5</v>
      </c>
      <c r="O250" s="61" t="s">
        <v>404</v>
      </c>
    </row>
    <row r="251" spans="1:15" x14ac:dyDescent="0.3">
      <c r="A251" s="35" t="s">
        <v>290</v>
      </c>
      <c r="B251" s="18">
        <f>SUM(C251:N251)</f>
        <v>37.007999999999996</v>
      </c>
      <c r="C251" s="17">
        <v>6.6039999999999992</v>
      </c>
      <c r="D251" s="19">
        <v>1.9</v>
      </c>
      <c r="E251" s="20">
        <v>2.9</v>
      </c>
      <c r="F251" s="21">
        <v>2.9039999999999999</v>
      </c>
      <c r="G251" s="22">
        <v>2.9</v>
      </c>
      <c r="H251" s="23">
        <v>1.2</v>
      </c>
      <c r="I251" s="24">
        <v>1.5</v>
      </c>
      <c r="J251" s="25">
        <v>1.6</v>
      </c>
      <c r="K251" s="23">
        <v>1.8</v>
      </c>
      <c r="L251" s="26">
        <v>5.2</v>
      </c>
      <c r="M251" s="27">
        <v>5.2</v>
      </c>
      <c r="N251" s="20">
        <v>3.3</v>
      </c>
      <c r="O251" s="35" t="s">
        <v>290</v>
      </c>
    </row>
    <row r="252" spans="1:15" x14ac:dyDescent="0.3">
      <c r="A252" s="35" t="s">
        <v>291</v>
      </c>
      <c r="B252" s="18" t="s">
        <v>405</v>
      </c>
      <c r="C252" s="17" t="s">
        <v>406</v>
      </c>
      <c r="D252" s="19" t="s">
        <v>433</v>
      </c>
      <c r="E252" s="20" t="s">
        <v>400</v>
      </c>
      <c r="F252" s="21" t="s">
        <v>407</v>
      </c>
      <c r="G252" s="22" t="s">
        <v>403</v>
      </c>
      <c r="H252" s="23" t="s">
        <v>267</v>
      </c>
      <c r="I252" s="24" t="s">
        <v>394</v>
      </c>
      <c r="J252" s="25" t="s">
        <v>360</v>
      </c>
      <c r="K252" s="23" t="s">
        <v>434</v>
      </c>
      <c r="L252" s="26" t="s">
        <v>409</v>
      </c>
      <c r="M252" s="27" t="s">
        <v>259</v>
      </c>
      <c r="N252" s="20" t="s">
        <v>435</v>
      </c>
      <c r="O252" s="35" t="s">
        <v>291</v>
      </c>
    </row>
    <row r="253" spans="1:15" ht="15" thickBot="1" x14ac:dyDescent="0.35">
      <c r="A253" s="149" t="s">
        <v>295</v>
      </c>
      <c r="B253" s="88" t="s">
        <v>296</v>
      </c>
      <c r="C253" s="89" t="s">
        <v>436</v>
      </c>
      <c r="D253" s="90" t="s">
        <v>354</v>
      </c>
      <c r="E253" s="91" t="s">
        <v>366</v>
      </c>
      <c r="F253" s="92" t="s">
        <v>231</v>
      </c>
      <c r="G253" s="93" t="s">
        <v>231</v>
      </c>
      <c r="H253" s="94" t="s">
        <v>242</v>
      </c>
      <c r="I253" s="95" t="s">
        <v>354</v>
      </c>
      <c r="J253" s="96" t="s">
        <v>242</v>
      </c>
      <c r="K253" s="94" t="s">
        <v>243</v>
      </c>
      <c r="L253" s="97" t="s">
        <v>235</v>
      </c>
      <c r="M253" s="98" t="s">
        <v>245</v>
      </c>
      <c r="N253" s="91" t="s">
        <v>245</v>
      </c>
      <c r="O253" s="149" t="s">
        <v>295</v>
      </c>
    </row>
    <row r="254" spans="1:15" ht="15" thickTop="1" x14ac:dyDescent="0.3">
      <c r="A254" s="61" t="s">
        <v>410</v>
      </c>
      <c r="B254" s="62">
        <f>SUM(C254:N254)</f>
        <v>51</v>
      </c>
      <c r="C254" s="63">
        <v>2</v>
      </c>
      <c r="D254" s="64">
        <v>1.5</v>
      </c>
      <c r="E254" s="65">
        <v>5</v>
      </c>
      <c r="F254" s="66">
        <v>4.5</v>
      </c>
      <c r="G254" s="67">
        <v>7.5</v>
      </c>
      <c r="H254" s="68">
        <v>0.5</v>
      </c>
      <c r="I254" s="69">
        <v>5</v>
      </c>
      <c r="J254" s="70">
        <v>4.5</v>
      </c>
      <c r="K254" s="68">
        <v>4.5</v>
      </c>
      <c r="L254" s="71">
        <v>4</v>
      </c>
      <c r="M254" s="72">
        <v>6.5</v>
      </c>
      <c r="N254" s="65">
        <v>5.5</v>
      </c>
      <c r="O254" s="61" t="s">
        <v>410</v>
      </c>
    </row>
    <row r="255" spans="1:15" x14ac:dyDescent="0.3">
      <c r="A255" s="35" t="s">
        <v>299</v>
      </c>
      <c r="B255" s="18">
        <f>SUM(C255:N255)</f>
        <v>66.012</v>
      </c>
      <c r="C255" s="17">
        <v>8.6999999999999993</v>
      </c>
      <c r="D255" s="19">
        <v>6.3</v>
      </c>
      <c r="E255" s="20">
        <v>4.4960000000000004</v>
      </c>
      <c r="F255" s="21">
        <v>4</v>
      </c>
      <c r="G255" s="22">
        <v>4.6040000000000001</v>
      </c>
      <c r="H255" s="23">
        <v>4.5</v>
      </c>
      <c r="I255" s="24">
        <v>5.8</v>
      </c>
      <c r="J255" s="25">
        <v>5.6040000000000001</v>
      </c>
      <c r="K255" s="23">
        <v>4</v>
      </c>
      <c r="L255" s="26">
        <v>7.604000000000001</v>
      </c>
      <c r="M255" s="27">
        <v>5.1040000000000001</v>
      </c>
      <c r="N255" s="20">
        <v>5.3</v>
      </c>
      <c r="O255" s="35" t="s">
        <v>299</v>
      </c>
    </row>
    <row r="256" spans="1:15" x14ac:dyDescent="0.3">
      <c r="A256" s="35" t="s">
        <v>300</v>
      </c>
      <c r="B256" s="18" t="s">
        <v>301</v>
      </c>
      <c r="C256" s="17" t="s">
        <v>368</v>
      </c>
      <c r="D256" s="19" t="s">
        <v>369</v>
      </c>
      <c r="E256" s="20" t="s">
        <v>370</v>
      </c>
      <c r="F256" s="21" t="s">
        <v>251</v>
      </c>
      <c r="G256" s="22" t="s">
        <v>302</v>
      </c>
      <c r="H256" s="23" t="s">
        <v>252</v>
      </c>
      <c r="I256" s="24" t="s">
        <v>253</v>
      </c>
      <c r="J256" s="25" t="s">
        <v>303</v>
      </c>
      <c r="K256" s="23" t="s">
        <v>392</v>
      </c>
      <c r="L256" s="26" t="s">
        <v>280</v>
      </c>
      <c r="M256" s="27" t="s">
        <v>275</v>
      </c>
      <c r="N256" s="20" t="s">
        <v>304</v>
      </c>
      <c r="O256" s="35" t="s">
        <v>300</v>
      </c>
    </row>
    <row r="257" spans="1:15" ht="15" thickBot="1" x14ac:dyDescent="0.35">
      <c r="A257" s="149" t="s">
        <v>305</v>
      </c>
      <c r="B257" s="88" t="s">
        <v>411</v>
      </c>
      <c r="C257" s="89" t="s">
        <v>436</v>
      </c>
      <c r="D257" s="90" t="s">
        <v>437</v>
      </c>
      <c r="E257" s="91" t="s">
        <v>412</v>
      </c>
      <c r="F257" s="92" t="s">
        <v>412</v>
      </c>
      <c r="G257" s="93" t="s">
        <v>413</v>
      </c>
      <c r="H257" s="94" t="s">
        <v>438</v>
      </c>
      <c r="I257" s="95" t="s">
        <v>412</v>
      </c>
      <c r="J257" s="96" t="s">
        <v>243</v>
      </c>
      <c r="K257" s="94" t="s">
        <v>261</v>
      </c>
      <c r="L257" s="97" t="s">
        <v>257</v>
      </c>
      <c r="M257" s="98" t="s">
        <v>237</v>
      </c>
      <c r="N257" s="91" t="s">
        <v>360</v>
      </c>
      <c r="O257" s="149" t="s">
        <v>305</v>
      </c>
    </row>
    <row r="258" spans="1:15" ht="15" thickTop="1" x14ac:dyDescent="0.3">
      <c r="A258" s="61" t="s">
        <v>414</v>
      </c>
      <c r="B258" s="62">
        <f>SUM(C258:N258)</f>
        <v>82</v>
      </c>
      <c r="C258" s="63">
        <v>3.5</v>
      </c>
      <c r="D258" s="64">
        <v>5</v>
      </c>
      <c r="E258" s="65">
        <v>5</v>
      </c>
      <c r="F258" s="66">
        <v>12.5</v>
      </c>
      <c r="G258" s="67">
        <v>9.5</v>
      </c>
      <c r="H258" s="68">
        <v>7.5</v>
      </c>
      <c r="I258" s="69">
        <v>7.5</v>
      </c>
      <c r="J258" s="70">
        <v>15.5</v>
      </c>
      <c r="K258" s="68">
        <v>7</v>
      </c>
      <c r="L258" s="71">
        <v>4.5</v>
      </c>
      <c r="M258" s="72">
        <v>3.5</v>
      </c>
      <c r="N258" s="65">
        <v>1</v>
      </c>
      <c r="O258" s="61" t="s">
        <v>414</v>
      </c>
    </row>
    <row r="259" spans="1:15" x14ac:dyDescent="0.3">
      <c r="A259" s="35" t="s">
        <v>312</v>
      </c>
      <c r="B259" s="18">
        <f>SUM(C259:N259)</f>
        <v>64.804000000000016</v>
      </c>
      <c r="C259" s="17">
        <v>3.996</v>
      </c>
      <c r="D259" s="19">
        <v>5.7039999999999997</v>
      </c>
      <c r="E259" s="20">
        <v>4</v>
      </c>
      <c r="F259" s="21">
        <v>5.5039999999999996</v>
      </c>
      <c r="G259" s="22">
        <v>8.1960000000000015</v>
      </c>
      <c r="H259" s="23">
        <v>9.8040000000000003</v>
      </c>
      <c r="I259" s="24">
        <v>9.1960000000000015</v>
      </c>
      <c r="J259" s="25">
        <v>5.5</v>
      </c>
      <c r="K259" s="23">
        <v>4.7</v>
      </c>
      <c r="L259" s="26">
        <v>2.2039999999999997</v>
      </c>
      <c r="M259" s="27">
        <v>2.9039999999999999</v>
      </c>
      <c r="N259" s="20">
        <v>3.0960000000000001</v>
      </c>
      <c r="O259" s="35" t="s">
        <v>312</v>
      </c>
    </row>
    <row r="260" spans="1:15" x14ac:dyDescent="0.3">
      <c r="A260" s="35" t="s">
        <v>313</v>
      </c>
      <c r="B260" s="18" t="s">
        <v>415</v>
      </c>
      <c r="C260" s="17" t="s">
        <v>403</v>
      </c>
      <c r="D260" s="19" t="s">
        <v>315</v>
      </c>
      <c r="E260" s="20" t="s">
        <v>416</v>
      </c>
      <c r="F260" s="21" t="s">
        <v>435</v>
      </c>
      <c r="G260" s="22" t="s">
        <v>317</v>
      </c>
      <c r="H260" s="23" t="s">
        <v>374</v>
      </c>
      <c r="I260" s="24" t="s">
        <v>417</v>
      </c>
      <c r="J260" s="25" t="s">
        <v>439</v>
      </c>
      <c r="K260" s="23" t="s">
        <v>377</v>
      </c>
      <c r="L260" s="26" t="s">
        <v>273</v>
      </c>
      <c r="M260" s="27" t="s">
        <v>356</v>
      </c>
      <c r="N260" s="20" t="s">
        <v>319</v>
      </c>
      <c r="O260" s="35" t="s">
        <v>313</v>
      </c>
    </row>
    <row r="261" spans="1:15" ht="15" thickBot="1" x14ac:dyDescent="0.35">
      <c r="A261" s="149" t="s">
        <v>320</v>
      </c>
      <c r="B261" s="88" t="s">
        <v>321</v>
      </c>
      <c r="C261" s="89" t="s">
        <v>260</v>
      </c>
      <c r="D261" s="90" t="s">
        <v>235</v>
      </c>
      <c r="E261" s="91" t="s">
        <v>230</v>
      </c>
      <c r="F261" s="92" t="s">
        <v>232</v>
      </c>
      <c r="G261" s="93" t="s">
        <v>238</v>
      </c>
      <c r="H261" s="94" t="s">
        <v>319</v>
      </c>
      <c r="I261" s="95" t="s">
        <v>322</v>
      </c>
      <c r="J261" s="96" t="s">
        <v>243</v>
      </c>
      <c r="K261" s="94" t="s">
        <v>243</v>
      </c>
      <c r="L261" s="97" t="s">
        <v>413</v>
      </c>
      <c r="M261" s="98" t="s">
        <v>230</v>
      </c>
      <c r="N261" s="91" t="s">
        <v>432</v>
      </c>
      <c r="O261" s="149" t="s">
        <v>320</v>
      </c>
    </row>
    <row r="262" spans="1:15" ht="15" thickTop="1" x14ac:dyDescent="0.3">
      <c r="A262" s="61" t="s">
        <v>419</v>
      </c>
      <c r="B262" s="62">
        <f>SUM(C262:N262)</f>
        <v>17.5</v>
      </c>
      <c r="C262" s="63">
        <v>1</v>
      </c>
      <c r="D262" s="64">
        <v>3.5</v>
      </c>
      <c r="E262" s="65">
        <v>0.5</v>
      </c>
      <c r="F262" s="66">
        <v>0.5</v>
      </c>
      <c r="G262" s="67">
        <v>2</v>
      </c>
      <c r="H262" s="68">
        <v>2</v>
      </c>
      <c r="I262" s="69">
        <v>1.5</v>
      </c>
      <c r="J262" s="70">
        <v>3.5</v>
      </c>
      <c r="K262" s="68">
        <v>0</v>
      </c>
      <c r="L262" s="71">
        <v>0.5</v>
      </c>
      <c r="M262" s="72">
        <v>2</v>
      </c>
      <c r="N262" s="65">
        <v>0.5</v>
      </c>
      <c r="O262" s="61" t="s">
        <v>419</v>
      </c>
    </row>
    <row r="263" spans="1:15" x14ac:dyDescent="0.3">
      <c r="A263" s="35" t="s">
        <v>324</v>
      </c>
      <c r="B263" s="18">
        <f>SUM(C263:N263)</f>
        <v>30.220000000000002</v>
      </c>
      <c r="C263" s="17">
        <v>1.6</v>
      </c>
      <c r="D263" s="19">
        <v>2.1040000000000001</v>
      </c>
      <c r="E263" s="20">
        <v>1.6039999999999999</v>
      </c>
      <c r="F263" s="21">
        <v>2.3039999999999998</v>
      </c>
      <c r="G263" s="22">
        <v>2.9</v>
      </c>
      <c r="H263" s="23">
        <v>4.0999999999999996</v>
      </c>
      <c r="I263" s="24">
        <v>3.504</v>
      </c>
      <c r="J263" s="25">
        <v>2.2999999999999998</v>
      </c>
      <c r="K263" s="23">
        <v>3.9039999999999999</v>
      </c>
      <c r="L263" s="26">
        <v>1.7</v>
      </c>
      <c r="M263" s="27">
        <v>2.1</v>
      </c>
      <c r="N263" s="20">
        <v>2.1</v>
      </c>
      <c r="O263" s="35" t="s">
        <v>324</v>
      </c>
    </row>
    <row r="264" spans="1:15" x14ac:dyDescent="0.3">
      <c r="A264" s="35" t="s">
        <v>325</v>
      </c>
      <c r="B264" s="18" t="s">
        <v>420</v>
      </c>
      <c r="C264" s="17" t="s">
        <v>233</v>
      </c>
      <c r="D264" s="19" t="s">
        <v>393</v>
      </c>
      <c r="E264" s="20" t="s">
        <v>395</v>
      </c>
      <c r="F264" s="21" t="s">
        <v>237</v>
      </c>
      <c r="G264" s="22" t="s">
        <v>379</v>
      </c>
      <c r="H264" s="23" t="s">
        <v>327</v>
      </c>
      <c r="I264" s="24" t="s">
        <v>407</v>
      </c>
      <c r="J264" s="25" t="s">
        <v>430</v>
      </c>
      <c r="K264" s="23" t="s">
        <v>328</v>
      </c>
      <c r="L264" s="26" t="s">
        <v>257</v>
      </c>
      <c r="M264" s="27" t="s">
        <v>350</v>
      </c>
      <c r="N264" s="20" t="s">
        <v>394</v>
      </c>
      <c r="O264" s="35" t="s">
        <v>325</v>
      </c>
    </row>
    <row r="265" spans="1:15" x14ac:dyDescent="0.3">
      <c r="A265" s="35" t="s">
        <v>329</v>
      </c>
      <c r="B265" s="18" t="s">
        <v>330</v>
      </c>
      <c r="C265" s="17" t="s">
        <v>243</v>
      </c>
      <c r="D265" s="19" t="s">
        <v>230</v>
      </c>
      <c r="E265" s="20" t="s">
        <v>438</v>
      </c>
      <c r="F265" s="21" t="s">
        <v>438</v>
      </c>
      <c r="G265" s="22" t="s">
        <v>235</v>
      </c>
      <c r="H265" s="23" t="s">
        <v>230</v>
      </c>
      <c r="I265" s="24" t="s">
        <v>230</v>
      </c>
      <c r="J265" s="25" t="s">
        <v>361</v>
      </c>
      <c r="K265" s="23" t="s">
        <v>424</v>
      </c>
      <c r="L265" s="26" t="s">
        <v>353</v>
      </c>
      <c r="M265" s="27" t="s">
        <v>242</v>
      </c>
      <c r="N265" s="20" t="s">
        <v>241</v>
      </c>
      <c r="O265" s="35" t="s">
        <v>329</v>
      </c>
    </row>
    <row r="266" spans="1:15" x14ac:dyDescent="0.3">
      <c r="A266" s="16" t="s">
        <v>331</v>
      </c>
      <c r="B266" s="16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6" t="s">
        <v>331</v>
      </c>
    </row>
    <row r="267" spans="1:15" x14ac:dyDescent="0.3">
      <c r="A267" s="35" t="s">
        <v>380</v>
      </c>
      <c r="B267" s="166">
        <f>AVERAGE(C267:N267)</f>
        <v>1014.6091666666665</v>
      </c>
      <c r="C267" s="5">
        <v>1022.3</v>
      </c>
      <c r="D267" s="6">
        <v>1013.21</v>
      </c>
      <c r="E267" s="7">
        <v>1007.91</v>
      </c>
      <c r="F267" s="8">
        <v>1013.68</v>
      </c>
      <c r="G267" s="9">
        <v>1012.91</v>
      </c>
      <c r="H267" s="10">
        <v>1019.29</v>
      </c>
      <c r="I267" s="11">
        <v>1017.4</v>
      </c>
      <c r="J267" s="12">
        <v>1010.86</v>
      </c>
      <c r="K267" s="10">
        <v>1011.98</v>
      </c>
      <c r="L267" s="13">
        <v>1009.54</v>
      </c>
      <c r="M267" s="14">
        <v>1014.96</v>
      </c>
      <c r="N267" s="7">
        <v>1021.27</v>
      </c>
      <c r="O267" s="35" t="s">
        <v>380</v>
      </c>
    </row>
    <row r="268" spans="1:15" x14ac:dyDescent="0.3">
      <c r="A268" s="35" t="s">
        <v>382</v>
      </c>
      <c r="B268" s="18">
        <v>975</v>
      </c>
      <c r="C268" s="17">
        <v>994</v>
      </c>
      <c r="D268" s="19">
        <v>984</v>
      </c>
      <c r="E268" s="20">
        <v>999</v>
      </c>
      <c r="F268" s="21">
        <v>997</v>
      </c>
      <c r="G268" s="22">
        <v>989</v>
      </c>
      <c r="H268" s="23">
        <v>1008</v>
      </c>
      <c r="I268" s="24">
        <v>1007</v>
      </c>
      <c r="J268" s="25">
        <v>997</v>
      </c>
      <c r="K268" s="23">
        <v>1000.2</v>
      </c>
      <c r="L268" s="26">
        <v>982</v>
      </c>
      <c r="M268" s="27">
        <v>983</v>
      </c>
      <c r="N268" s="20">
        <v>975</v>
      </c>
      <c r="O268" s="35" t="s">
        <v>382</v>
      </c>
    </row>
    <row r="269" spans="1:15" x14ac:dyDescent="0.3">
      <c r="A269" s="149" t="s">
        <v>89</v>
      </c>
      <c r="B269" s="167">
        <v>39059</v>
      </c>
      <c r="C269" s="168">
        <v>38718</v>
      </c>
      <c r="D269" s="169">
        <v>38764</v>
      </c>
      <c r="E269" s="170">
        <v>38800</v>
      </c>
      <c r="F269" s="171">
        <v>38822</v>
      </c>
      <c r="G269" s="172">
        <v>38857</v>
      </c>
      <c r="H269" s="173">
        <v>38887</v>
      </c>
      <c r="I269" s="174">
        <v>38927</v>
      </c>
      <c r="J269" s="175">
        <v>38946</v>
      </c>
      <c r="K269" s="173">
        <v>38974</v>
      </c>
      <c r="L269" s="176">
        <v>39014</v>
      </c>
      <c r="M269" s="177">
        <v>39044</v>
      </c>
      <c r="N269" s="170">
        <v>39059</v>
      </c>
      <c r="O269" s="149" t="s">
        <v>89</v>
      </c>
    </row>
    <row r="270" spans="1:15" x14ac:dyDescent="0.3">
      <c r="A270" s="149" t="s">
        <v>383</v>
      </c>
      <c r="B270" s="88">
        <v>1044</v>
      </c>
      <c r="C270" s="89">
        <v>1038</v>
      </c>
      <c r="D270" s="90">
        <v>1032</v>
      </c>
      <c r="E270" s="91">
        <v>1032</v>
      </c>
      <c r="F270" s="92">
        <v>1025</v>
      </c>
      <c r="G270" s="93">
        <v>1027</v>
      </c>
      <c r="H270" s="94">
        <v>1031</v>
      </c>
      <c r="I270" s="95">
        <v>1028</v>
      </c>
      <c r="J270" s="96">
        <v>1023</v>
      </c>
      <c r="K270" s="94">
        <v>1030</v>
      </c>
      <c r="L270" s="97">
        <v>1031</v>
      </c>
      <c r="M270" s="98">
        <v>1037</v>
      </c>
      <c r="N270" s="91">
        <v>1044</v>
      </c>
      <c r="O270" s="149" t="s">
        <v>383</v>
      </c>
    </row>
    <row r="271" spans="1:15" ht="15" thickBot="1" x14ac:dyDescent="0.35">
      <c r="A271" s="178" t="s">
        <v>89</v>
      </c>
      <c r="B271" s="179">
        <v>39072</v>
      </c>
      <c r="C271" s="180">
        <v>38739</v>
      </c>
      <c r="D271" s="181">
        <v>38753</v>
      </c>
      <c r="E271" s="182">
        <v>38788</v>
      </c>
      <c r="F271" s="183">
        <v>38834</v>
      </c>
      <c r="G271" s="184">
        <v>38868</v>
      </c>
      <c r="H271" s="185">
        <v>38870</v>
      </c>
      <c r="I271" s="186">
        <v>38912</v>
      </c>
      <c r="J271" s="187">
        <v>38959</v>
      </c>
      <c r="K271" s="185">
        <v>38968</v>
      </c>
      <c r="L271" s="188">
        <v>39003</v>
      </c>
      <c r="M271" s="189">
        <v>39031</v>
      </c>
      <c r="N271" s="182">
        <v>39072</v>
      </c>
      <c r="O271" s="178" t="s">
        <v>89</v>
      </c>
    </row>
    <row r="272" spans="1:15" ht="15" thickTop="1" x14ac:dyDescent="0.3">
      <c r="A272" s="152" t="s">
        <v>384</v>
      </c>
      <c r="B272" s="166">
        <f>AVERAGE(C272:N272)</f>
        <v>1016.8166666666667</v>
      </c>
      <c r="C272" s="190">
        <v>1023.7</v>
      </c>
      <c r="D272" s="191">
        <v>1015.8</v>
      </c>
      <c r="E272" s="192">
        <v>1011</v>
      </c>
      <c r="F272" s="193">
        <v>1016.3</v>
      </c>
      <c r="G272" s="194">
        <v>1015.4</v>
      </c>
      <c r="H272" s="195">
        <v>1021</v>
      </c>
      <c r="I272" s="196">
        <v>1019.2</v>
      </c>
      <c r="J272" s="197">
        <v>1013.4</v>
      </c>
      <c r="K272" s="195">
        <v>1014.2</v>
      </c>
      <c r="L272" s="198">
        <v>1012</v>
      </c>
      <c r="M272" s="199">
        <v>1017.1</v>
      </c>
      <c r="N272" s="192">
        <v>1022.7</v>
      </c>
      <c r="O272" s="152" t="s">
        <v>384</v>
      </c>
    </row>
    <row r="273" spans="1:15" x14ac:dyDescent="0.3">
      <c r="A273" s="15"/>
      <c r="B273" s="16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</row>
    <row r="274" spans="1:15" x14ac:dyDescent="0.3">
      <c r="A274" s="3" t="s">
        <v>421</v>
      </c>
      <c r="B274" s="4" t="s">
        <v>1</v>
      </c>
      <c r="C274" s="5" t="s">
        <v>2</v>
      </c>
      <c r="D274" s="6" t="s">
        <v>3</v>
      </c>
      <c r="E274" s="7" t="s">
        <v>4</v>
      </c>
      <c r="F274" s="8" t="s">
        <v>5</v>
      </c>
      <c r="G274" s="9" t="s">
        <v>6</v>
      </c>
      <c r="H274" s="10" t="s">
        <v>7</v>
      </c>
      <c r="I274" s="11" t="s">
        <v>8</v>
      </c>
      <c r="J274" s="12" t="s">
        <v>9</v>
      </c>
      <c r="K274" s="10" t="s">
        <v>10</v>
      </c>
      <c r="L274" s="13" t="s">
        <v>11</v>
      </c>
      <c r="M274" s="14" t="s">
        <v>12</v>
      </c>
      <c r="N274" s="7" t="s">
        <v>13</v>
      </c>
      <c r="O274" s="3" t="s">
        <v>421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74"/>
  <sheetViews>
    <sheetView topLeftCell="A103" workbookViewId="0">
      <selection activeCell="B186" activeCellId="2" sqref="B163 B178 B186"/>
    </sheetView>
  </sheetViews>
  <sheetFormatPr baseColWidth="10" defaultRowHeight="14.4" x14ac:dyDescent="0.3"/>
  <cols>
    <col min="1" max="1" width="43.33203125" customWidth="1"/>
    <col min="15" max="15" width="48.6640625" customWidth="1"/>
  </cols>
  <sheetData>
    <row r="1" spans="1:15" x14ac:dyDescent="0.3">
      <c r="A1" s="3" t="s">
        <v>440</v>
      </c>
      <c r="B1" s="4" t="s">
        <v>1</v>
      </c>
      <c r="C1" s="5" t="s">
        <v>2</v>
      </c>
      <c r="D1" s="6" t="s">
        <v>3</v>
      </c>
      <c r="E1" s="7" t="s">
        <v>4</v>
      </c>
      <c r="F1" s="8" t="s">
        <v>5</v>
      </c>
      <c r="G1" s="9" t="s">
        <v>6</v>
      </c>
      <c r="H1" s="10" t="s">
        <v>7</v>
      </c>
      <c r="I1" s="11" t="s">
        <v>8</v>
      </c>
      <c r="J1" s="12" t="s">
        <v>9</v>
      </c>
      <c r="K1" s="10" t="s">
        <v>10</v>
      </c>
      <c r="L1" s="13" t="s">
        <v>11</v>
      </c>
      <c r="M1" s="14" t="s">
        <v>12</v>
      </c>
      <c r="N1" s="7" t="s">
        <v>13</v>
      </c>
      <c r="O1" s="3" t="s">
        <v>440</v>
      </c>
    </row>
    <row r="2" spans="1:15" ht="15" thickBot="1" x14ac:dyDescent="0.35">
      <c r="A2" s="15" t="s">
        <v>82</v>
      </c>
      <c r="B2" s="1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 t="s">
        <v>82</v>
      </c>
    </row>
    <row r="3" spans="1:15" ht="15" thickTop="1" x14ac:dyDescent="0.3">
      <c r="A3" s="3" t="s">
        <v>83</v>
      </c>
      <c r="B3" s="4">
        <f>INT(SUM(C3:N3)*100/12)/100</f>
        <v>7.51</v>
      </c>
      <c r="C3" s="221">
        <v>5.46</v>
      </c>
      <c r="D3" s="222">
        <v>4.21</v>
      </c>
      <c r="E3" s="223">
        <v>3.19</v>
      </c>
      <c r="F3" s="224">
        <v>5.83</v>
      </c>
      <c r="G3" s="225">
        <v>9.8800000000000008</v>
      </c>
      <c r="H3" s="226">
        <v>13</v>
      </c>
      <c r="I3" s="227">
        <v>13.1</v>
      </c>
      <c r="J3" s="228">
        <v>12.5</v>
      </c>
      <c r="K3" s="226">
        <v>10.3</v>
      </c>
      <c r="L3" s="229">
        <v>7.12</v>
      </c>
      <c r="M3" s="230">
        <v>3.86</v>
      </c>
      <c r="N3" s="223">
        <v>1.76</v>
      </c>
      <c r="O3" s="3" t="s">
        <v>83</v>
      </c>
    </row>
    <row r="4" spans="1:15" x14ac:dyDescent="0.3">
      <c r="A4" s="2" t="s">
        <v>84</v>
      </c>
      <c r="B4" s="4">
        <f>INT(SUM(C4:N4)*100/12)/100</f>
        <v>7.07</v>
      </c>
      <c r="C4" s="231">
        <v>1.8826666666666665</v>
      </c>
      <c r="D4" s="232">
        <v>1.8306666666666664</v>
      </c>
      <c r="E4" s="233">
        <v>3.2016666666666667</v>
      </c>
      <c r="F4" s="234">
        <v>4.875</v>
      </c>
      <c r="G4" s="235">
        <v>8.3149999999999995</v>
      </c>
      <c r="H4" s="236">
        <v>11.296666666666667</v>
      </c>
      <c r="I4" s="237">
        <v>13.55</v>
      </c>
      <c r="J4" s="238">
        <v>13.48</v>
      </c>
      <c r="K4" s="236">
        <v>10.733333333333334</v>
      </c>
      <c r="L4" s="239">
        <v>9.3800000000000008</v>
      </c>
      <c r="M4" s="240">
        <v>4.2316666666666665</v>
      </c>
      <c r="N4" s="233">
        <v>2.1383333333333332</v>
      </c>
      <c r="O4" s="2" t="s">
        <v>84</v>
      </c>
    </row>
    <row r="5" spans="1:15" x14ac:dyDescent="0.3">
      <c r="A5" s="2" t="s">
        <v>21</v>
      </c>
      <c r="B5" s="18">
        <f t="shared" ref="B5:N5" si="0">B3-B4</f>
        <v>0.4399999999999995</v>
      </c>
      <c r="C5" s="17">
        <f t="shared" si="0"/>
        <v>3.5773333333333337</v>
      </c>
      <c r="D5" s="19">
        <f t="shared" si="0"/>
        <v>2.3793333333333333</v>
      </c>
      <c r="E5" s="20">
        <f t="shared" si="0"/>
        <v>-1.1666666666666714E-2</v>
      </c>
      <c r="F5" s="21">
        <f t="shared" si="0"/>
        <v>0.95500000000000007</v>
      </c>
      <c r="G5" s="22">
        <f t="shared" si="0"/>
        <v>1.5650000000000013</v>
      </c>
      <c r="H5" s="23">
        <f t="shared" si="0"/>
        <v>1.7033333333333331</v>
      </c>
      <c r="I5" s="24">
        <f t="shared" si="0"/>
        <v>-0.45000000000000107</v>
      </c>
      <c r="J5" s="25">
        <f t="shared" si="0"/>
        <v>-0.98000000000000043</v>
      </c>
      <c r="K5" s="23">
        <f t="shared" si="0"/>
        <v>-0.43333333333333357</v>
      </c>
      <c r="L5" s="26">
        <f t="shared" si="0"/>
        <v>-2.2600000000000007</v>
      </c>
      <c r="M5" s="27">
        <f t="shared" si="0"/>
        <v>-0.37166666666666659</v>
      </c>
      <c r="N5" s="20">
        <f t="shared" si="0"/>
        <v>-0.37833333333333319</v>
      </c>
      <c r="O5" s="2" t="s">
        <v>21</v>
      </c>
    </row>
    <row r="6" spans="1:15" x14ac:dyDescent="0.3">
      <c r="A6" s="2" t="s">
        <v>85</v>
      </c>
      <c r="B6" s="18">
        <v>6.13</v>
      </c>
      <c r="C6" s="17">
        <v>0.34</v>
      </c>
      <c r="D6" s="19">
        <v>-0.8</v>
      </c>
      <c r="E6" s="20">
        <v>2.02</v>
      </c>
      <c r="F6" s="21">
        <v>3.61</v>
      </c>
      <c r="G6" s="22">
        <v>6.53</v>
      </c>
      <c r="H6" s="23">
        <v>9.85</v>
      </c>
      <c r="I6" s="24">
        <v>12</v>
      </c>
      <c r="J6" s="25">
        <v>11.7</v>
      </c>
      <c r="K6" s="23">
        <v>7.66</v>
      </c>
      <c r="L6" s="26">
        <v>4.42</v>
      </c>
      <c r="M6" s="27">
        <v>3.45</v>
      </c>
      <c r="N6" s="20">
        <v>0.63</v>
      </c>
      <c r="O6" s="2" t="s">
        <v>85</v>
      </c>
    </row>
    <row r="7" spans="1:15" x14ac:dyDescent="0.3">
      <c r="A7" s="2" t="s">
        <v>86</v>
      </c>
      <c r="B7" s="18">
        <v>2003</v>
      </c>
      <c r="C7" s="17">
        <v>2003</v>
      </c>
      <c r="D7" s="19">
        <v>2003</v>
      </c>
      <c r="E7" s="20">
        <v>2006</v>
      </c>
      <c r="F7" s="21">
        <v>2003</v>
      </c>
      <c r="G7" s="22">
        <v>2004</v>
      </c>
      <c r="H7" s="23">
        <v>2001</v>
      </c>
      <c r="I7" s="24">
        <v>2002</v>
      </c>
      <c r="J7" s="25">
        <v>2005</v>
      </c>
      <c r="K7" s="23">
        <v>2003</v>
      </c>
      <c r="L7" s="26">
        <v>2003</v>
      </c>
      <c r="M7" s="27">
        <v>2005</v>
      </c>
      <c r="N7" s="20">
        <v>2001</v>
      </c>
      <c r="O7" s="2" t="s">
        <v>86</v>
      </c>
    </row>
    <row r="8" spans="1:15" x14ac:dyDescent="0.3">
      <c r="A8" s="2" t="s">
        <v>87</v>
      </c>
      <c r="B8" s="18">
        <v>7.66</v>
      </c>
      <c r="C8" s="17">
        <v>5.46</v>
      </c>
      <c r="D8" s="19">
        <v>5.07</v>
      </c>
      <c r="E8" s="20">
        <v>4.58</v>
      </c>
      <c r="F8" s="21">
        <v>6.27</v>
      </c>
      <c r="G8" s="22">
        <v>9.8800000000000008</v>
      </c>
      <c r="H8" s="23">
        <v>13</v>
      </c>
      <c r="I8" s="24">
        <v>15.3</v>
      </c>
      <c r="J8" s="25">
        <v>15.2</v>
      </c>
      <c r="K8" s="23">
        <v>13.9</v>
      </c>
      <c r="L8" s="26">
        <v>12</v>
      </c>
      <c r="M8" s="27">
        <v>5.98</v>
      </c>
      <c r="N8" s="20">
        <v>4.5</v>
      </c>
      <c r="O8" s="2" t="s">
        <v>87</v>
      </c>
    </row>
    <row r="9" spans="1:15" x14ac:dyDescent="0.3">
      <c r="A9" s="2" t="s">
        <v>86</v>
      </c>
      <c r="B9" s="18">
        <v>2006</v>
      </c>
      <c r="C9" s="17">
        <v>2007</v>
      </c>
      <c r="D9" s="19">
        <v>2002</v>
      </c>
      <c r="E9" s="20">
        <v>2001</v>
      </c>
      <c r="F9" s="21">
        <v>2005</v>
      </c>
      <c r="G9" s="22">
        <v>2007</v>
      </c>
      <c r="H9" s="23">
        <v>2007</v>
      </c>
      <c r="I9" s="24">
        <v>2006</v>
      </c>
      <c r="J9" s="25">
        <v>2004</v>
      </c>
      <c r="K9" s="23">
        <v>2006</v>
      </c>
      <c r="L9" s="26">
        <v>2001</v>
      </c>
      <c r="M9" s="27">
        <v>2002</v>
      </c>
      <c r="N9" s="20">
        <v>2002</v>
      </c>
      <c r="O9" s="2" t="s">
        <v>86</v>
      </c>
    </row>
    <row r="10" spans="1:15" x14ac:dyDescent="0.3">
      <c r="A10" s="3" t="s">
        <v>88</v>
      </c>
      <c r="B10" s="18">
        <v>-6</v>
      </c>
      <c r="C10" s="5">
        <v>-5.6</v>
      </c>
      <c r="D10" s="6">
        <v>-3.8</v>
      </c>
      <c r="E10" s="7">
        <v>-1</v>
      </c>
      <c r="F10" s="8">
        <v>0.4</v>
      </c>
      <c r="G10" s="9">
        <v>2.8</v>
      </c>
      <c r="H10" s="10">
        <v>7.8</v>
      </c>
      <c r="I10" s="11">
        <v>7.9</v>
      </c>
      <c r="J10" s="12">
        <v>6.6</v>
      </c>
      <c r="K10" s="10">
        <v>4.9000000000000004</v>
      </c>
      <c r="L10" s="13">
        <v>-1.1000000000000001</v>
      </c>
      <c r="M10" s="14">
        <v>-3.5</v>
      </c>
      <c r="N10" s="7">
        <v>-6</v>
      </c>
      <c r="O10" s="3" t="s">
        <v>88</v>
      </c>
    </row>
    <row r="11" spans="1:15" x14ac:dyDescent="0.3">
      <c r="A11" s="35" t="s">
        <v>89</v>
      </c>
      <c r="B11" s="50">
        <v>39436</v>
      </c>
      <c r="C11" s="39">
        <v>39108</v>
      </c>
      <c r="D11" s="40">
        <v>39120</v>
      </c>
      <c r="E11" s="41">
        <v>39164</v>
      </c>
      <c r="F11" s="42">
        <v>39181</v>
      </c>
      <c r="G11" s="43">
        <v>39208</v>
      </c>
      <c r="H11" s="44">
        <v>39260</v>
      </c>
      <c r="I11" s="45">
        <v>39272</v>
      </c>
      <c r="J11" s="46">
        <v>39324</v>
      </c>
      <c r="K11" s="44">
        <v>39330</v>
      </c>
      <c r="L11" s="47">
        <v>39376</v>
      </c>
      <c r="M11" s="48">
        <v>39403</v>
      </c>
      <c r="N11" s="41">
        <v>39436</v>
      </c>
      <c r="O11" s="35" t="s">
        <v>89</v>
      </c>
    </row>
    <row r="12" spans="1:15" x14ac:dyDescent="0.3">
      <c r="A12" s="2" t="s">
        <v>90</v>
      </c>
      <c r="B12" s="18">
        <v>-11.9</v>
      </c>
      <c r="C12" s="17">
        <v>-8.1</v>
      </c>
      <c r="D12" s="19">
        <v>-11</v>
      </c>
      <c r="E12" s="32">
        <v>-11.9</v>
      </c>
      <c r="F12" s="21">
        <v>-5.2</v>
      </c>
      <c r="G12" s="22">
        <v>-0.2</v>
      </c>
      <c r="H12" s="23">
        <v>3.1</v>
      </c>
      <c r="I12" s="24">
        <v>7</v>
      </c>
      <c r="J12" s="25">
        <v>6.6</v>
      </c>
      <c r="K12" s="23">
        <v>1</v>
      </c>
      <c r="L12" s="26">
        <v>-5.5</v>
      </c>
      <c r="M12" s="27">
        <v>-3.8</v>
      </c>
      <c r="N12" s="20">
        <v>-7.1</v>
      </c>
      <c r="O12" s="2" t="s">
        <v>90</v>
      </c>
    </row>
    <row r="13" spans="1:15" ht="15" thickBot="1" x14ac:dyDescent="0.35">
      <c r="A13" s="49" t="s">
        <v>89</v>
      </c>
      <c r="B13" s="50">
        <v>38415</v>
      </c>
      <c r="C13" s="51">
        <v>37630</v>
      </c>
      <c r="D13" s="52">
        <v>38411</v>
      </c>
      <c r="E13" s="41">
        <v>38415</v>
      </c>
      <c r="F13" s="54">
        <v>37719</v>
      </c>
      <c r="G13" s="55">
        <v>38490</v>
      </c>
      <c r="H13" s="56">
        <v>38869</v>
      </c>
      <c r="I13" s="57" t="s">
        <v>94</v>
      </c>
      <c r="J13" s="58">
        <v>39324</v>
      </c>
      <c r="K13" s="56">
        <v>37888</v>
      </c>
      <c r="L13" s="59">
        <v>37922</v>
      </c>
      <c r="M13" s="60">
        <v>38674</v>
      </c>
      <c r="N13" s="53">
        <v>37965</v>
      </c>
      <c r="O13" s="49" t="s">
        <v>89</v>
      </c>
    </row>
    <row r="14" spans="1:15" ht="15" thickTop="1" x14ac:dyDescent="0.3">
      <c r="A14" s="61" t="s">
        <v>97</v>
      </c>
      <c r="B14" s="216">
        <f>INT(SUM(C14:N14)*100/12)/100</f>
        <v>7.72</v>
      </c>
      <c r="C14" s="241">
        <v>5.5</v>
      </c>
      <c r="D14" s="242">
        <v>4.3</v>
      </c>
      <c r="E14" s="243">
        <v>3.9</v>
      </c>
      <c r="F14" s="244">
        <v>6.2</v>
      </c>
      <c r="G14" s="245">
        <v>9.6999999999999993</v>
      </c>
      <c r="H14" s="246">
        <v>12.5</v>
      </c>
      <c r="I14" s="247">
        <v>13.2</v>
      </c>
      <c r="J14" s="248">
        <v>12.5</v>
      </c>
      <c r="K14" s="246">
        <v>10.5</v>
      </c>
      <c r="L14" s="249">
        <v>7.7</v>
      </c>
      <c r="M14" s="230">
        <v>4.7</v>
      </c>
      <c r="N14" s="243">
        <v>2</v>
      </c>
      <c r="O14" s="61" t="s">
        <v>97</v>
      </c>
    </row>
    <row r="15" spans="1:15" x14ac:dyDescent="0.3">
      <c r="A15" s="2" t="s">
        <v>98</v>
      </c>
      <c r="B15" s="18">
        <f>INT(SUM(C15:N15)*100/12)/100</f>
        <v>6.65</v>
      </c>
      <c r="C15" s="231">
        <v>0.96666666666666667</v>
      </c>
      <c r="D15" s="232">
        <v>1.1000000000000001</v>
      </c>
      <c r="E15" s="233">
        <v>2.8833333333333333</v>
      </c>
      <c r="F15" s="234">
        <v>4.7166666666666668</v>
      </c>
      <c r="G15" s="235">
        <v>8.1333333333333329</v>
      </c>
      <c r="H15" s="236">
        <v>10.483333333333333</v>
      </c>
      <c r="I15" s="237">
        <v>12.883333333333333</v>
      </c>
      <c r="J15" s="238">
        <v>12.633333333333333</v>
      </c>
      <c r="K15" s="236">
        <v>11.233333333333334</v>
      </c>
      <c r="L15" s="239">
        <v>8.1999999999999993</v>
      </c>
      <c r="M15" s="240">
        <v>4.4000000000000004</v>
      </c>
      <c r="N15" s="233">
        <v>2.25</v>
      </c>
      <c r="O15" s="2" t="s">
        <v>98</v>
      </c>
    </row>
    <row r="16" spans="1:15" x14ac:dyDescent="0.3">
      <c r="A16" s="2" t="s">
        <v>21</v>
      </c>
      <c r="B16" s="18">
        <f t="shared" ref="B16:N16" si="1">B14-B15</f>
        <v>1.0699999999999994</v>
      </c>
      <c r="C16" s="17">
        <f t="shared" si="1"/>
        <v>4.5333333333333332</v>
      </c>
      <c r="D16" s="19">
        <f t="shared" si="1"/>
        <v>3.1999999999999997</v>
      </c>
      <c r="E16" s="20">
        <f t="shared" si="1"/>
        <v>1.0166666666666666</v>
      </c>
      <c r="F16" s="21">
        <f t="shared" si="1"/>
        <v>1.4833333333333334</v>
      </c>
      <c r="G16" s="22">
        <f t="shared" si="1"/>
        <v>1.5666666666666664</v>
      </c>
      <c r="H16" s="23">
        <f t="shared" si="1"/>
        <v>2.0166666666666675</v>
      </c>
      <c r="I16" s="24">
        <f t="shared" si="1"/>
        <v>0.31666666666666643</v>
      </c>
      <c r="J16" s="25">
        <f t="shared" si="1"/>
        <v>-0.13333333333333286</v>
      </c>
      <c r="K16" s="23">
        <f t="shared" si="1"/>
        <v>-0.73333333333333428</v>
      </c>
      <c r="L16" s="26">
        <f t="shared" si="1"/>
        <v>-0.49999999999999911</v>
      </c>
      <c r="M16" s="27">
        <f t="shared" si="1"/>
        <v>0.29999999999999982</v>
      </c>
      <c r="N16" s="20">
        <f t="shared" si="1"/>
        <v>-0.25</v>
      </c>
      <c r="O16" s="2" t="s">
        <v>21</v>
      </c>
    </row>
    <row r="17" spans="1:15" x14ac:dyDescent="0.3">
      <c r="A17" s="2" t="s">
        <v>85</v>
      </c>
      <c r="B17" s="16"/>
      <c r="C17" s="17">
        <v>-5.6</v>
      </c>
      <c r="D17" s="19">
        <v>-7.6</v>
      </c>
      <c r="E17" s="20">
        <v>-0.7</v>
      </c>
      <c r="F17" s="21">
        <v>2.2000000000000002</v>
      </c>
      <c r="G17" s="22">
        <v>5.8</v>
      </c>
      <c r="H17" s="23">
        <v>8.3000000000000007</v>
      </c>
      <c r="I17" s="24">
        <v>11.1</v>
      </c>
      <c r="J17" s="25">
        <v>10.6</v>
      </c>
      <c r="K17" s="23">
        <v>7.6</v>
      </c>
      <c r="L17" s="26">
        <v>5.0999999999999996</v>
      </c>
      <c r="M17" s="27">
        <v>1</v>
      </c>
      <c r="N17" s="20">
        <v>-2.4</v>
      </c>
      <c r="O17" s="2" t="s">
        <v>85</v>
      </c>
    </row>
    <row r="18" spans="1:15" x14ac:dyDescent="0.3">
      <c r="A18" s="2" t="s">
        <v>86</v>
      </c>
      <c r="B18" s="217"/>
      <c r="C18" s="17">
        <v>1963</v>
      </c>
      <c r="D18" s="19">
        <v>1956</v>
      </c>
      <c r="E18" s="20">
        <v>1955</v>
      </c>
      <c r="F18" s="21">
        <v>1954</v>
      </c>
      <c r="G18" s="22">
        <v>1991</v>
      </c>
      <c r="H18" s="23">
        <v>1949</v>
      </c>
      <c r="I18" s="24">
        <v>1984</v>
      </c>
      <c r="J18" s="25">
        <v>1978</v>
      </c>
      <c r="K18" s="23">
        <v>1986</v>
      </c>
      <c r="L18" s="26">
        <v>1947</v>
      </c>
      <c r="M18" s="27">
        <v>1985</v>
      </c>
      <c r="N18" s="20">
        <v>1963</v>
      </c>
      <c r="O18" s="2" t="s">
        <v>86</v>
      </c>
    </row>
    <row r="19" spans="1:15" x14ac:dyDescent="0.3">
      <c r="A19" s="2" t="s">
        <v>87</v>
      </c>
      <c r="B19" s="16"/>
      <c r="C19" s="17">
        <v>5.5</v>
      </c>
      <c r="D19" s="19">
        <v>5.4</v>
      </c>
      <c r="E19" s="20">
        <v>6.4</v>
      </c>
      <c r="F19" s="21">
        <v>7.9</v>
      </c>
      <c r="G19" s="22">
        <v>10.5</v>
      </c>
      <c r="H19" s="23">
        <v>12.5</v>
      </c>
      <c r="I19" s="24">
        <v>15.3</v>
      </c>
      <c r="J19" s="25">
        <v>15.8</v>
      </c>
      <c r="K19" s="23">
        <v>13.6</v>
      </c>
      <c r="L19" s="26">
        <v>11.9</v>
      </c>
      <c r="M19" s="27">
        <v>9.3000000000000007</v>
      </c>
      <c r="N19" s="20">
        <v>6</v>
      </c>
      <c r="O19" s="2" t="s">
        <v>87</v>
      </c>
    </row>
    <row r="20" spans="1:15" x14ac:dyDescent="0.3">
      <c r="A20" s="2" t="s">
        <v>86</v>
      </c>
      <c r="B20" s="217"/>
      <c r="C20" s="17">
        <v>2007</v>
      </c>
      <c r="D20" s="19">
        <v>1990</v>
      </c>
      <c r="E20" s="20">
        <v>1981</v>
      </c>
      <c r="F20" s="21">
        <v>1961</v>
      </c>
      <c r="G20" s="22">
        <v>2000</v>
      </c>
      <c r="H20" s="23">
        <v>2007</v>
      </c>
      <c r="I20" s="24">
        <v>2006</v>
      </c>
      <c r="J20" s="25">
        <v>1997</v>
      </c>
      <c r="K20" s="23" t="s">
        <v>99</v>
      </c>
      <c r="L20" s="26">
        <v>2001</v>
      </c>
      <c r="M20" s="27">
        <v>1994</v>
      </c>
      <c r="N20" s="20">
        <v>1974</v>
      </c>
      <c r="O20" s="2" t="s">
        <v>86</v>
      </c>
    </row>
    <row r="21" spans="1:15" x14ac:dyDescent="0.3">
      <c r="A21" s="3" t="s">
        <v>100</v>
      </c>
      <c r="B21" s="4">
        <v>-5.0999999999999996</v>
      </c>
      <c r="C21" s="5">
        <v>-4.5999999999999996</v>
      </c>
      <c r="D21" s="6">
        <v>-1.6</v>
      </c>
      <c r="E21" s="7">
        <v>0.2</v>
      </c>
      <c r="F21" s="8">
        <v>0.2</v>
      </c>
      <c r="G21" s="9">
        <v>4.0999999999999996</v>
      </c>
      <c r="H21" s="10">
        <v>8.4</v>
      </c>
      <c r="I21" s="11">
        <v>9.1999999999999993</v>
      </c>
      <c r="J21" s="12">
        <v>8</v>
      </c>
      <c r="K21" s="10">
        <v>5.9</v>
      </c>
      <c r="L21" s="13">
        <v>0.3</v>
      </c>
      <c r="M21" s="14">
        <v>-2.2000000000000002</v>
      </c>
      <c r="N21" s="7">
        <v>-5.0999999999999996</v>
      </c>
      <c r="O21" s="3" t="s">
        <v>100</v>
      </c>
    </row>
    <row r="22" spans="1:15" x14ac:dyDescent="0.3">
      <c r="A22" s="35" t="s">
        <v>89</v>
      </c>
      <c r="B22" s="38">
        <v>39436</v>
      </c>
      <c r="C22" s="39">
        <v>39108</v>
      </c>
      <c r="D22" s="40">
        <v>39120</v>
      </c>
      <c r="E22" s="41">
        <v>39161</v>
      </c>
      <c r="F22" s="42">
        <v>39177</v>
      </c>
      <c r="G22" s="43">
        <v>39232</v>
      </c>
      <c r="H22" s="44">
        <v>39260</v>
      </c>
      <c r="I22" s="45">
        <v>39294</v>
      </c>
      <c r="J22" s="46">
        <v>39324</v>
      </c>
      <c r="K22" s="44">
        <v>39352</v>
      </c>
      <c r="L22" s="47">
        <v>39376</v>
      </c>
      <c r="M22" s="48">
        <v>39403</v>
      </c>
      <c r="N22" s="41">
        <v>39436</v>
      </c>
      <c r="O22" s="35" t="s">
        <v>89</v>
      </c>
    </row>
    <row r="23" spans="1:15" x14ac:dyDescent="0.3">
      <c r="A23" s="2" t="s">
        <v>17</v>
      </c>
      <c r="B23" s="18">
        <v>-17.399999999999999</v>
      </c>
      <c r="C23" s="17">
        <v>-17.399999999999999</v>
      </c>
      <c r="D23" s="19">
        <v>-15.2</v>
      </c>
      <c r="E23" s="20">
        <v>-9.8000000000000007</v>
      </c>
      <c r="F23" s="21">
        <v>-3.8</v>
      </c>
      <c r="G23" s="22">
        <v>-1.6</v>
      </c>
      <c r="H23" s="23">
        <v>0</v>
      </c>
      <c r="I23" s="24">
        <v>1.3</v>
      </c>
      <c r="J23" s="25">
        <v>4.9000000000000004</v>
      </c>
      <c r="K23" s="23">
        <v>1.3</v>
      </c>
      <c r="L23" s="26">
        <v>-5</v>
      </c>
      <c r="M23" s="27">
        <v>-8.5</v>
      </c>
      <c r="N23" s="20">
        <v>-14.6</v>
      </c>
      <c r="O23" s="2" t="s">
        <v>17</v>
      </c>
    </row>
    <row r="24" spans="1:15" x14ac:dyDescent="0.3">
      <c r="A24" s="2" t="s">
        <v>89</v>
      </c>
      <c r="B24" s="18">
        <v>1985</v>
      </c>
      <c r="C24" s="73">
        <v>31064</v>
      </c>
      <c r="D24" s="74">
        <v>10637</v>
      </c>
      <c r="E24" s="75">
        <v>38415</v>
      </c>
      <c r="F24" s="76">
        <v>8128</v>
      </c>
      <c r="G24" s="77">
        <v>22038</v>
      </c>
      <c r="H24" s="78">
        <v>12219</v>
      </c>
      <c r="I24" s="79">
        <v>12264</v>
      </c>
      <c r="J24" s="80">
        <v>29095</v>
      </c>
      <c r="K24" s="78">
        <v>29121</v>
      </c>
      <c r="L24" s="81">
        <v>7952</v>
      </c>
      <c r="M24" s="82">
        <v>10169</v>
      </c>
      <c r="N24" s="75">
        <v>13504</v>
      </c>
      <c r="O24" s="2" t="s">
        <v>89</v>
      </c>
    </row>
    <row r="25" spans="1:15" x14ac:dyDescent="0.3">
      <c r="A25" s="83" t="s">
        <v>101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83" t="s">
        <v>101</v>
      </c>
    </row>
    <row r="26" spans="1:15" x14ac:dyDescent="0.3">
      <c r="A26" s="3" t="s">
        <v>102</v>
      </c>
      <c r="B26" s="4">
        <f>INT(SUM(C26:N26)*100/12)/100</f>
        <v>16.07</v>
      </c>
      <c r="C26" s="221">
        <v>10.3</v>
      </c>
      <c r="D26" s="222">
        <v>10.199999999999999</v>
      </c>
      <c r="E26" s="223">
        <v>12.7</v>
      </c>
      <c r="F26" s="224">
        <v>20.8</v>
      </c>
      <c r="G26" s="225">
        <v>19.3</v>
      </c>
      <c r="H26" s="226">
        <v>21.6</v>
      </c>
      <c r="I26" s="227">
        <v>22</v>
      </c>
      <c r="J26" s="228">
        <v>22.3</v>
      </c>
      <c r="K26" s="226">
        <v>19.8</v>
      </c>
      <c r="L26" s="229">
        <v>15.6</v>
      </c>
      <c r="M26" s="250">
        <v>10.9</v>
      </c>
      <c r="N26" s="223">
        <v>7.37</v>
      </c>
      <c r="O26" s="3" t="s">
        <v>102</v>
      </c>
    </row>
    <row r="27" spans="1:15" x14ac:dyDescent="0.3">
      <c r="A27" s="2" t="s">
        <v>103</v>
      </c>
      <c r="B27" s="18">
        <f>INT(SUM(C27:N27)*100/12)/100</f>
        <v>15.56</v>
      </c>
      <c r="C27" s="231">
        <v>7.2183333333333337</v>
      </c>
      <c r="D27" s="232">
        <v>7.9016666666666673</v>
      </c>
      <c r="E27" s="233">
        <v>11.513333333333334</v>
      </c>
      <c r="F27" s="234">
        <v>15.303333333333333</v>
      </c>
      <c r="G27" s="235">
        <v>18.323333333333334</v>
      </c>
      <c r="H27" s="236">
        <v>22.033333333333331</v>
      </c>
      <c r="I27" s="237">
        <v>23.93</v>
      </c>
      <c r="J27" s="238">
        <v>23.953333333333333</v>
      </c>
      <c r="K27" s="236">
        <v>21.13</v>
      </c>
      <c r="L27" s="239">
        <v>16.87</v>
      </c>
      <c r="M27" s="240">
        <v>11.32</v>
      </c>
      <c r="N27" s="233">
        <v>7.2533333333333339</v>
      </c>
      <c r="O27" s="2" t="s">
        <v>103</v>
      </c>
    </row>
    <row r="28" spans="1:15" x14ac:dyDescent="0.3">
      <c r="A28" s="2" t="s">
        <v>21</v>
      </c>
      <c r="B28" s="18">
        <f t="shared" ref="B28:N28" si="2">B26-B27</f>
        <v>0.50999999999999979</v>
      </c>
      <c r="C28" s="17">
        <f t="shared" si="2"/>
        <v>3.081666666666667</v>
      </c>
      <c r="D28" s="19">
        <f t="shared" si="2"/>
        <v>2.298333333333332</v>
      </c>
      <c r="E28" s="20">
        <f t="shared" si="2"/>
        <v>1.1866666666666656</v>
      </c>
      <c r="F28" s="21">
        <f t="shared" si="2"/>
        <v>5.4966666666666679</v>
      </c>
      <c r="G28" s="22">
        <f t="shared" si="2"/>
        <v>0.97666666666666657</v>
      </c>
      <c r="H28" s="23">
        <f t="shared" si="2"/>
        <v>-0.43333333333333002</v>
      </c>
      <c r="I28" s="24">
        <f t="shared" si="2"/>
        <v>-1.9299999999999997</v>
      </c>
      <c r="J28" s="25">
        <f t="shared" si="2"/>
        <v>-1.6533333333333324</v>
      </c>
      <c r="K28" s="23">
        <f t="shared" si="2"/>
        <v>-1.3299999999999983</v>
      </c>
      <c r="L28" s="26">
        <f t="shared" si="2"/>
        <v>-1.2700000000000014</v>
      </c>
      <c r="M28" s="27">
        <f t="shared" si="2"/>
        <v>-0.41999999999999993</v>
      </c>
      <c r="N28" s="20">
        <f t="shared" si="2"/>
        <v>0.11666666666666625</v>
      </c>
      <c r="O28" s="2" t="s">
        <v>21</v>
      </c>
    </row>
    <row r="29" spans="1:15" x14ac:dyDescent="0.3">
      <c r="A29" s="2" t="s">
        <v>104</v>
      </c>
      <c r="B29" s="18">
        <v>14.98</v>
      </c>
      <c r="C29" s="17">
        <v>5.61</v>
      </c>
      <c r="D29" s="19">
        <v>6.22</v>
      </c>
      <c r="E29" s="20">
        <v>9.8000000000000007</v>
      </c>
      <c r="F29" s="21">
        <v>12.9</v>
      </c>
      <c r="G29" s="22">
        <v>17</v>
      </c>
      <c r="H29" s="23">
        <v>20</v>
      </c>
      <c r="I29" s="24">
        <v>21.9</v>
      </c>
      <c r="J29" s="25">
        <v>21.6</v>
      </c>
      <c r="K29" s="23">
        <v>18.100000000000001</v>
      </c>
      <c r="L29" s="26">
        <v>13.5</v>
      </c>
      <c r="M29" s="27">
        <v>10.4</v>
      </c>
      <c r="N29" s="20">
        <v>5.63</v>
      </c>
      <c r="O29" s="2" t="s">
        <v>104</v>
      </c>
    </row>
    <row r="30" spans="1:15" x14ac:dyDescent="0.3">
      <c r="A30" s="2" t="s">
        <v>86</v>
      </c>
      <c r="B30" s="18">
        <v>2001</v>
      </c>
      <c r="C30" s="17">
        <v>2006</v>
      </c>
      <c r="D30" s="19">
        <v>2006</v>
      </c>
      <c r="E30" s="20">
        <v>2006</v>
      </c>
      <c r="F30" s="21">
        <v>2001</v>
      </c>
      <c r="G30" s="22">
        <v>2002</v>
      </c>
      <c r="H30" s="23">
        <v>2002</v>
      </c>
      <c r="I30" s="24">
        <v>2002</v>
      </c>
      <c r="J30" s="25">
        <v>2006</v>
      </c>
      <c r="K30" s="23">
        <v>2001</v>
      </c>
      <c r="L30" s="26">
        <v>2003</v>
      </c>
      <c r="M30" s="27">
        <v>2001</v>
      </c>
      <c r="N30" s="20">
        <v>2001</v>
      </c>
      <c r="O30" s="2" t="s">
        <v>86</v>
      </c>
    </row>
    <row r="31" spans="1:15" x14ac:dyDescent="0.3">
      <c r="A31" s="2" t="s">
        <v>105</v>
      </c>
      <c r="B31" s="18">
        <v>16.07</v>
      </c>
      <c r="C31" s="17">
        <v>10.3</v>
      </c>
      <c r="D31" s="19">
        <v>10.6</v>
      </c>
      <c r="E31" s="20">
        <v>14.1</v>
      </c>
      <c r="F31" s="21">
        <v>20.8</v>
      </c>
      <c r="G31" s="22">
        <v>19.3</v>
      </c>
      <c r="H31" s="23">
        <v>23.5</v>
      </c>
      <c r="I31" s="24">
        <v>28.9</v>
      </c>
      <c r="J31" s="25">
        <v>26.9</v>
      </c>
      <c r="K31" s="23">
        <v>23.8</v>
      </c>
      <c r="L31" s="26">
        <v>19.2</v>
      </c>
      <c r="M31" s="27">
        <v>13.1</v>
      </c>
      <c r="N31" s="20">
        <v>8.74</v>
      </c>
      <c r="O31" s="2" t="s">
        <v>105</v>
      </c>
    </row>
    <row r="32" spans="1:15" x14ac:dyDescent="0.3">
      <c r="A32" s="2" t="s">
        <v>86</v>
      </c>
      <c r="B32" s="18">
        <v>2007</v>
      </c>
      <c r="C32" s="17">
        <v>2007</v>
      </c>
      <c r="D32" s="19">
        <v>2002</v>
      </c>
      <c r="E32" s="20">
        <v>2003</v>
      </c>
      <c r="F32" s="21">
        <v>2007</v>
      </c>
      <c r="G32" s="22">
        <v>2007</v>
      </c>
      <c r="H32" s="23">
        <v>2005</v>
      </c>
      <c r="I32" s="24">
        <v>2006</v>
      </c>
      <c r="J32" s="25">
        <v>2003</v>
      </c>
      <c r="K32" s="23">
        <v>2006</v>
      </c>
      <c r="L32" s="26">
        <v>2005</v>
      </c>
      <c r="M32" s="27">
        <v>2006</v>
      </c>
      <c r="N32" s="20">
        <v>2006</v>
      </c>
      <c r="O32" s="2" t="s">
        <v>86</v>
      </c>
    </row>
    <row r="33" spans="1:15" x14ac:dyDescent="0.3">
      <c r="A33" s="3" t="s">
        <v>106</v>
      </c>
      <c r="B33" s="4">
        <v>36.4</v>
      </c>
      <c r="C33" s="5">
        <v>14.9</v>
      </c>
      <c r="D33" s="6">
        <v>15.6</v>
      </c>
      <c r="E33" s="7">
        <v>18.399999999999999</v>
      </c>
      <c r="F33" s="8">
        <v>26.7</v>
      </c>
      <c r="G33" s="9">
        <v>25.8</v>
      </c>
      <c r="H33" s="10">
        <v>27.7</v>
      </c>
      <c r="I33" s="11">
        <v>32</v>
      </c>
      <c r="J33" s="12">
        <v>32.200000000000003</v>
      </c>
      <c r="K33" s="10">
        <v>23.6</v>
      </c>
      <c r="L33" s="13">
        <v>19.899999999999999</v>
      </c>
      <c r="M33" s="14">
        <v>17.2</v>
      </c>
      <c r="N33" s="7">
        <v>14.6</v>
      </c>
      <c r="O33" s="3" t="s">
        <v>106</v>
      </c>
    </row>
    <row r="34" spans="1:15" x14ac:dyDescent="0.3">
      <c r="A34" s="35" t="s">
        <v>89</v>
      </c>
      <c r="B34" s="38">
        <v>38917</v>
      </c>
      <c r="C34" s="39">
        <v>39100</v>
      </c>
      <c r="D34" s="40">
        <v>39130</v>
      </c>
      <c r="E34" s="41">
        <v>39168</v>
      </c>
      <c r="F34" s="42">
        <v>39200</v>
      </c>
      <c r="G34" s="43">
        <v>39227</v>
      </c>
      <c r="H34" s="44">
        <v>39252</v>
      </c>
      <c r="I34" s="45">
        <v>39278</v>
      </c>
      <c r="J34" s="46">
        <v>39299</v>
      </c>
      <c r="K34" s="44">
        <v>39331</v>
      </c>
      <c r="L34" s="47">
        <v>39371</v>
      </c>
      <c r="M34" s="48">
        <v>39388</v>
      </c>
      <c r="N34" s="41">
        <v>39422</v>
      </c>
      <c r="O34" s="35" t="s">
        <v>89</v>
      </c>
    </row>
    <row r="35" spans="1:15" x14ac:dyDescent="0.3">
      <c r="A35" s="2" t="s">
        <v>107</v>
      </c>
      <c r="B35" s="18">
        <v>37.799999999999997</v>
      </c>
      <c r="C35" s="17">
        <v>14.5</v>
      </c>
      <c r="D35" s="19">
        <v>18.2</v>
      </c>
      <c r="E35" s="32">
        <v>22.3</v>
      </c>
      <c r="F35" s="21">
        <v>26.7</v>
      </c>
      <c r="G35" s="22">
        <v>32</v>
      </c>
      <c r="H35" s="23">
        <v>34</v>
      </c>
      <c r="I35" s="24">
        <v>36.4</v>
      </c>
      <c r="J35" s="84">
        <v>37.799999999999997</v>
      </c>
      <c r="K35" s="23">
        <v>30.4</v>
      </c>
      <c r="L35" s="26">
        <v>26.5</v>
      </c>
      <c r="M35" s="27">
        <v>18.8</v>
      </c>
      <c r="N35" s="20">
        <v>15.4</v>
      </c>
      <c r="O35" s="2" t="s">
        <v>107</v>
      </c>
    </row>
    <row r="36" spans="1:15" ht="15" thickBot="1" x14ac:dyDescent="0.35">
      <c r="A36" s="49" t="s">
        <v>89</v>
      </c>
      <c r="B36" s="50">
        <v>37843</v>
      </c>
      <c r="C36" s="51" t="s">
        <v>108</v>
      </c>
      <c r="D36" s="52">
        <v>38021</v>
      </c>
      <c r="E36" s="218">
        <v>38427</v>
      </c>
      <c r="F36" s="54">
        <v>39200</v>
      </c>
      <c r="G36" s="55">
        <v>38499</v>
      </c>
      <c r="H36" s="56">
        <v>37065</v>
      </c>
      <c r="I36" s="57">
        <v>38917</v>
      </c>
      <c r="J36" s="200">
        <v>37843</v>
      </c>
      <c r="K36" s="56">
        <v>37884</v>
      </c>
      <c r="L36" s="59" t="s">
        <v>110</v>
      </c>
      <c r="M36" s="60">
        <v>38659</v>
      </c>
      <c r="N36" s="53">
        <v>39056</v>
      </c>
      <c r="O36" s="49" t="s">
        <v>89</v>
      </c>
    </row>
    <row r="37" spans="1:15" ht="15" thickTop="1" x14ac:dyDescent="0.3">
      <c r="A37" s="85" t="s">
        <v>112</v>
      </c>
      <c r="B37" s="62">
        <f>INT(SUM(C37:N37)*100/12)/100</f>
        <v>14.92</v>
      </c>
      <c r="C37" s="241">
        <v>9.9</v>
      </c>
      <c r="D37" s="242">
        <v>9.5</v>
      </c>
      <c r="E37" s="243">
        <v>11.5</v>
      </c>
      <c r="F37" s="244">
        <v>19.100000000000001</v>
      </c>
      <c r="G37" s="245">
        <v>17.8</v>
      </c>
      <c r="H37" s="246">
        <v>20</v>
      </c>
      <c r="I37" s="247">
        <v>20.3</v>
      </c>
      <c r="J37" s="248">
        <v>20.9</v>
      </c>
      <c r="K37" s="246">
        <v>18.5</v>
      </c>
      <c r="L37" s="249">
        <v>14.5</v>
      </c>
      <c r="M37" s="230">
        <v>10.199999999999999</v>
      </c>
      <c r="N37" s="243">
        <v>6.9</v>
      </c>
      <c r="O37" s="85" t="s">
        <v>112</v>
      </c>
    </row>
    <row r="38" spans="1:15" x14ac:dyDescent="0.3">
      <c r="A38" s="2" t="s">
        <v>113</v>
      </c>
      <c r="B38" s="18">
        <f>INT(SUM(C38:N38)*100/12)/100</f>
        <v>13.97</v>
      </c>
      <c r="C38" s="231">
        <v>5.7333333333333334</v>
      </c>
      <c r="D38" s="232">
        <v>6.6333333333333329</v>
      </c>
      <c r="E38" s="233">
        <v>9.85</v>
      </c>
      <c r="F38" s="234">
        <v>12.966666666666667</v>
      </c>
      <c r="G38" s="235">
        <v>16.783333333333335</v>
      </c>
      <c r="H38" s="236">
        <v>19.633333333333333</v>
      </c>
      <c r="I38" s="237">
        <v>22.383333333333336</v>
      </c>
      <c r="J38" s="238">
        <v>21.366666666666664</v>
      </c>
      <c r="K38" s="236">
        <v>19.783333333333335</v>
      </c>
      <c r="L38" s="239">
        <v>15.4</v>
      </c>
      <c r="M38" s="240">
        <v>10.083333333333334</v>
      </c>
      <c r="N38" s="233">
        <v>7.083333333333333</v>
      </c>
      <c r="O38" s="2" t="s">
        <v>113</v>
      </c>
    </row>
    <row r="39" spans="1:15" x14ac:dyDescent="0.3">
      <c r="A39" s="2" t="s">
        <v>21</v>
      </c>
      <c r="B39" s="18">
        <f t="shared" ref="B39:N39" si="3">B37-B38</f>
        <v>0.94999999999999929</v>
      </c>
      <c r="C39" s="17">
        <f t="shared" si="3"/>
        <v>4.166666666666667</v>
      </c>
      <c r="D39" s="19">
        <f t="shared" si="3"/>
        <v>2.8666666666666671</v>
      </c>
      <c r="E39" s="20">
        <f t="shared" si="3"/>
        <v>1.6500000000000004</v>
      </c>
      <c r="F39" s="21">
        <f t="shared" si="3"/>
        <v>6.1333333333333346</v>
      </c>
      <c r="G39" s="22">
        <f t="shared" si="3"/>
        <v>1.0166666666666657</v>
      </c>
      <c r="H39" s="23">
        <f t="shared" si="3"/>
        <v>0.36666666666666714</v>
      </c>
      <c r="I39" s="24">
        <f t="shared" si="3"/>
        <v>-2.0833333333333357</v>
      </c>
      <c r="J39" s="25">
        <f t="shared" si="3"/>
        <v>-0.46666666666666501</v>
      </c>
      <c r="K39" s="23">
        <f t="shared" si="3"/>
        <v>-1.283333333333335</v>
      </c>
      <c r="L39" s="26">
        <f t="shared" si="3"/>
        <v>-0.90000000000000036</v>
      </c>
      <c r="M39" s="27">
        <f t="shared" si="3"/>
        <v>0.11666666666666536</v>
      </c>
      <c r="N39" s="20">
        <f t="shared" si="3"/>
        <v>-0.18333333333333268</v>
      </c>
      <c r="O39" s="2" t="s">
        <v>21</v>
      </c>
    </row>
    <row r="40" spans="1:15" x14ac:dyDescent="0.3">
      <c r="A40" s="2" t="s">
        <v>104</v>
      </c>
      <c r="B40" s="16"/>
      <c r="C40" s="17">
        <v>-0.6</v>
      </c>
      <c r="D40" s="19">
        <v>0.5</v>
      </c>
      <c r="E40" s="20">
        <v>6.6</v>
      </c>
      <c r="F40" s="21">
        <v>9.3000000000000007</v>
      </c>
      <c r="G40" s="22">
        <v>13.1</v>
      </c>
      <c r="H40" s="23">
        <v>16.3</v>
      </c>
      <c r="I40" s="24">
        <v>18.100000000000001</v>
      </c>
      <c r="J40" s="25">
        <v>18.7</v>
      </c>
      <c r="K40" s="23">
        <v>16.3</v>
      </c>
      <c r="L40" s="26">
        <v>10</v>
      </c>
      <c r="M40" s="27">
        <v>6.1</v>
      </c>
      <c r="N40" s="20">
        <v>2.2999999999999998</v>
      </c>
      <c r="O40" s="2" t="s">
        <v>104</v>
      </c>
    </row>
    <row r="41" spans="1:15" x14ac:dyDescent="0.3">
      <c r="A41" s="2" t="s">
        <v>86</v>
      </c>
      <c r="B41" s="217"/>
      <c r="C41" s="17">
        <v>1963</v>
      </c>
      <c r="D41" s="19">
        <v>1956</v>
      </c>
      <c r="E41" s="20">
        <v>1970</v>
      </c>
      <c r="F41" s="21">
        <v>1986</v>
      </c>
      <c r="G41" s="22">
        <v>1984</v>
      </c>
      <c r="H41" s="23">
        <v>1991</v>
      </c>
      <c r="I41" s="24">
        <v>1965</v>
      </c>
      <c r="J41" s="25">
        <v>1963</v>
      </c>
      <c r="K41" s="23">
        <v>1986</v>
      </c>
      <c r="L41" s="26">
        <v>1974</v>
      </c>
      <c r="M41" s="27">
        <v>1993</v>
      </c>
      <c r="N41" s="20">
        <v>1963</v>
      </c>
      <c r="O41" s="2" t="s">
        <v>86</v>
      </c>
    </row>
    <row r="42" spans="1:15" x14ac:dyDescent="0.3">
      <c r="A42" s="2" t="s">
        <v>105</v>
      </c>
      <c r="B42" s="16"/>
      <c r="C42" s="17">
        <v>9.9</v>
      </c>
      <c r="D42" s="19">
        <v>11.9</v>
      </c>
      <c r="E42" s="20">
        <v>14.8</v>
      </c>
      <c r="F42" s="21">
        <v>16.8</v>
      </c>
      <c r="G42" s="22">
        <v>20.9</v>
      </c>
      <c r="H42" s="23">
        <v>23.9</v>
      </c>
      <c r="I42" s="24">
        <v>27.3</v>
      </c>
      <c r="J42" s="25">
        <v>27.9</v>
      </c>
      <c r="K42" s="23">
        <v>23.9</v>
      </c>
      <c r="L42" s="26">
        <v>18.100000000000001</v>
      </c>
      <c r="M42" s="27">
        <v>13.1</v>
      </c>
      <c r="N42" s="20">
        <v>10</v>
      </c>
      <c r="O42" s="2" t="s">
        <v>105</v>
      </c>
    </row>
    <row r="43" spans="1:15" x14ac:dyDescent="0.3">
      <c r="A43" s="2" t="s">
        <v>86</v>
      </c>
      <c r="B43" s="217"/>
      <c r="C43" s="17">
        <v>2007</v>
      </c>
      <c r="D43" s="19">
        <v>1990</v>
      </c>
      <c r="E43" s="20">
        <v>1948</v>
      </c>
      <c r="F43" s="21">
        <v>1949</v>
      </c>
      <c r="G43" s="22">
        <v>1947</v>
      </c>
      <c r="H43" s="23">
        <v>1976</v>
      </c>
      <c r="I43" s="24">
        <v>2006</v>
      </c>
      <c r="J43" s="25">
        <v>1947</v>
      </c>
      <c r="K43" s="23">
        <v>1959</v>
      </c>
      <c r="L43" s="26">
        <v>2001</v>
      </c>
      <c r="M43" s="27">
        <v>1994</v>
      </c>
      <c r="N43" s="20">
        <v>1974</v>
      </c>
      <c r="O43" s="2" t="s">
        <v>86</v>
      </c>
    </row>
    <row r="44" spans="1:15" x14ac:dyDescent="0.3">
      <c r="A44" s="3" t="s">
        <v>106</v>
      </c>
      <c r="B44" s="4">
        <v>35.9</v>
      </c>
      <c r="C44" s="5">
        <v>14.5</v>
      </c>
      <c r="D44" s="6">
        <v>14.9</v>
      </c>
      <c r="E44" s="7">
        <v>17</v>
      </c>
      <c r="F44" s="8">
        <v>24.7</v>
      </c>
      <c r="G44" s="9">
        <v>24.6</v>
      </c>
      <c r="H44" s="10">
        <v>27.3</v>
      </c>
      <c r="I44" s="11">
        <v>31.1</v>
      </c>
      <c r="J44" s="12">
        <v>31</v>
      </c>
      <c r="K44" s="10">
        <v>23.1</v>
      </c>
      <c r="L44" s="13">
        <v>19.5</v>
      </c>
      <c r="M44" s="14">
        <v>16.2</v>
      </c>
      <c r="N44" s="7">
        <v>14.1</v>
      </c>
      <c r="O44" s="3" t="s">
        <v>106</v>
      </c>
    </row>
    <row r="45" spans="1:15" x14ac:dyDescent="0.3">
      <c r="A45" s="35" t="s">
        <v>89</v>
      </c>
      <c r="B45" s="38">
        <v>38917</v>
      </c>
      <c r="C45" s="39">
        <v>39100</v>
      </c>
      <c r="D45" s="40">
        <v>39130</v>
      </c>
      <c r="E45" s="41">
        <v>39152</v>
      </c>
      <c r="F45" s="42">
        <v>39200</v>
      </c>
      <c r="G45" s="43">
        <v>39226</v>
      </c>
      <c r="H45" s="44">
        <v>39252</v>
      </c>
      <c r="I45" s="45">
        <v>39278</v>
      </c>
      <c r="J45" s="46">
        <v>39299</v>
      </c>
      <c r="K45" s="44">
        <v>39331</v>
      </c>
      <c r="L45" s="47">
        <v>39362</v>
      </c>
      <c r="M45" s="48">
        <v>39388</v>
      </c>
      <c r="N45" s="41">
        <v>39422</v>
      </c>
      <c r="O45" s="35" t="s">
        <v>89</v>
      </c>
    </row>
    <row r="46" spans="1:15" x14ac:dyDescent="0.3">
      <c r="A46" s="2" t="s">
        <v>22</v>
      </c>
      <c r="B46" s="18">
        <v>37.799999999999997</v>
      </c>
      <c r="C46" s="17">
        <v>17.2</v>
      </c>
      <c r="D46" s="19">
        <v>19.899999999999999</v>
      </c>
      <c r="E46" s="20">
        <v>22.9</v>
      </c>
      <c r="F46" s="21">
        <v>29.3</v>
      </c>
      <c r="G46" s="22">
        <v>32.4</v>
      </c>
      <c r="H46" s="23">
        <v>35</v>
      </c>
      <c r="I46" s="24">
        <v>37.799999999999997</v>
      </c>
      <c r="J46" s="84">
        <v>37.299999999999997</v>
      </c>
      <c r="K46" s="23">
        <v>32.799999999999997</v>
      </c>
      <c r="L46" s="26">
        <v>27</v>
      </c>
      <c r="M46" s="27">
        <v>21.8</v>
      </c>
      <c r="N46" s="20">
        <v>16.100000000000001</v>
      </c>
      <c r="O46" s="2" t="s">
        <v>22</v>
      </c>
    </row>
    <row r="47" spans="1:15" x14ac:dyDescent="0.3">
      <c r="A47" s="2" t="s">
        <v>89</v>
      </c>
      <c r="B47" s="38">
        <v>19176</v>
      </c>
      <c r="C47" s="73">
        <v>13159</v>
      </c>
      <c r="D47" s="74">
        <v>18311</v>
      </c>
      <c r="E47" s="75">
        <v>19443</v>
      </c>
      <c r="F47" s="76">
        <v>18004</v>
      </c>
      <c r="G47" s="77">
        <v>19504</v>
      </c>
      <c r="H47" s="23">
        <v>1947</v>
      </c>
      <c r="I47" s="79">
        <v>19176</v>
      </c>
      <c r="J47" s="46">
        <v>37843</v>
      </c>
      <c r="K47" s="78">
        <v>18145</v>
      </c>
      <c r="L47" s="81">
        <v>7952</v>
      </c>
      <c r="M47" s="82">
        <v>10169</v>
      </c>
      <c r="N47" s="75">
        <v>36867</v>
      </c>
      <c r="O47" s="2" t="s">
        <v>89</v>
      </c>
    </row>
    <row r="48" spans="1:15" x14ac:dyDescent="0.3">
      <c r="A48" s="15" t="s">
        <v>114</v>
      </c>
      <c r="B48" s="16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 t="s">
        <v>114</v>
      </c>
    </row>
    <row r="49" spans="1:15" x14ac:dyDescent="0.3">
      <c r="A49" s="3" t="s">
        <v>115</v>
      </c>
      <c r="B49" s="4">
        <f>INT(SUM(C49:N49)*100/12)/100</f>
        <v>11.79</v>
      </c>
      <c r="C49" s="221">
        <f t="shared" ref="C49:N50" si="4">(C3+C26)/2</f>
        <v>7.8800000000000008</v>
      </c>
      <c r="D49" s="222">
        <f t="shared" si="4"/>
        <v>7.2050000000000001</v>
      </c>
      <c r="E49" s="223">
        <f t="shared" si="4"/>
        <v>7.9449999999999994</v>
      </c>
      <c r="F49" s="224">
        <f t="shared" si="4"/>
        <v>13.315000000000001</v>
      </c>
      <c r="G49" s="225">
        <f t="shared" si="4"/>
        <v>14.59</v>
      </c>
      <c r="H49" s="226">
        <f t="shared" si="4"/>
        <v>17.3</v>
      </c>
      <c r="I49" s="227">
        <f t="shared" si="4"/>
        <v>17.55</v>
      </c>
      <c r="J49" s="228">
        <f t="shared" si="4"/>
        <v>17.399999999999999</v>
      </c>
      <c r="K49" s="226">
        <f t="shared" si="4"/>
        <v>15.05</v>
      </c>
      <c r="L49" s="229">
        <f t="shared" si="4"/>
        <v>11.36</v>
      </c>
      <c r="M49" s="250">
        <f t="shared" si="4"/>
        <v>7.38</v>
      </c>
      <c r="N49" s="251">
        <f t="shared" si="4"/>
        <v>4.5650000000000004</v>
      </c>
      <c r="O49" s="3" t="s">
        <v>115</v>
      </c>
    </row>
    <row r="50" spans="1:15" x14ac:dyDescent="0.3">
      <c r="A50" s="2" t="s">
        <v>116</v>
      </c>
      <c r="B50" s="18">
        <f>INT(SUM(C50:N50)*100/12)/100</f>
        <v>11.31</v>
      </c>
      <c r="C50" s="231">
        <f t="shared" si="4"/>
        <v>4.5505000000000004</v>
      </c>
      <c r="D50" s="232">
        <f t="shared" si="4"/>
        <v>4.8661666666666665</v>
      </c>
      <c r="E50" s="233">
        <f t="shared" si="4"/>
        <v>7.3574999999999999</v>
      </c>
      <c r="F50" s="234">
        <f t="shared" si="4"/>
        <v>10.089166666666667</v>
      </c>
      <c r="G50" s="235">
        <f t="shared" si="4"/>
        <v>13.319166666666668</v>
      </c>
      <c r="H50" s="236">
        <f t="shared" si="4"/>
        <v>16.664999999999999</v>
      </c>
      <c r="I50" s="237">
        <f t="shared" si="4"/>
        <v>18.740000000000002</v>
      </c>
      <c r="J50" s="238">
        <f t="shared" si="4"/>
        <v>18.716666666666669</v>
      </c>
      <c r="K50" s="236">
        <f t="shared" si="4"/>
        <v>15.931666666666667</v>
      </c>
      <c r="L50" s="239">
        <f t="shared" si="4"/>
        <v>13.125</v>
      </c>
      <c r="M50" s="240">
        <f t="shared" si="4"/>
        <v>7.7758333333333329</v>
      </c>
      <c r="N50" s="233">
        <f t="shared" si="4"/>
        <v>4.6958333333333337</v>
      </c>
      <c r="O50" s="2" t="s">
        <v>116</v>
      </c>
    </row>
    <row r="51" spans="1:15" x14ac:dyDescent="0.3">
      <c r="A51" s="2" t="s">
        <v>21</v>
      </c>
      <c r="B51" s="18">
        <f t="shared" ref="B51:N51" si="5">B49-B50</f>
        <v>0.47999999999999865</v>
      </c>
      <c r="C51" s="17">
        <f t="shared" si="5"/>
        <v>3.3295000000000003</v>
      </c>
      <c r="D51" s="19">
        <f t="shared" si="5"/>
        <v>2.3388333333333335</v>
      </c>
      <c r="E51" s="20">
        <f t="shared" si="5"/>
        <v>0.58749999999999947</v>
      </c>
      <c r="F51" s="21">
        <f t="shared" si="5"/>
        <v>3.225833333333334</v>
      </c>
      <c r="G51" s="22">
        <f t="shared" si="5"/>
        <v>1.2708333333333321</v>
      </c>
      <c r="H51" s="23">
        <f t="shared" si="5"/>
        <v>0.63500000000000156</v>
      </c>
      <c r="I51" s="24">
        <f t="shared" si="5"/>
        <v>-1.1900000000000013</v>
      </c>
      <c r="J51" s="25">
        <f t="shared" si="5"/>
        <v>-1.31666666666667</v>
      </c>
      <c r="K51" s="23">
        <f t="shared" si="5"/>
        <v>-0.88166666666666593</v>
      </c>
      <c r="L51" s="26">
        <f t="shared" si="5"/>
        <v>-1.7650000000000006</v>
      </c>
      <c r="M51" s="27">
        <f t="shared" si="5"/>
        <v>-0.39583333333333304</v>
      </c>
      <c r="N51" s="20">
        <f t="shared" si="5"/>
        <v>-0.13083333333333336</v>
      </c>
      <c r="O51" s="2" t="s">
        <v>21</v>
      </c>
    </row>
    <row r="52" spans="1:15" x14ac:dyDescent="0.3">
      <c r="A52" s="2" t="s">
        <v>117</v>
      </c>
      <c r="B52" s="18">
        <v>11.03</v>
      </c>
      <c r="C52" s="17">
        <v>3.113</v>
      </c>
      <c r="D52" s="19">
        <v>3.34</v>
      </c>
      <c r="E52" s="20">
        <v>5.91</v>
      </c>
      <c r="F52" s="21">
        <v>8.34</v>
      </c>
      <c r="G52" s="22">
        <v>12.715</v>
      </c>
      <c r="H52" s="23">
        <v>15.45</v>
      </c>
      <c r="I52" s="24">
        <v>16.95</v>
      </c>
      <c r="J52" s="25">
        <v>17.350000000000001</v>
      </c>
      <c r="K52" s="23">
        <v>13.94</v>
      </c>
      <c r="L52" s="26">
        <v>8.9600000000000009</v>
      </c>
      <c r="M52" s="27">
        <v>6.98</v>
      </c>
      <c r="N52" s="20">
        <v>3.13</v>
      </c>
      <c r="O52" s="2" t="s">
        <v>117</v>
      </c>
    </row>
    <row r="53" spans="1:15" x14ac:dyDescent="0.3">
      <c r="A53" s="2" t="s">
        <v>86</v>
      </c>
      <c r="B53" s="18">
        <v>2003</v>
      </c>
      <c r="C53" s="17">
        <v>2006</v>
      </c>
      <c r="D53" s="19">
        <v>2003</v>
      </c>
      <c r="E53" s="20">
        <v>2006</v>
      </c>
      <c r="F53" s="21">
        <v>2001</v>
      </c>
      <c r="G53" s="22">
        <v>2004</v>
      </c>
      <c r="H53" s="23">
        <v>2002</v>
      </c>
      <c r="I53" s="24">
        <v>2002</v>
      </c>
      <c r="J53" s="25">
        <v>2006</v>
      </c>
      <c r="K53" s="23">
        <v>2001</v>
      </c>
      <c r="L53" s="26">
        <v>2003</v>
      </c>
      <c r="M53" s="27">
        <v>2005</v>
      </c>
      <c r="N53" s="20">
        <v>2001</v>
      </c>
      <c r="O53" s="2" t="s">
        <v>86</v>
      </c>
    </row>
    <row r="54" spans="1:15" x14ac:dyDescent="0.3">
      <c r="A54" s="2" t="s">
        <v>118</v>
      </c>
      <c r="B54" s="18">
        <v>11.85</v>
      </c>
      <c r="C54" s="17">
        <v>7.88</v>
      </c>
      <c r="D54" s="19">
        <v>7.84</v>
      </c>
      <c r="E54" s="20">
        <v>8.66</v>
      </c>
      <c r="F54" s="21">
        <v>13.315</v>
      </c>
      <c r="G54" s="22">
        <v>14.59</v>
      </c>
      <c r="H54" s="23">
        <v>17.600000000000001</v>
      </c>
      <c r="I54" s="24">
        <v>22.1</v>
      </c>
      <c r="J54" s="25">
        <v>20.350000000000001</v>
      </c>
      <c r="K54" s="23">
        <v>18.850000000000001</v>
      </c>
      <c r="L54" s="26">
        <v>15.5</v>
      </c>
      <c r="M54" s="27">
        <v>9.32</v>
      </c>
      <c r="N54" s="20">
        <v>6.22</v>
      </c>
      <c r="O54" s="2" t="s">
        <v>118</v>
      </c>
    </row>
    <row r="55" spans="1:15" ht="15" thickBot="1" x14ac:dyDescent="0.35">
      <c r="A55" s="87" t="s">
        <v>86</v>
      </c>
      <c r="B55" s="88">
        <v>2006</v>
      </c>
      <c r="C55" s="89">
        <v>2007</v>
      </c>
      <c r="D55" s="90">
        <v>2002</v>
      </c>
      <c r="E55" s="91">
        <v>2003</v>
      </c>
      <c r="F55" s="92">
        <v>2007</v>
      </c>
      <c r="G55" s="93">
        <v>2007</v>
      </c>
      <c r="H55" s="94">
        <v>2005</v>
      </c>
      <c r="I55" s="95">
        <v>2006</v>
      </c>
      <c r="J55" s="96">
        <v>2003</v>
      </c>
      <c r="K55" s="94">
        <v>2006</v>
      </c>
      <c r="L55" s="97">
        <v>2005</v>
      </c>
      <c r="M55" s="98">
        <v>2006</v>
      </c>
      <c r="N55" s="91">
        <v>2002</v>
      </c>
      <c r="O55" s="87" t="s">
        <v>86</v>
      </c>
    </row>
    <row r="56" spans="1:15" ht="15" thickTop="1" x14ac:dyDescent="0.3">
      <c r="A56" s="61" t="s">
        <v>119</v>
      </c>
      <c r="B56" s="62">
        <f>INT(SUM(C56:N56)*100/12)/100</f>
        <v>11.32</v>
      </c>
      <c r="C56" s="241">
        <f t="shared" ref="C56:N57" si="6">(C14+C37)/2</f>
        <v>7.7</v>
      </c>
      <c r="D56" s="242">
        <f t="shared" si="6"/>
        <v>6.9</v>
      </c>
      <c r="E56" s="243">
        <f t="shared" si="6"/>
        <v>7.7</v>
      </c>
      <c r="F56" s="244">
        <f t="shared" si="6"/>
        <v>12.65</v>
      </c>
      <c r="G56" s="245">
        <f t="shared" si="6"/>
        <v>13.75</v>
      </c>
      <c r="H56" s="246">
        <f t="shared" si="6"/>
        <v>16.25</v>
      </c>
      <c r="I56" s="247">
        <f t="shared" si="6"/>
        <v>16.75</v>
      </c>
      <c r="J56" s="248">
        <f t="shared" si="6"/>
        <v>16.7</v>
      </c>
      <c r="K56" s="246">
        <f t="shared" si="6"/>
        <v>14.5</v>
      </c>
      <c r="L56" s="249">
        <f t="shared" si="6"/>
        <v>11.1</v>
      </c>
      <c r="M56" s="230">
        <f t="shared" si="6"/>
        <v>7.4499999999999993</v>
      </c>
      <c r="N56" s="243">
        <f t="shared" si="6"/>
        <v>4.45</v>
      </c>
      <c r="O56" s="61" t="s">
        <v>119</v>
      </c>
    </row>
    <row r="57" spans="1:15" x14ac:dyDescent="0.3">
      <c r="A57" s="2" t="s">
        <v>120</v>
      </c>
      <c r="B57" s="18">
        <f>INT(SUM(C57:N57)*100/12)/100</f>
        <v>10.31</v>
      </c>
      <c r="C57" s="231">
        <f t="shared" si="6"/>
        <v>3.35</v>
      </c>
      <c r="D57" s="232">
        <f t="shared" si="6"/>
        <v>3.8666666666666663</v>
      </c>
      <c r="E57" s="233">
        <f t="shared" si="6"/>
        <v>6.3666666666666663</v>
      </c>
      <c r="F57" s="234">
        <f t="shared" si="6"/>
        <v>8.8416666666666668</v>
      </c>
      <c r="G57" s="235">
        <f t="shared" si="6"/>
        <v>12.458333333333334</v>
      </c>
      <c r="H57" s="236">
        <f t="shared" si="6"/>
        <v>15.058333333333334</v>
      </c>
      <c r="I57" s="237">
        <f t="shared" si="6"/>
        <v>17.633333333333333</v>
      </c>
      <c r="J57" s="238">
        <f t="shared" si="6"/>
        <v>17</v>
      </c>
      <c r="K57" s="236">
        <f t="shared" si="6"/>
        <v>15.508333333333335</v>
      </c>
      <c r="L57" s="239">
        <f t="shared" si="6"/>
        <v>11.8</v>
      </c>
      <c r="M57" s="240">
        <f t="shared" si="6"/>
        <v>7.2416666666666671</v>
      </c>
      <c r="N57" s="233">
        <f t="shared" si="6"/>
        <v>4.6666666666666661</v>
      </c>
      <c r="O57" s="2" t="s">
        <v>120</v>
      </c>
    </row>
    <row r="58" spans="1:15" x14ac:dyDescent="0.3">
      <c r="A58" s="2" t="s">
        <v>21</v>
      </c>
      <c r="B58" s="18">
        <f t="shared" ref="B58:N58" si="7">B56-B57</f>
        <v>1.0099999999999998</v>
      </c>
      <c r="C58" s="17">
        <f t="shared" si="7"/>
        <v>4.3499999999999996</v>
      </c>
      <c r="D58" s="19">
        <f t="shared" si="7"/>
        <v>3.0333333333333341</v>
      </c>
      <c r="E58" s="20">
        <f t="shared" si="7"/>
        <v>1.3333333333333339</v>
      </c>
      <c r="F58" s="21">
        <f t="shared" si="7"/>
        <v>3.8083333333333336</v>
      </c>
      <c r="G58" s="22">
        <f t="shared" si="7"/>
        <v>1.2916666666666661</v>
      </c>
      <c r="H58" s="23">
        <f t="shared" si="7"/>
        <v>1.1916666666666664</v>
      </c>
      <c r="I58" s="24">
        <f t="shared" si="7"/>
        <v>-0.88333333333333286</v>
      </c>
      <c r="J58" s="25">
        <f t="shared" si="7"/>
        <v>-0.30000000000000071</v>
      </c>
      <c r="K58" s="23">
        <f t="shared" si="7"/>
        <v>-1.0083333333333346</v>
      </c>
      <c r="L58" s="26">
        <f t="shared" si="7"/>
        <v>-0.70000000000000107</v>
      </c>
      <c r="M58" s="27">
        <f t="shared" si="7"/>
        <v>0.20833333333333215</v>
      </c>
      <c r="N58" s="20">
        <f t="shared" si="7"/>
        <v>-0.2166666666666659</v>
      </c>
      <c r="O58" s="2" t="s">
        <v>21</v>
      </c>
    </row>
    <row r="59" spans="1:15" x14ac:dyDescent="0.3">
      <c r="A59" s="2" t="s">
        <v>117</v>
      </c>
      <c r="B59" s="16"/>
      <c r="C59" s="17">
        <v>-3.1</v>
      </c>
      <c r="D59" s="19">
        <v>-3.6</v>
      </c>
      <c r="E59" s="20">
        <v>3.4</v>
      </c>
      <c r="F59" s="21">
        <v>6.3</v>
      </c>
      <c r="G59" s="22">
        <v>9.6999999999999993</v>
      </c>
      <c r="H59" s="23">
        <v>12.5</v>
      </c>
      <c r="I59" s="24">
        <v>14.9</v>
      </c>
      <c r="J59" s="25">
        <v>14.9</v>
      </c>
      <c r="K59" s="23">
        <v>11.9</v>
      </c>
      <c r="L59" s="26">
        <v>7.6</v>
      </c>
      <c r="M59" s="27">
        <v>3.7</v>
      </c>
      <c r="N59" s="20">
        <v>0</v>
      </c>
      <c r="O59" s="2" t="s">
        <v>117</v>
      </c>
    </row>
    <row r="60" spans="1:15" x14ac:dyDescent="0.3">
      <c r="A60" s="2" t="s">
        <v>86</v>
      </c>
      <c r="B60" s="16"/>
      <c r="C60" s="17">
        <v>1963</v>
      </c>
      <c r="D60" s="19">
        <v>1956</v>
      </c>
      <c r="E60" s="20">
        <v>1955</v>
      </c>
      <c r="F60" s="21">
        <v>1986</v>
      </c>
      <c r="G60" s="22">
        <v>1984</v>
      </c>
      <c r="H60" s="23">
        <v>1972</v>
      </c>
      <c r="I60" s="24" t="s">
        <v>99</v>
      </c>
      <c r="J60" s="25">
        <v>1956</v>
      </c>
      <c r="K60" s="23">
        <v>1986</v>
      </c>
      <c r="L60" s="26">
        <v>1974</v>
      </c>
      <c r="M60" s="27">
        <v>1993</v>
      </c>
      <c r="N60" s="20">
        <v>1993</v>
      </c>
      <c r="O60" s="2" t="s">
        <v>86</v>
      </c>
    </row>
    <row r="61" spans="1:15" x14ac:dyDescent="0.3">
      <c r="A61" s="2" t="s">
        <v>118</v>
      </c>
      <c r="B61" s="16"/>
      <c r="C61" s="17">
        <v>7.7</v>
      </c>
      <c r="D61" s="19">
        <v>8.6</v>
      </c>
      <c r="E61" s="20">
        <v>9.9</v>
      </c>
      <c r="F61" s="21">
        <v>12.65</v>
      </c>
      <c r="G61" s="22">
        <v>15.1</v>
      </c>
      <c r="H61" s="23">
        <v>17.8</v>
      </c>
      <c r="I61" s="24">
        <v>21.3</v>
      </c>
      <c r="J61" s="25">
        <v>21.1</v>
      </c>
      <c r="K61" s="23">
        <v>18.600000000000001</v>
      </c>
      <c r="L61" s="26">
        <v>15</v>
      </c>
      <c r="M61" s="27">
        <v>11.2</v>
      </c>
      <c r="N61" s="20">
        <v>8</v>
      </c>
      <c r="O61" s="2" t="s">
        <v>118</v>
      </c>
    </row>
    <row r="62" spans="1:15" x14ac:dyDescent="0.3">
      <c r="A62" s="87" t="s">
        <v>86</v>
      </c>
      <c r="B62" s="99"/>
      <c r="C62" s="89">
        <v>2007</v>
      </c>
      <c r="D62" s="90">
        <v>1990</v>
      </c>
      <c r="E62" s="91" t="s">
        <v>99</v>
      </c>
      <c r="F62" s="92">
        <v>2007</v>
      </c>
      <c r="G62" s="93">
        <v>1947</v>
      </c>
      <c r="H62" s="94">
        <v>1976</v>
      </c>
      <c r="I62" s="95">
        <v>2006</v>
      </c>
      <c r="J62" s="96">
        <v>1947</v>
      </c>
      <c r="K62" s="94">
        <v>1949</v>
      </c>
      <c r="L62" s="97">
        <v>2001</v>
      </c>
      <c r="M62" s="98">
        <v>1994</v>
      </c>
      <c r="N62" s="91">
        <v>1974</v>
      </c>
      <c r="O62" s="87" t="s">
        <v>86</v>
      </c>
    </row>
    <row r="63" spans="1:15" x14ac:dyDescent="0.3">
      <c r="A63" s="15" t="s">
        <v>121</v>
      </c>
      <c r="B63" s="16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 t="s">
        <v>121</v>
      </c>
    </row>
    <row r="64" spans="1:15" x14ac:dyDescent="0.3">
      <c r="A64" s="3" t="s">
        <v>122</v>
      </c>
      <c r="B64" s="4">
        <f>SUM(C64:N64)</f>
        <v>37</v>
      </c>
      <c r="C64" s="5">
        <v>5</v>
      </c>
      <c r="D64" s="6">
        <v>6</v>
      </c>
      <c r="E64" s="7">
        <v>4</v>
      </c>
      <c r="F64" s="8">
        <v>0</v>
      </c>
      <c r="G64" s="9">
        <v>0</v>
      </c>
      <c r="H64" s="10">
        <v>0</v>
      </c>
      <c r="I64" s="11">
        <v>0</v>
      </c>
      <c r="J64" s="12">
        <v>0</v>
      </c>
      <c r="K64" s="10">
        <v>0</v>
      </c>
      <c r="L64" s="13">
        <v>3</v>
      </c>
      <c r="M64" s="14">
        <v>6</v>
      </c>
      <c r="N64" s="7">
        <v>13</v>
      </c>
      <c r="O64" s="3" t="s">
        <v>122</v>
      </c>
    </row>
    <row r="65" spans="1:15" x14ac:dyDescent="0.3">
      <c r="A65" s="2" t="s">
        <v>123</v>
      </c>
      <c r="B65" s="18">
        <f>SUM(C65:N65)</f>
        <v>50.940000000000005</v>
      </c>
      <c r="C65" s="231">
        <v>10.833333333333334</v>
      </c>
      <c r="D65" s="232">
        <v>10.833333333333334</v>
      </c>
      <c r="E65" s="233">
        <v>8.6666666666666661</v>
      </c>
      <c r="F65" s="234">
        <v>3.8333333333333335</v>
      </c>
      <c r="G65" s="235">
        <v>0.16666666666666666</v>
      </c>
      <c r="H65" s="236">
        <v>0</v>
      </c>
      <c r="I65" s="237">
        <v>0</v>
      </c>
      <c r="J65" s="238">
        <v>0</v>
      </c>
      <c r="K65" s="236">
        <v>0</v>
      </c>
      <c r="L65" s="239">
        <v>1.3333333333333333</v>
      </c>
      <c r="M65" s="240">
        <v>3.6066666666666669</v>
      </c>
      <c r="N65" s="233">
        <v>11.666666666666666</v>
      </c>
      <c r="O65" s="2" t="s">
        <v>123</v>
      </c>
    </row>
    <row r="66" spans="1:15" x14ac:dyDescent="0.3">
      <c r="A66" s="2" t="s">
        <v>124</v>
      </c>
      <c r="B66" s="18">
        <v>69</v>
      </c>
      <c r="C66" s="17">
        <v>14</v>
      </c>
      <c r="D66" s="19">
        <v>18</v>
      </c>
      <c r="E66" s="20">
        <v>15</v>
      </c>
      <c r="F66" s="21">
        <v>9</v>
      </c>
      <c r="G66" s="22">
        <v>1</v>
      </c>
      <c r="H66" s="23">
        <v>0</v>
      </c>
      <c r="I66" s="24">
        <v>0</v>
      </c>
      <c r="J66" s="25">
        <v>0</v>
      </c>
      <c r="K66" s="23">
        <v>0</v>
      </c>
      <c r="L66" s="26">
        <v>7</v>
      </c>
      <c r="M66" s="27">
        <v>8</v>
      </c>
      <c r="N66" s="20">
        <v>19</v>
      </c>
      <c r="O66" s="2" t="s">
        <v>124</v>
      </c>
    </row>
    <row r="67" spans="1:15" x14ac:dyDescent="0.3">
      <c r="A67" s="2" t="s">
        <v>86</v>
      </c>
      <c r="B67" s="18">
        <v>2003</v>
      </c>
      <c r="C67" s="17">
        <v>2003</v>
      </c>
      <c r="D67" s="19">
        <v>2003</v>
      </c>
      <c r="E67" s="20">
        <v>2006</v>
      </c>
      <c r="F67" s="21">
        <v>2003</v>
      </c>
      <c r="G67" s="22">
        <v>2005</v>
      </c>
      <c r="H67" s="23"/>
      <c r="I67" s="24"/>
      <c r="J67" s="25"/>
      <c r="K67" s="23"/>
      <c r="L67" s="26">
        <v>2003</v>
      </c>
      <c r="M67" s="27">
        <v>2005</v>
      </c>
      <c r="N67" s="20">
        <v>2001</v>
      </c>
      <c r="O67" s="2" t="s">
        <v>86</v>
      </c>
    </row>
    <row r="68" spans="1:15" x14ac:dyDescent="0.3">
      <c r="A68" s="2" t="s">
        <v>125</v>
      </c>
      <c r="B68" s="18">
        <v>34</v>
      </c>
      <c r="C68" s="17">
        <v>5</v>
      </c>
      <c r="D68" s="19">
        <v>6</v>
      </c>
      <c r="E68" s="20">
        <v>2</v>
      </c>
      <c r="F68" s="21">
        <v>0</v>
      </c>
      <c r="G68" s="22">
        <v>0</v>
      </c>
      <c r="H68" s="23">
        <v>0</v>
      </c>
      <c r="I68" s="24">
        <v>0</v>
      </c>
      <c r="J68" s="25">
        <v>0</v>
      </c>
      <c r="K68" s="23">
        <v>0</v>
      </c>
      <c r="L68" s="26">
        <v>0</v>
      </c>
      <c r="M68" s="27">
        <v>0</v>
      </c>
      <c r="N68" s="20">
        <v>7</v>
      </c>
      <c r="O68" s="2" t="s">
        <v>125</v>
      </c>
    </row>
    <row r="69" spans="1:15" x14ac:dyDescent="0.3">
      <c r="A69" s="2" t="s">
        <v>126</v>
      </c>
      <c r="B69" s="18">
        <v>2002</v>
      </c>
      <c r="C69" s="17">
        <v>2007</v>
      </c>
      <c r="D69" s="19">
        <v>2007</v>
      </c>
      <c r="E69" s="20">
        <v>2001</v>
      </c>
      <c r="F69" s="21">
        <v>2007</v>
      </c>
      <c r="G69" s="22">
        <v>2006</v>
      </c>
      <c r="H69" s="23"/>
      <c r="I69" s="24"/>
      <c r="J69" s="25"/>
      <c r="K69" s="23"/>
      <c r="L69" s="26">
        <v>2006</v>
      </c>
      <c r="M69" s="27">
        <v>2002</v>
      </c>
      <c r="N69" s="20">
        <v>2002</v>
      </c>
      <c r="O69" s="2" t="s">
        <v>126</v>
      </c>
    </row>
    <row r="70" spans="1:15" x14ac:dyDescent="0.3">
      <c r="A70" s="2" t="s">
        <v>127</v>
      </c>
      <c r="B70" s="100">
        <v>39376</v>
      </c>
      <c r="C70" s="17"/>
      <c r="D70" s="19"/>
      <c r="E70" s="20"/>
      <c r="F70" s="21"/>
      <c r="G70" s="22"/>
      <c r="H70" s="23"/>
      <c r="I70" s="24"/>
      <c r="J70" s="25"/>
      <c r="K70" s="23"/>
      <c r="L70" s="26"/>
      <c r="M70" s="27"/>
      <c r="N70" s="20"/>
      <c r="O70" s="2"/>
    </row>
    <row r="71" spans="1:15" x14ac:dyDescent="0.3">
      <c r="A71" s="2" t="s">
        <v>128</v>
      </c>
      <c r="B71" s="38">
        <v>37913</v>
      </c>
      <c r="C71" s="17"/>
      <c r="D71" s="19"/>
      <c r="E71" s="20"/>
      <c r="F71" s="21"/>
      <c r="G71" s="22"/>
      <c r="H71" s="23"/>
      <c r="I71" s="24"/>
      <c r="J71" s="25"/>
      <c r="K71" s="23"/>
      <c r="L71" s="26"/>
      <c r="M71" s="27"/>
      <c r="N71" s="20"/>
      <c r="O71" s="2"/>
    </row>
    <row r="72" spans="1:15" x14ac:dyDescent="0.3">
      <c r="A72" s="2" t="s">
        <v>129</v>
      </c>
      <c r="B72" s="38">
        <v>38673</v>
      </c>
      <c r="C72" s="17"/>
      <c r="D72" s="19"/>
      <c r="E72" s="20"/>
      <c r="F72" s="21"/>
      <c r="G72" s="22"/>
      <c r="H72" s="23"/>
      <c r="I72" s="24"/>
      <c r="J72" s="25"/>
      <c r="K72" s="23"/>
      <c r="L72" s="26"/>
      <c r="M72" s="27"/>
      <c r="N72" s="20"/>
      <c r="O72" s="2"/>
    </row>
    <row r="73" spans="1:15" x14ac:dyDescent="0.3">
      <c r="A73" s="2" t="s">
        <v>130</v>
      </c>
      <c r="B73" s="100">
        <v>39164</v>
      </c>
      <c r="C73" s="17"/>
      <c r="D73" s="19"/>
      <c r="E73" s="20"/>
      <c r="F73" s="21"/>
      <c r="G73" s="22"/>
      <c r="H73" s="23"/>
      <c r="I73" s="24"/>
      <c r="J73" s="25"/>
      <c r="K73" s="23"/>
      <c r="L73" s="26"/>
      <c r="M73" s="27"/>
      <c r="N73" s="20"/>
      <c r="O73" s="2"/>
    </row>
    <row r="74" spans="1:15" x14ac:dyDescent="0.3">
      <c r="A74" s="2" t="s">
        <v>131</v>
      </c>
      <c r="B74" s="38">
        <v>39164</v>
      </c>
      <c r="C74" s="17"/>
      <c r="D74" s="19"/>
      <c r="E74" s="20"/>
      <c r="F74" s="21"/>
      <c r="G74" s="22"/>
      <c r="H74" s="23"/>
      <c r="I74" s="24"/>
      <c r="J74" s="25"/>
      <c r="K74" s="23"/>
      <c r="L74" s="26"/>
      <c r="M74" s="27"/>
      <c r="N74" s="20"/>
      <c r="O74" s="2"/>
    </row>
    <row r="75" spans="1:15" ht="15" thickBot="1" x14ac:dyDescent="0.35">
      <c r="A75" s="101" t="s">
        <v>132</v>
      </c>
      <c r="B75" s="102">
        <v>38490</v>
      </c>
      <c r="C75" s="103"/>
      <c r="D75" s="104"/>
      <c r="E75" s="105"/>
      <c r="F75" s="106"/>
      <c r="G75" s="107"/>
      <c r="H75" s="108"/>
      <c r="I75" s="109"/>
      <c r="J75" s="110"/>
      <c r="K75" s="108"/>
      <c r="L75" s="111"/>
      <c r="M75" s="112"/>
      <c r="N75" s="105"/>
      <c r="O75" s="101"/>
    </row>
    <row r="76" spans="1:15" ht="15" thickTop="1" x14ac:dyDescent="0.3">
      <c r="A76" s="61" t="s">
        <v>133</v>
      </c>
      <c r="B76" s="62">
        <f>SUM(C76:N76)</f>
        <v>21</v>
      </c>
      <c r="C76" s="63">
        <v>4</v>
      </c>
      <c r="D76" s="64">
        <v>2</v>
      </c>
      <c r="E76" s="65">
        <v>0</v>
      </c>
      <c r="F76" s="66">
        <v>0</v>
      </c>
      <c r="G76" s="67">
        <v>0</v>
      </c>
      <c r="H76" s="68">
        <v>0</v>
      </c>
      <c r="I76" s="69">
        <v>0</v>
      </c>
      <c r="J76" s="70">
        <v>0</v>
      </c>
      <c r="K76" s="68">
        <v>0</v>
      </c>
      <c r="L76" s="71">
        <v>0</v>
      </c>
      <c r="M76" s="72">
        <v>3</v>
      </c>
      <c r="N76" s="65">
        <v>12</v>
      </c>
      <c r="O76" s="61" t="s">
        <v>133</v>
      </c>
    </row>
    <row r="77" spans="1:15" x14ac:dyDescent="0.3">
      <c r="A77" s="113" t="s">
        <v>134</v>
      </c>
      <c r="B77" s="114">
        <f>SUM(C77:N77)</f>
        <v>49</v>
      </c>
      <c r="C77" s="115">
        <v>12</v>
      </c>
      <c r="D77" s="116">
        <v>11</v>
      </c>
      <c r="E77" s="117">
        <v>7</v>
      </c>
      <c r="F77" s="118">
        <v>3</v>
      </c>
      <c r="G77" s="119">
        <v>0</v>
      </c>
      <c r="H77" s="120">
        <v>0</v>
      </c>
      <c r="I77" s="121">
        <v>0</v>
      </c>
      <c r="J77" s="122">
        <v>0</v>
      </c>
      <c r="K77" s="120">
        <v>0</v>
      </c>
      <c r="L77" s="123">
        <v>1</v>
      </c>
      <c r="M77" s="124">
        <v>5</v>
      </c>
      <c r="N77" s="117">
        <v>10</v>
      </c>
      <c r="O77" s="113" t="s">
        <v>134</v>
      </c>
    </row>
    <row r="78" spans="1:15" x14ac:dyDescent="0.3">
      <c r="A78" s="2" t="s">
        <v>124</v>
      </c>
      <c r="B78" s="125"/>
      <c r="C78" s="17">
        <v>28</v>
      </c>
      <c r="D78" s="19">
        <v>27</v>
      </c>
      <c r="E78" s="20">
        <v>23</v>
      </c>
      <c r="F78" s="21">
        <v>9</v>
      </c>
      <c r="G78" s="22">
        <v>2</v>
      </c>
      <c r="H78" s="23">
        <v>0</v>
      </c>
      <c r="I78" s="24">
        <v>0</v>
      </c>
      <c r="J78" s="25">
        <v>0</v>
      </c>
      <c r="K78" s="23">
        <v>0</v>
      </c>
      <c r="L78" s="26">
        <v>5</v>
      </c>
      <c r="M78" s="27">
        <v>15</v>
      </c>
      <c r="N78" s="20">
        <v>23</v>
      </c>
      <c r="O78" s="2" t="s">
        <v>124</v>
      </c>
    </row>
    <row r="79" spans="1:15" x14ac:dyDescent="0.3">
      <c r="A79" s="2" t="s">
        <v>86</v>
      </c>
      <c r="B79" s="125"/>
      <c r="C79" s="17" t="s">
        <v>99</v>
      </c>
      <c r="D79" s="19">
        <v>1956</v>
      </c>
      <c r="E79" s="20">
        <v>1955</v>
      </c>
      <c r="F79" s="21">
        <v>1956</v>
      </c>
      <c r="G79" s="22">
        <v>1962</v>
      </c>
      <c r="H79" s="23"/>
      <c r="I79" s="24"/>
      <c r="J79" s="25"/>
      <c r="K79" s="23"/>
      <c r="L79" s="26">
        <v>1997</v>
      </c>
      <c r="M79" s="27">
        <v>1985</v>
      </c>
      <c r="N79" s="20">
        <v>1963</v>
      </c>
      <c r="O79" s="2" t="s">
        <v>86</v>
      </c>
    </row>
    <row r="80" spans="1:15" x14ac:dyDescent="0.3">
      <c r="A80" s="2" t="s">
        <v>125</v>
      </c>
      <c r="B80" s="125"/>
      <c r="C80" s="17">
        <v>0</v>
      </c>
      <c r="D80" s="19">
        <v>0</v>
      </c>
      <c r="E80" s="20">
        <v>0</v>
      </c>
      <c r="F80" s="21">
        <v>0</v>
      </c>
      <c r="G80" s="22">
        <v>0</v>
      </c>
      <c r="H80" s="23">
        <v>0</v>
      </c>
      <c r="I80" s="24">
        <v>0</v>
      </c>
      <c r="J80" s="25">
        <v>0</v>
      </c>
      <c r="K80" s="23">
        <v>0</v>
      </c>
      <c r="L80" s="26">
        <v>0</v>
      </c>
      <c r="M80" s="27">
        <v>0</v>
      </c>
      <c r="N80" s="20">
        <v>0</v>
      </c>
      <c r="O80" s="2" t="s">
        <v>125</v>
      </c>
    </row>
    <row r="81" spans="1:15" x14ac:dyDescent="0.3">
      <c r="A81" s="87" t="s">
        <v>126</v>
      </c>
      <c r="B81" s="125"/>
      <c r="C81" s="89" t="s">
        <v>99</v>
      </c>
      <c r="D81" s="90" t="s">
        <v>99</v>
      </c>
      <c r="E81" s="91">
        <v>2007</v>
      </c>
      <c r="F81" s="92">
        <v>2007</v>
      </c>
      <c r="G81" s="93">
        <v>2007</v>
      </c>
      <c r="H81" s="94"/>
      <c r="I81" s="95"/>
      <c r="J81" s="96"/>
      <c r="K81" s="94"/>
      <c r="L81" s="97">
        <v>2007</v>
      </c>
      <c r="M81" s="98">
        <v>2006</v>
      </c>
      <c r="N81" s="91" t="s">
        <v>99</v>
      </c>
      <c r="O81" s="87" t="s">
        <v>126</v>
      </c>
    </row>
    <row r="82" spans="1:15" x14ac:dyDescent="0.3">
      <c r="A82" s="15" t="s">
        <v>135</v>
      </c>
      <c r="B82" s="16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 t="s">
        <v>135</v>
      </c>
    </row>
    <row r="83" spans="1:15" x14ac:dyDescent="0.3">
      <c r="A83" s="3" t="s">
        <v>136</v>
      </c>
      <c r="B83" s="4">
        <f>SUM(C83:N83)</f>
        <v>2</v>
      </c>
      <c r="C83" s="5">
        <v>1</v>
      </c>
      <c r="D83" s="6">
        <v>0</v>
      </c>
      <c r="E83" s="7">
        <v>0</v>
      </c>
      <c r="F83" s="8">
        <v>0</v>
      </c>
      <c r="G83" s="9">
        <v>0</v>
      </c>
      <c r="H83" s="10">
        <v>0</v>
      </c>
      <c r="I83" s="11">
        <v>0</v>
      </c>
      <c r="J83" s="12">
        <v>0</v>
      </c>
      <c r="K83" s="10">
        <v>0</v>
      </c>
      <c r="L83" s="13">
        <v>0</v>
      </c>
      <c r="M83" s="14">
        <v>0</v>
      </c>
      <c r="N83" s="7">
        <v>1</v>
      </c>
      <c r="O83" s="3" t="s">
        <v>136</v>
      </c>
    </row>
    <row r="84" spans="1:15" x14ac:dyDescent="0.3">
      <c r="A84" s="2" t="s">
        <v>137</v>
      </c>
      <c r="B84" s="18">
        <f>SUM(C84:N84)</f>
        <v>6</v>
      </c>
      <c r="C84" s="231">
        <v>2.1666666666666665</v>
      </c>
      <c r="D84" s="232">
        <v>1.3333333333333333</v>
      </c>
      <c r="E84" s="233">
        <v>1.1666666666666667</v>
      </c>
      <c r="F84" s="234">
        <v>0.16666666666666666</v>
      </c>
      <c r="G84" s="235">
        <v>0</v>
      </c>
      <c r="H84" s="236">
        <v>0</v>
      </c>
      <c r="I84" s="237">
        <v>0</v>
      </c>
      <c r="J84" s="238">
        <v>0</v>
      </c>
      <c r="K84" s="236">
        <v>0</v>
      </c>
      <c r="L84" s="239">
        <v>0.33333333333333331</v>
      </c>
      <c r="M84" s="240">
        <v>0</v>
      </c>
      <c r="N84" s="233">
        <v>0.83333333333333337</v>
      </c>
      <c r="O84" s="2" t="s">
        <v>137</v>
      </c>
    </row>
    <row r="85" spans="1:15" x14ac:dyDescent="0.3">
      <c r="A85" s="2" t="s">
        <v>138</v>
      </c>
      <c r="B85" s="18">
        <v>13</v>
      </c>
      <c r="C85" s="17">
        <v>6</v>
      </c>
      <c r="D85" s="19">
        <v>3</v>
      </c>
      <c r="E85" s="20">
        <v>5</v>
      </c>
      <c r="F85" s="21">
        <v>1</v>
      </c>
      <c r="G85" s="22">
        <v>0</v>
      </c>
      <c r="H85" s="23">
        <v>0</v>
      </c>
      <c r="I85" s="24">
        <v>0</v>
      </c>
      <c r="J85" s="25">
        <v>0</v>
      </c>
      <c r="K85" s="23">
        <v>0</v>
      </c>
      <c r="L85" s="26">
        <v>2</v>
      </c>
      <c r="M85" s="27">
        <v>0</v>
      </c>
      <c r="N85" s="20">
        <v>2</v>
      </c>
      <c r="O85" s="2" t="s">
        <v>138</v>
      </c>
    </row>
    <row r="86" spans="1:15" x14ac:dyDescent="0.3">
      <c r="A86" s="2" t="s">
        <v>86</v>
      </c>
      <c r="B86" s="18">
        <v>2003</v>
      </c>
      <c r="C86" s="17">
        <v>2003</v>
      </c>
      <c r="D86" s="19">
        <v>2005</v>
      </c>
      <c r="E86" s="20">
        <v>2005</v>
      </c>
      <c r="F86" s="21">
        <v>2003</v>
      </c>
      <c r="G86" s="22"/>
      <c r="H86" s="23"/>
      <c r="I86" s="24"/>
      <c r="J86" s="25"/>
      <c r="K86" s="23"/>
      <c r="L86" s="26">
        <v>2003</v>
      </c>
      <c r="M86" s="27">
        <v>2005</v>
      </c>
      <c r="N86" s="20">
        <v>2004</v>
      </c>
      <c r="O86" s="2" t="s">
        <v>86</v>
      </c>
    </row>
    <row r="87" spans="1:15" x14ac:dyDescent="0.3">
      <c r="A87" s="2" t="s">
        <v>139</v>
      </c>
      <c r="B87" s="18">
        <v>2</v>
      </c>
      <c r="C87" s="17">
        <v>0</v>
      </c>
      <c r="D87" s="19">
        <v>0</v>
      </c>
      <c r="E87" s="20">
        <v>0</v>
      </c>
      <c r="F87" s="21">
        <v>0</v>
      </c>
      <c r="G87" s="22">
        <v>0</v>
      </c>
      <c r="H87" s="23">
        <v>0</v>
      </c>
      <c r="I87" s="24">
        <v>0</v>
      </c>
      <c r="J87" s="25">
        <v>0</v>
      </c>
      <c r="K87" s="23">
        <v>0</v>
      </c>
      <c r="L87" s="26">
        <v>0</v>
      </c>
      <c r="M87" s="27">
        <v>0</v>
      </c>
      <c r="N87" s="20">
        <v>0</v>
      </c>
      <c r="O87" s="2" t="s">
        <v>139</v>
      </c>
    </row>
    <row r="88" spans="1:15" ht="15" thickBot="1" x14ac:dyDescent="0.35">
      <c r="A88" s="87" t="s">
        <v>126</v>
      </c>
      <c r="B88" s="88">
        <v>2002</v>
      </c>
      <c r="C88" s="89">
        <v>2005</v>
      </c>
      <c r="D88" s="90">
        <v>2006</v>
      </c>
      <c r="E88" s="91">
        <v>2007</v>
      </c>
      <c r="F88" s="92">
        <v>2007</v>
      </c>
      <c r="G88" s="93"/>
      <c r="H88" s="94"/>
      <c r="I88" s="95"/>
      <c r="J88" s="96"/>
      <c r="K88" s="94"/>
      <c r="L88" s="97">
        <v>2007</v>
      </c>
      <c r="M88" s="98">
        <v>2005</v>
      </c>
      <c r="N88" s="91">
        <v>2006</v>
      </c>
      <c r="O88" s="87" t="s">
        <v>126</v>
      </c>
    </row>
    <row r="89" spans="1:15" ht="15" thickTop="1" x14ac:dyDescent="0.3">
      <c r="A89" s="126" t="s">
        <v>140</v>
      </c>
      <c r="B89" s="127">
        <f>SUM(C89:N89)</f>
        <v>7</v>
      </c>
      <c r="C89" s="201">
        <v>3</v>
      </c>
      <c r="D89" s="202">
        <v>2</v>
      </c>
      <c r="E89" s="203">
        <v>0</v>
      </c>
      <c r="F89" s="204">
        <v>0</v>
      </c>
      <c r="G89" s="132">
        <v>0</v>
      </c>
      <c r="H89" s="133">
        <v>0</v>
      </c>
      <c r="I89" s="134">
        <v>0</v>
      </c>
      <c r="J89" s="135">
        <v>0</v>
      </c>
      <c r="K89" s="133">
        <v>0</v>
      </c>
      <c r="L89" s="136">
        <v>0</v>
      </c>
      <c r="M89" s="137">
        <v>0</v>
      </c>
      <c r="N89" s="130">
        <v>2</v>
      </c>
      <c r="O89" s="126" t="s">
        <v>140</v>
      </c>
    </row>
    <row r="90" spans="1:15" x14ac:dyDescent="0.3">
      <c r="A90" s="15" t="s">
        <v>141</v>
      </c>
      <c r="B90" s="16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 t="s">
        <v>141</v>
      </c>
    </row>
    <row r="91" spans="1:15" x14ac:dyDescent="0.3">
      <c r="A91" s="3" t="s">
        <v>142</v>
      </c>
      <c r="B91" s="4">
        <f>SUM(C91:N91)</f>
        <v>0</v>
      </c>
      <c r="C91" s="5">
        <v>0</v>
      </c>
      <c r="D91" s="6">
        <v>0</v>
      </c>
      <c r="E91" s="7">
        <v>0</v>
      </c>
      <c r="F91" s="8">
        <v>0</v>
      </c>
      <c r="G91" s="9">
        <v>0</v>
      </c>
      <c r="H91" s="10">
        <v>0</v>
      </c>
      <c r="I91" s="11">
        <v>0</v>
      </c>
      <c r="J91" s="12">
        <v>0</v>
      </c>
      <c r="K91" s="10">
        <v>0</v>
      </c>
      <c r="L91" s="13">
        <v>0</v>
      </c>
      <c r="M91" s="14">
        <v>0</v>
      </c>
      <c r="N91" s="7">
        <v>0</v>
      </c>
      <c r="O91" s="3" t="s">
        <v>142</v>
      </c>
    </row>
    <row r="92" spans="1:15" x14ac:dyDescent="0.3">
      <c r="A92" s="2" t="s">
        <v>143</v>
      </c>
      <c r="B92" s="252">
        <f>SUM(C92:N92)</f>
        <v>0.33333333333333331</v>
      </c>
      <c r="C92" s="231">
        <v>0</v>
      </c>
      <c r="D92" s="232">
        <v>0.16666666666666666</v>
      </c>
      <c r="E92" s="233">
        <v>0.16666666666666666</v>
      </c>
      <c r="F92" s="234">
        <v>0</v>
      </c>
      <c r="G92" s="235">
        <v>0</v>
      </c>
      <c r="H92" s="236">
        <v>0</v>
      </c>
      <c r="I92" s="237">
        <v>0</v>
      </c>
      <c r="J92" s="238">
        <v>0</v>
      </c>
      <c r="K92" s="236">
        <v>0</v>
      </c>
      <c r="L92" s="239">
        <v>0</v>
      </c>
      <c r="M92" s="240">
        <v>0</v>
      </c>
      <c r="N92" s="233">
        <v>0</v>
      </c>
      <c r="O92" s="2" t="s">
        <v>143</v>
      </c>
    </row>
    <row r="93" spans="1:15" x14ac:dyDescent="0.3">
      <c r="A93" s="2" t="s">
        <v>144</v>
      </c>
      <c r="B93" s="18">
        <v>2</v>
      </c>
      <c r="C93" s="17">
        <v>0</v>
      </c>
      <c r="D93" s="19">
        <v>1</v>
      </c>
      <c r="E93" s="20">
        <v>1</v>
      </c>
      <c r="F93" s="21">
        <v>0</v>
      </c>
      <c r="G93" s="22">
        <v>0</v>
      </c>
      <c r="H93" s="23">
        <v>0</v>
      </c>
      <c r="I93" s="24">
        <v>0</v>
      </c>
      <c r="J93" s="25">
        <v>0</v>
      </c>
      <c r="K93" s="23">
        <v>0</v>
      </c>
      <c r="L93" s="26">
        <v>0</v>
      </c>
      <c r="M93" s="27">
        <v>0</v>
      </c>
      <c r="N93" s="20">
        <v>0</v>
      </c>
      <c r="O93" s="2" t="s">
        <v>144</v>
      </c>
    </row>
    <row r="94" spans="1:15" x14ac:dyDescent="0.3">
      <c r="A94" s="2" t="s">
        <v>86</v>
      </c>
      <c r="B94" s="18">
        <v>2005</v>
      </c>
      <c r="C94" s="17"/>
      <c r="D94" s="19">
        <v>2005</v>
      </c>
      <c r="E94" s="20">
        <v>2005</v>
      </c>
      <c r="F94" s="21"/>
      <c r="G94" s="22"/>
      <c r="H94" s="23"/>
      <c r="I94" s="24"/>
      <c r="J94" s="25"/>
      <c r="K94" s="23"/>
      <c r="L94" s="26"/>
      <c r="M94" s="27"/>
      <c r="N94" s="20"/>
      <c r="O94" s="2" t="s">
        <v>86</v>
      </c>
    </row>
    <row r="95" spans="1:15" x14ac:dyDescent="0.3">
      <c r="A95" s="2" t="s">
        <v>145</v>
      </c>
      <c r="B95" s="18">
        <v>0</v>
      </c>
      <c r="C95" s="17">
        <v>0</v>
      </c>
      <c r="D95" s="19">
        <v>0</v>
      </c>
      <c r="E95" s="20">
        <v>0</v>
      </c>
      <c r="F95" s="21">
        <v>0</v>
      </c>
      <c r="G95" s="22">
        <v>0</v>
      </c>
      <c r="H95" s="23">
        <v>0</v>
      </c>
      <c r="I95" s="24">
        <v>0</v>
      </c>
      <c r="J95" s="25">
        <v>0</v>
      </c>
      <c r="K95" s="23">
        <v>0</v>
      </c>
      <c r="L95" s="26">
        <v>0</v>
      </c>
      <c r="M95" s="27">
        <v>0</v>
      </c>
      <c r="N95" s="20">
        <v>0</v>
      </c>
      <c r="O95" s="2" t="s">
        <v>145</v>
      </c>
    </row>
    <row r="96" spans="1:15" ht="15" thickBot="1" x14ac:dyDescent="0.35">
      <c r="A96" s="87" t="s">
        <v>126</v>
      </c>
      <c r="B96" s="88">
        <v>2007</v>
      </c>
      <c r="C96" s="89"/>
      <c r="D96" s="90"/>
      <c r="E96" s="91"/>
      <c r="F96" s="92"/>
      <c r="G96" s="93"/>
      <c r="H96" s="94"/>
      <c r="I96" s="95"/>
      <c r="J96" s="96"/>
      <c r="K96" s="94"/>
      <c r="L96" s="97"/>
      <c r="M96" s="98"/>
      <c r="N96" s="91"/>
      <c r="O96" s="87" t="s">
        <v>126</v>
      </c>
    </row>
    <row r="97" spans="1:15" ht="15" thickTop="1" x14ac:dyDescent="0.3">
      <c r="A97" s="126" t="s">
        <v>146</v>
      </c>
      <c r="B97" s="127">
        <v>1</v>
      </c>
      <c r="C97" s="128">
        <v>1</v>
      </c>
      <c r="D97" s="129">
        <v>0</v>
      </c>
      <c r="E97" s="130">
        <v>0</v>
      </c>
      <c r="F97" s="131">
        <v>0</v>
      </c>
      <c r="G97" s="132">
        <v>0</v>
      </c>
      <c r="H97" s="133">
        <v>0</v>
      </c>
      <c r="I97" s="134">
        <v>0</v>
      </c>
      <c r="J97" s="135">
        <v>0</v>
      </c>
      <c r="K97" s="133">
        <v>0</v>
      </c>
      <c r="L97" s="211">
        <v>0</v>
      </c>
      <c r="M97" s="137">
        <v>0</v>
      </c>
      <c r="N97" s="130">
        <v>0</v>
      </c>
      <c r="O97" s="126" t="s">
        <v>147</v>
      </c>
    </row>
    <row r="98" spans="1:15" x14ac:dyDescent="0.3">
      <c r="A98" s="15" t="s">
        <v>148</v>
      </c>
      <c r="B98" s="16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 t="s">
        <v>148</v>
      </c>
    </row>
    <row r="99" spans="1:15" x14ac:dyDescent="0.3">
      <c r="A99" s="3" t="s">
        <v>149</v>
      </c>
      <c r="B99" s="4">
        <f>SUM(C99:N99)</f>
        <v>1</v>
      </c>
      <c r="C99" s="5">
        <v>0</v>
      </c>
      <c r="D99" s="6">
        <v>0</v>
      </c>
      <c r="E99" s="7">
        <v>0</v>
      </c>
      <c r="F99" s="8">
        <v>0</v>
      </c>
      <c r="G99" s="9">
        <v>0</v>
      </c>
      <c r="H99" s="10">
        <v>0</v>
      </c>
      <c r="I99" s="11">
        <v>0</v>
      </c>
      <c r="J99" s="12">
        <v>0</v>
      </c>
      <c r="K99" s="10">
        <v>0</v>
      </c>
      <c r="L99" s="13">
        <v>0</v>
      </c>
      <c r="M99" s="14">
        <v>0</v>
      </c>
      <c r="N99" s="7">
        <v>1</v>
      </c>
      <c r="O99" s="3" t="s">
        <v>149</v>
      </c>
    </row>
    <row r="100" spans="1:15" x14ac:dyDescent="0.3">
      <c r="A100" s="2" t="s">
        <v>150</v>
      </c>
      <c r="B100" s="252">
        <f>SUM(C100:N100)</f>
        <v>1.1666666666666667</v>
      </c>
      <c r="C100" s="231">
        <v>0.83333333333333337</v>
      </c>
      <c r="D100" s="232">
        <v>0</v>
      </c>
      <c r="E100" s="233">
        <v>0</v>
      </c>
      <c r="F100" s="234">
        <v>0</v>
      </c>
      <c r="G100" s="235">
        <v>0</v>
      </c>
      <c r="H100" s="236">
        <v>0</v>
      </c>
      <c r="I100" s="237">
        <v>0</v>
      </c>
      <c r="J100" s="238">
        <v>0</v>
      </c>
      <c r="K100" s="236">
        <v>0</v>
      </c>
      <c r="L100" s="239">
        <v>0</v>
      </c>
      <c r="M100" s="240">
        <v>0</v>
      </c>
      <c r="N100" s="233">
        <v>0.33333333333333331</v>
      </c>
      <c r="O100" s="2" t="s">
        <v>150</v>
      </c>
    </row>
    <row r="101" spans="1:15" x14ac:dyDescent="0.3">
      <c r="A101" s="2" t="s">
        <v>151</v>
      </c>
      <c r="B101" s="18">
        <v>3</v>
      </c>
      <c r="C101" s="17">
        <v>3</v>
      </c>
      <c r="D101" s="19">
        <v>0</v>
      </c>
      <c r="E101" s="20">
        <v>0</v>
      </c>
      <c r="F101" s="21">
        <v>0</v>
      </c>
      <c r="G101" s="22">
        <v>0</v>
      </c>
      <c r="H101" s="23">
        <v>0</v>
      </c>
      <c r="I101" s="24">
        <v>0</v>
      </c>
      <c r="J101" s="25">
        <v>0</v>
      </c>
      <c r="K101" s="23">
        <v>0</v>
      </c>
      <c r="L101" s="26">
        <v>0</v>
      </c>
      <c r="M101" s="27">
        <v>0</v>
      </c>
      <c r="N101" s="20">
        <v>1</v>
      </c>
      <c r="O101" s="2" t="s">
        <v>151</v>
      </c>
    </row>
    <row r="102" spans="1:15" x14ac:dyDescent="0.3">
      <c r="A102" s="2" t="s">
        <v>126</v>
      </c>
      <c r="B102" s="18">
        <v>2003</v>
      </c>
      <c r="C102" s="17">
        <v>2003</v>
      </c>
      <c r="D102" s="19"/>
      <c r="E102" s="20"/>
      <c r="F102" s="21"/>
      <c r="G102" s="22"/>
      <c r="H102" s="23"/>
      <c r="I102" s="24"/>
      <c r="J102" s="25"/>
      <c r="K102" s="23"/>
      <c r="L102" s="26"/>
      <c r="M102" s="27"/>
      <c r="N102" s="20">
        <v>2007</v>
      </c>
      <c r="O102" s="2" t="s">
        <v>126</v>
      </c>
    </row>
    <row r="103" spans="1:15" x14ac:dyDescent="0.3">
      <c r="A103" s="2" t="s">
        <v>152</v>
      </c>
      <c r="B103" s="18">
        <v>0</v>
      </c>
      <c r="C103" s="17">
        <v>0</v>
      </c>
      <c r="D103" s="19">
        <v>0</v>
      </c>
      <c r="E103" s="20">
        <v>0</v>
      </c>
      <c r="F103" s="21">
        <v>0</v>
      </c>
      <c r="G103" s="22">
        <v>0</v>
      </c>
      <c r="H103" s="23">
        <v>0</v>
      </c>
      <c r="I103" s="24">
        <v>0</v>
      </c>
      <c r="J103" s="25">
        <v>0</v>
      </c>
      <c r="K103" s="23">
        <v>0</v>
      </c>
      <c r="L103" s="26">
        <v>0</v>
      </c>
      <c r="M103" s="27">
        <v>0</v>
      </c>
      <c r="N103" s="20">
        <v>0</v>
      </c>
      <c r="O103" s="2" t="s">
        <v>152</v>
      </c>
    </row>
    <row r="104" spans="1:15" ht="15" thickBot="1" x14ac:dyDescent="0.35">
      <c r="A104" s="87" t="s">
        <v>126</v>
      </c>
      <c r="B104" s="88">
        <v>2006</v>
      </c>
      <c r="C104" s="89">
        <v>2007</v>
      </c>
      <c r="D104" s="90">
        <v>2006</v>
      </c>
      <c r="E104" s="91"/>
      <c r="F104" s="92"/>
      <c r="G104" s="93"/>
      <c r="H104" s="94"/>
      <c r="I104" s="95"/>
      <c r="J104" s="96"/>
      <c r="K104" s="94"/>
      <c r="L104" s="97"/>
      <c r="M104" s="98"/>
      <c r="N104" s="91">
        <v>2006</v>
      </c>
      <c r="O104" s="87" t="s">
        <v>126</v>
      </c>
    </row>
    <row r="105" spans="1:15" ht="15" thickTop="1" x14ac:dyDescent="0.3">
      <c r="A105" s="61" t="s">
        <v>153</v>
      </c>
      <c r="B105" s="62">
        <f>SUM(C105:N105)</f>
        <v>1</v>
      </c>
      <c r="C105" s="63">
        <v>0</v>
      </c>
      <c r="D105" s="64">
        <v>0</v>
      </c>
      <c r="E105" s="65">
        <v>0</v>
      </c>
      <c r="F105" s="66">
        <v>0</v>
      </c>
      <c r="G105" s="219">
        <v>0</v>
      </c>
      <c r="H105" s="68">
        <v>0</v>
      </c>
      <c r="I105" s="69">
        <v>0</v>
      </c>
      <c r="J105" s="70">
        <v>0</v>
      </c>
      <c r="K105" s="68">
        <v>0</v>
      </c>
      <c r="L105" s="71">
        <v>0</v>
      </c>
      <c r="M105" s="72">
        <v>0</v>
      </c>
      <c r="N105" s="65">
        <v>1</v>
      </c>
      <c r="O105" s="61" t="s">
        <v>153</v>
      </c>
    </row>
    <row r="106" spans="1:15" x14ac:dyDescent="0.3">
      <c r="A106" s="2" t="s">
        <v>150</v>
      </c>
      <c r="B106" s="18">
        <f>SUM(C106:N106)</f>
        <v>7</v>
      </c>
      <c r="C106" s="17">
        <v>3</v>
      </c>
      <c r="D106" s="19">
        <v>2</v>
      </c>
      <c r="E106" s="20">
        <v>0</v>
      </c>
      <c r="F106" s="21">
        <v>0</v>
      </c>
      <c r="G106" s="22">
        <v>0</v>
      </c>
      <c r="H106" s="23">
        <v>0</v>
      </c>
      <c r="I106" s="24">
        <v>0</v>
      </c>
      <c r="J106" s="25">
        <v>0</v>
      </c>
      <c r="K106" s="23">
        <v>0</v>
      </c>
      <c r="L106" s="26">
        <v>0</v>
      </c>
      <c r="M106" s="27">
        <v>0</v>
      </c>
      <c r="N106" s="20">
        <v>2</v>
      </c>
      <c r="O106" s="2" t="s">
        <v>150</v>
      </c>
    </row>
    <row r="107" spans="1:15" x14ac:dyDescent="0.3">
      <c r="A107" s="2" t="s">
        <v>151</v>
      </c>
      <c r="B107" s="16"/>
      <c r="C107" s="17">
        <v>16</v>
      </c>
      <c r="D107" s="19">
        <v>14</v>
      </c>
      <c r="E107" s="20">
        <v>4</v>
      </c>
      <c r="F107" s="21">
        <v>0</v>
      </c>
      <c r="G107" s="22">
        <v>0</v>
      </c>
      <c r="H107" s="23">
        <v>0</v>
      </c>
      <c r="I107" s="24">
        <v>0</v>
      </c>
      <c r="J107" s="25">
        <v>0</v>
      </c>
      <c r="K107" s="23">
        <v>0</v>
      </c>
      <c r="L107" s="26">
        <v>0</v>
      </c>
      <c r="M107" s="27">
        <v>3</v>
      </c>
      <c r="N107" s="20">
        <v>10</v>
      </c>
      <c r="O107" s="2" t="s">
        <v>151</v>
      </c>
    </row>
    <row r="108" spans="1:15" x14ac:dyDescent="0.3">
      <c r="A108" s="2" t="s">
        <v>126</v>
      </c>
      <c r="B108" s="16"/>
      <c r="C108" s="17">
        <v>1963</v>
      </c>
      <c r="D108" s="19">
        <v>1956</v>
      </c>
      <c r="E108" s="20">
        <v>1971</v>
      </c>
      <c r="F108" s="21"/>
      <c r="G108" s="22"/>
      <c r="H108" s="23"/>
      <c r="I108" s="24"/>
      <c r="J108" s="25"/>
      <c r="K108" s="23"/>
      <c r="L108" s="26"/>
      <c r="M108" s="27" t="s">
        <v>99</v>
      </c>
      <c r="N108" s="20">
        <v>1969</v>
      </c>
      <c r="O108" s="2" t="s">
        <v>126</v>
      </c>
    </row>
    <row r="109" spans="1:15" x14ac:dyDescent="0.3">
      <c r="A109" s="2" t="s">
        <v>152</v>
      </c>
      <c r="B109" s="16"/>
      <c r="C109" s="17">
        <v>0</v>
      </c>
      <c r="D109" s="19">
        <v>0</v>
      </c>
      <c r="E109" s="20">
        <v>0</v>
      </c>
      <c r="F109" s="21">
        <v>0</v>
      </c>
      <c r="G109" s="22">
        <v>0</v>
      </c>
      <c r="H109" s="23">
        <v>0</v>
      </c>
      <c r="I109" s="24">
        <v>0</v>
      </c>
      <c r="J109" s="25">
        <v>0</v>
      </c>
      <c r="K109" s="23">
        <v>0</v>
      </c>
      <c r="L109" s="26">
        <v>0</v>
      </c>
      <c r="M109" s="27">
        <v>0</v>
      </c>
      <c r="N109" s="20">
        <v>0</v>
      </c>
      <c r="O109" s="2" t="s">
        <v>152</v>
      </c>
    </row>
    <row r="110" spans="1:15" x14ac:dyDescent="0.3">
      <c r="A110" s="2" t="s">
        <v>126</v>
      </c>
      <c r="B110" s="16"/>
      <c r="C110" s="17">
        <v>2004</v>
      </c>
      <c r="D110" s="19">
        <v>2006</v>
      </c>
      <c r="E110" s="20">
        <v>2007</v>
      </c>
      <c r="F110" s="21"/>
      <c r="G110" s="22"/>
      <c r="H110" s="23"/>
      <c r="I110" s="24"/>
      <c r="J110" s="25"/>
      <c r="K110" s="23"/>
      <c r="L110" s="26"/>
      <c r="M110" s="27" t="s">
        <v>99</v>
      </c>
      <c r="N110" s="20">
        <v>2002</v>
      </c>
      <c r="O110" s="2" t="s">
        <v>126</v>
      </c>
    </row>
    <row r="111" spans="1:15" x14ac:dyDescent="0.3">
      <c r="A111" s="15" t="s">
        <v>337</v>
      </c>
      <c r="B111" s="16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 t="s">
        <v>338</v>
      </c>
    </row>
    <row r="112" spans="1:15" x14ac:dyDescent="0.3">
      <c r="A112" s="3" t="s">
        <v>339</v>
      </c>
      <c r="B112" s="4">
        <f>SUM(C112:N112)</f>
        <v>113</v>
      </c>
      <c r="C112" s="5">
        <v>0</v>
      </c>
      <c r="D112" s="6">
        <v>0</v>
      </c>
      <c r="E112" s="7">
        <v>0</v>
      </c>
      <c r="F112" s="8">
        <v>16</v>
      </c>
      <c r="G112" s="9">
        <v>10</v>
      </c>
      <c r="H112" s="10">
        <v>21</v>
      </c>
      <c r="I112" s="11">
        <v>24</v>
      </c>
      <c r="J112" s="12">
        <v>25</v>
      </c>
      <c r="K112" s="10">
        <v>17</v>
      </c>
      <c r="L112" s="13">
        <v>0</v>
      </c>
      <c r="M112" s="14">
        <v>0</v>
      </c>
      <c r="N112" s="7">
        <v>0</v>
      </c>
      <c r="O112" s="3" t="s">
        <v>339</v>
      </c>
    </row>
    <row r="113" spans="1:15" x14ac:dyDescent="0.3">
      <c r="A113" s="2" t="s">
        <v>340</v>
      </c>
      <c r="B113" s="18">
        <v>115</v>
      </c>
      <c r="C113" s="231">
        <v>0</v>
      </c>
      <c r="D113" s="232">
        <v>0</v>
      </c>
      <c r="E113" s="233">
        <v>0.5</v>
      </c>
      <c r="F113" s="234">
        <v>4.333333333333333</v>
      </c>
      <c r="G113" s="235">
        <v>9.8333333333333339</v>
      </c>
      <c r="H113" s="236">
        <v>20</v>
      </c>
      <c r="I113" s="237">
        <v>25.166666666666668</v>
      </c>
      <c r="J113" s="238">
        <v>27.166666666666668</v>
      </c>
      <c r="K113" s="236">
        <v>16.833333333333332</v>
      </c>
      <c r="L113" s="239">
        <v>5</v>
      </c>
      <c r="M113" s="240">
        <v>0</v>
      </c>
      <c r="N113" s="233">
        <v>0</v>
      </c>
      <c r="O113" s="2" t="s">
        <v>340</v>
      </c>
    </row>
    <row r="114" spans="1:15" x14ac:dyDescent="0.3">
      <c r="A114" s="2" t="s">
        <v>341</v>
      </c>
      <c r="B114" s="18">
        <v>121</v>
      </c>
      <c r="C114" s="17">
        <v>0</v>
      </c>
      <c r="D114" s="19">
        <v>0</v>
      </c>
      <c r="E114" s="20">
        <v>2</v>
      </c>
      <c r="F114" s="21">
        <v>16</v>
      </c>
      <c r="G114" s="22">
        <v>16</v>
      </c>
      <c r="H114" s="23">
        <v>25</v>
      </c>
      <c r="I114" s="24">
        <v>31</v>
      </c>
      <c r="J114" s="25">
        <v>29</v>
      </c>
      <c r="K114" s="23">
        <v>29</v>
      </c>
      <c r="L114" s="26">
        <v>11</v>
      </c>
      <c r="M114" s="27">
        <v>0</v>
      </c>
      <c r="N114" s="20">
        <v>0</v>
      </c>
      <c r="O114" s="2" t="s">
        <v>341</v>
      </c>
    </row>
    <row r="115" spans="1:15" x14ac:dyDescent="0.3">
      <c r="A115" s="2" t="s">
        <v>86</v>
      </c>
      <c r="B115" s="18">
        <v>2006</v>
      </c>
      <c r="C115" s="17"/>
      <c r="D115" s="19"/>
      <c r="E115" s="20">
        <v>2003</v>
      </c>
      <c r="F115" s="21">
        <v>2007</v>
      </c>
      <c r="G115" s="22">
        <v>2001</v>
      </c>
      <c r="H115" s="23">
        <v>2003</v>
      </c>
      <c r="I115" s="24">
        <v>2006</v>
      </c>
      <c r="J115" s="25">
        <v>2004</v>
      </c>
      <c r="K115" s="23">
        <v>2006</v>
      </c>
      <c r="L115" s="26">
        <v>2005</v>
      </c>
      <c r="M115" s="27"/>
      <c r="N115" s="20"/>
      <c r="O115" s="2" t="s">
        <v>86</v>
      </c>
    </row>
    <row r="116" spans="1:15" x14ac:dyDescent="0.3">
      <c r="A116" s="2" t="s">
        <v>342</v>
      </c>
      <c r="B116" s="18">
        <v>108</v>
      </c>
      <c r="C116" s="17">
        <v>0</v>
      </c>
      <c r="D116" s="19">
        <v>0</v>
      </c>
      <c r="E116" s="20">
        <v>0</v>
      </c>
      <c r="F116" s="21">
        <v>1</v>
      </c>
      <c r="G116" s="22">
        <v>5</v>
      </c>
      <c r="H116" s="23">
        <v>15</v>
      </c>
      <c r="I116" s="24">
        <v>21</v>
      </c>
      <c r="J116" s="25">
        <v>23</v>
      </c>
      <c r="K116" s="23">
        <v>4</v>
      </c>
      <c r="L116" s="26">
        <v>0</v>
      </c>
      <c r="M116" s="27">
        <v>0</v>
      </c>
      <c r="N116" s="20">
        <v>0</v>
      </c>
      <c r="O116" s="2" t="s">
        <v>342</v>
      </c>
    </row>
    <row r="117" spans="1:15" x14ac:dyDescent="0.3">
      <c r="A117" s="2" t="s">
        <v>86</v>
      </c>
      <c r="B117" s="18">
        <v>2004</v>
      </c>
      <c r="C117" s="17"/>
      <c r="D117" s="19"/>
      <c r="E117" s="20">
        <v>2007</v>
      </c>
      <c r="F117" s="21">
        <v>2001</v>
      </c>
      <c r="G117" s="22">
        <v>2002</v>
      </c>
      <c r="H117" s="23">
        <v>2002</v>
      </c>
      <c r="I117" s="24">
        <v>2004</v>
      </c>
      <c r="J117" s="25">
        <v>2006</v>
      </c>
      <c r="K117" s="23">
        <v>2001</v>
      </c>
      <c r="L117" s="26">
        <v>2007</v>
      </c>
      <c r="M117" s="27"/>
      <c r="N117" s="20"/>
      <c r="O117" s="2" t="s">
        <v>86</v>
      </c>
    </row>
    <row r="118" spans="1:15" x14ac:dyDescent="0.3">
      <c r="A118" s="2" t="s">
        <v>343</v>
      </c>
      <c r="B118" s="100">
        <v>39178</v>
      </c>
      <c r="C118" s="17"/>
      <c r="D118" s="19"/>
      <c r="E118" s="20"/>
      <c r="F118" s="21"/>
      <c r="G118" s="22"/>
      <c r="H118" s="23"/>
      <c r="I118" s="24"/>
      <c r="J118" s="25"/>
      <c r="K118" s="23"/>
      <c r="L118" s="26"/>
      <c r="M118" s="27"/>
      <c r="N118" s="20"/>
      <c r="O118" s="2"/>
    </row>
    <row r="119" spans="1:15" x14ac:dyDescent="0.3">
      <c r="A119" s="2" t="s">
        <v>344</v>
      </c>
      <c r="B119" s="38">
        <v>38427</v>
      </c>
      <c r="C119" s="17"/>
      <c r="D119" s="19"/>
      <c r="E119" s="20"/>
      <c r="F119" s="21"/>
      <c r="G119" s="22"/>
      <c r="H119" s="23"/>
      <c r="I119" s="24"/>
      <c r="J119" s="25"/>
      <c r="K119" s="23"/>
      <c r="L119" s="26"/>
      <c r="M119" s="27"/>
      <c r="N119" s="20"/>
      <c r="O119" s="2"/>
    </row>
    <row r="120" spans="1:15" x14ac:dyDescent="0.3">
      <c r="A120" s="2" t="s">
        <v>345</v>
      </c>
      <c r="B120" s="38">
        <v>38828</v>
      </c>
      <c r="C120" s="17"/>
      <c r="D120" s="19"/>
      <c r="E120" s="20"/>
      <c r="F120" s="21"/>
      <c r="G120" s="22"/>
      <c r="H120" s="23"/>
      <c r="I120" s="24"/>
      <c r="J120" s="25"/>
      <c r="K120" s="23"/>
      <c r="L120" s="26"/>
      <c r="M120" s="27"/>
      <c r="N120" s="20"/>
      <c r="O120" s="2"/>
    </row>
    <row r="121" spans="1:15" x14ac:dyDescent="0.3">
      <c r="A121" s="2" t="s">
        <v>346</v>
      </c>
      <c r="B121" s="100">
        <v>39348</v>
      </c>
      <c r="C121" s="17"/>
      <c r="D121" s="19"/>
      <c r="E121" s="20"/>
      <c r="F121" s="21"/>
      <c r="G121" s="22"/>
      <c r="H121" s="23"/>
      <c r="I121" s="24"/>
      <c r="J121" s="25"/>
      <c r="K121" s="23"/>
      <c r="L121" s="26"/>
      <c r="M121" s="27"/>
      <c r="N121" s="20"/>
      <c r="O121" s="2"/>
    </row>
    <row r="122" spans="1:15" x14ac:dyDescent="0.3">
      <c r="A122" s="2" t="s">
        <v>347</v>
      </c>
      <c r="B122" s="38">
        <v>39348</v>
      </c>
      <c r="C122" s="17"/>
      <c r="D122" s="19"/>
      <c r="E122" s="20"/>
      <c r="F122" s="21"/>
      <c r="G122" s="22"/>
      <c r="H122" s="23"/>
      <c r="I122" s="24"/>
      <c r="J122" s="25"/>
      <c r="K122" s="23"/>
      <c r="L122" s="26"/>
      <c r="M122" s="27"/>
      <c r="N122" s="20"/>
      <c r="O122" s="2"/>
    </row>
    <row r="123" spans="1:15" x14ac:dyDescent="0.3">
      <c r="A123" s="101" t="s">
        <v>348</v>
      </c>
      <c r="B123" s="102">
        <v>38655</v>
      </c>
      <c r="C123" s="103"/>
      <c r="D123" s="104"/>
      <c r="E123" s="105"/>
      <c r="F123" s="106"/>
      <c r="G123" s="107"/>
      <c r="H123" s="108"/>
      <c r="I123" s="109"/>
      <c r="J123" s="110"/>
      <c r="K123" s="108"/>
      <c r="L123" s="111"/>
      <c r="M123" s="112"/>
      <c r="N123" s="105"/>
      <c r="O123" s="101"/>
    </row>
    <row r="124" spans="1:15" x14ac:dyDescent="0.3">
      <c r="A124" s="15" t="s">
        <v>154</v>
      </c>
      <c r="B124" s="16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 t="s">
        <v>154</v>
      </c>
    </row>
    <row r="125" spans="1:15" x14ac:dyDescent="0.3">
      <c r="A125" s="3" t="s">
        <v>155</v>
      </c>
      <c r="B125" s="4">
        <f>SUM(C125:N125)</f>
        <v>15</v>
      </c>
      <c r="C125" s="5">
        <v>0</v>
      </c>
      <c r="D125" s="6">
        <v>0</v>
      </c>
      <c r="E125" s="7">
        <v>0</v>
      </c>
      <c r="F125" s="8">
        <v>4</v>
      </c>
      <c r="G125" s="9">
        <v>2</v>
      </c>
      <c r="H125" s="10">
        <v>2</v>
      </c>
      <c r="I125" s="11">
        <v>4</v>
      </c>
      <c r="J125" s="12">
        <v>3</v>
      </c>
      <c r="K125" s="10">
        <v>0</v>
      </c>
      <c r="L125" s="13">
        <v>0</v>
      </c>
      <c r="M125" s="14">
        <v>0</v>
      </c>
      <c r="N125" s="7">
        <v>0</v>
      </c>
      <c r="O125" s="3" t="s">
        <v>155</v>
      </c>
    </row>
    <row r="126" spans="1:15" x14ac:dyDescent="0.3">
      <c r="A126" s="2" t="s">
        <v>156</v>
      </c>
      <c r="B126" s="18">
        <f>SUM(C126:N126)</f>
        <v>36.499999999999993</v>
      </c>
      <c r="C126" s="231">
        <v>0</v>
      </c>
      <c r="D126" s="232">
        <v>0</v>
      </c>
      <c r="E126" s="233">
        <v>0</v>
      </c>
      <c r="F126" s="234">
        <v>0</v>
      </c>
      <c r="G126" s="235">
        <v>3.1666666666666665</v>
      </c>
      <c r="H126" s="236">
        <v>6.333333333333333</v>
      </c>
      <c r="I126" s="237">
        <v>12.166666666666666</v>
      </c>
      <c r="J126" s="238">
        <v>9.6666666666666661</v>
      </c>
      <c r="K126" s="236">
        <v>5</v>
      </c>
      <c r="L126" s="239">
        <v>0.16666666666666666</v>
      </c>
      <c r="M126" s="240">
        <v>0</v>
      </c>
      <c r="N126" s="233">
        <v>0</v>
      </c>
      <c r="O126" s="2" t="s">
        <v>156</v>
      </c>
    </row>
    <row r="127" spans="1:15" x14ac:dyDescent="0.3">
      <c r="A127" s="2" t="s">
        <v>157</v>
      </c>
      <c r="B127" s="18">
        <v>47</v>
      </c>
      <c r="C127" s="17">
        <v>0</v>
      </c>
      <c r="D127" s="19">
        <v>0</v>
      </c>
      <c r="E127" s="20">
        <v>0</v>
      </c>
      <c r="F127" s="21">
        <v>4</v>
      </c>
      <c r="G127" s="22">
        <v>7</v>
      </c>
      <c r="H127" s="23">
        <v>11</v>
      </c>
      <c r="I127" s="24">
        <v>26</v>
      </c>
      <c r="J127" s="25">
        <v>16</v>
      </c>
      <c r="K127" s="23">
        <v>9</v>
      </c>
      <c r="L127" s="26">
        <v>1</v>
      </c>
      <c r="M127" s="27">
        <v>0</v>
      </c>
      <c r="N127" s="20">
        <v>0</v>
      </c>
      <c r="O127" s="2" t="s">
        <v>157</v>
      </c>
    </row>
    <row r="128" spans="1:15" x14ac:dyDescent="0.3">
      <c r="A128" s="2" t="s">
        <v>86</v>
      </c>
      <c r="B128" s="18">
        <v>2006</v>
      </c>
      <c r="C128" s="17"/>
      <c r="D128" s="19"/>
      <c r="E128" s="20"/>
      <c r="F128" s="21">
        <v>2007</v>
      </c>
      <c r="G128" s="22">
        <v>2001</v>
      </c>
      <c r="H128" s="23">
        <v>2005</v>
      </c>
      <c r="I128" s="24">
        <v>2006</v>
      </c>
      <c r="J128" s="25">
        <v>2003</v>
      </c>
      <c r="K128" s="23">
        <v>2006</v>
      </c>
      <c r="L128" s="26">
        <v>2001</v>
      </c>
      <c r="M128" s="27"/>
      <c r="N128" s="20"/>
      <c r="O128" s="2" t="s">
        <v>86</v>
      </c>
    </row>
    <row r="129" spans="1:15" x14ac:dyDescent="0.3">
      <c r="A129" s="2" t="s">
        <v>158</v>
      </c>
      <c r="B129" s="18">
        <v>15</v>
      </c>
      <c r="C129" s="17">
        <v>0</v>
      </c>
      <c r="D129" s="19">
        <v>0</v>
      </c>
      <c r="E129" s="20">
        <v>0</v>
      </c>
      <c r="F129" s="21">
        <v>0</v>
      </c>
      <c r="G129" s="22">
        <v>0</v>
      </c>
      <c r="H129" s="23">
        <v>2</v>
      </c>
      <c r="I129" s="24">
        <v>4</v>
      </c>
      <c r="J129" s="25">
        <v>2</v>
      </c>
      <c r="K129" s="23">
        <v>0</v>
      </c>
      <c r="L129" s="26">
        <v>0</v>
      </c>
      <c r="M129" s="27">
        <v>0</v>
      </c>
      <c r="N129" s="20">
        <v>0</v>
      </c>
      <c r="O129" s="2" t="s">
        <v>158</v>
      </c>
    </row>
    <row r="130" spans="1:15" x14ac:dyDescent="0.3">
      <c r="A130" s="2" t="s">
        <v>86</v>
      </c>
      <c r="B130" s="18">
        <v>2007</v>
      </c>
      <c r="C130" s="17"/>
      <c r="D130" s="19"/>
      <c r="E130" s="20"/>
      <c r="F130" s="21">
        <v>2006</v>
      </c>
      <c r="G130" s="22">
        <v>2006</v>
      </c>
      <c r="H130" s="23">
        <v>2007</v>
      </c>
      <c r="I130" s="24">
        <v>2207</v>
      </c>
      <c r="J130" s="25">
        <v>2006</v>
      </c>
      <c r="K130" s="23">
        <v>2007</v>
      </c>
      <c r="L130" s="26">
        <v>2007</v>
      </c>
      <c r="M130" s="27"/>
      <c r="N130" s="20"/>
      <c r="O130" s="2" t="s">
        <v>86</v>
      </c>
    </row>
    <row r="131" spans="1:15" x14ac:dyDescent="0.3">
      <c r="A131" s="2" t="s">
        <v>159</v>
      </c>
      <c r="B131" s="100">
        <v>39186</v>
      </c>
      <c r="C131" s="17"/>
      <c r="D131" s="19"/>
      <c r="E131" s="20"/>
      <c r="F131" s="21"/>
      <c r="G131" s="22"/>
      <c r="H131" s="23"/>
      <c r="I131" s="24"/>
      <c r="J131" s="25"/>
      <c r="K131" s="23"/>
      <c r="L131" s="26"/>
      <c r="M131" s="27"/>
      <c r="N131" s="20"/>
      <c r="O131" s="2"/>
    </row>
    <row r="132" spans="1:15" x14ac:dyDescent="0.3">
      <c r="A132" s="2" t="s">
        <v>160</v>
      </c>
      <c r="B132" s="38">
        <v>39186</v>
      </c>
      <c r="C132" s="17"/>
      <c r="D132" s="19"/>
      <c r="E132" s="20"/>
      <c r="F132" s="21"/>
      <c r="G132" s="22"/>
      <c r="H132" s="23"/>
      <c r="I132" s="24"/>
      <c r="J132" s="25"/>
      <c r="K132" s="23"/>
      <c r="L132" s="26"/>
      <c r="M132" s="27"/>
      <c r="N132" s="20"/>
      <c r="O132" s="2"/>
    </row>
    <row r="133" spans="1:15" x14ac:dyDescent="0.3">
      <c r="A133" s="2" t="s">
        <v>161</v>
      </c>
      <c r="B133" s="38">
        <v>38876</v>
      </c>
      <c r="C133" s="17"/>
      <c r="D133" s="19"/>
      <c r="E133" s="20"/>
      <c r="F133" s="21"/>
      <c r="G133" s="22"/>
      <c r="H133" s="23"/>
      <c r="I133" s="24"/>
      <c r="J133" s="25"/>
      <c r="K133" s="23"/>
      <c r="L133" s="26"/>
      <c r="M133" s="27"/>
      <c r="N133" s="20"/>
      <c r="O133" s="2"/>
    </row>
    <row r="134" spans="1:15" x14ac:dyDescent="0.3">
      <c r="A134" s="2" t="s">
        <v>162</v>
      </c>
      <c r="B134" s="100">
        <v>39299</v>
      </c>
      <c r="C134" s="17"/>
      <c r="D134" s="19"/>
      <c r="E134" s="20"/>
      <c r="F134" s="21"/>
      <c r="G134" s="22"/>
      <c r="H134" s="23"/>
      <c r="I134" s="24"/>
      <c r="J134" s="25"/>
      <c r="K134" s="23"/>
      <c r="L134" s="26"/>
      <c r="M134" s="27"/>
      <c r="N134" s="20"/>
      <c r="O134" s="2"/>
    </row>
    <row r="135" spans="1:15" x14ac:dyDescent="0.3">
      <c r="A135" s="2" t="s">
        <v>163</v>
      </c>
      <c r="B135" s="38">
        <v>39299</v>
      </c>
      <c r="C135" s="17"/>
      <c r="D135" s="19"/>
      <c r="E135" s="20"/>
      <c r="F135" s="21"/>
      <c r="G135" s="22"/>
      <c r="H135" s="23"/>
      <c r="I135" s="24"/>
      <c r="J135" s="25"/>
      <c r="K135" s="23"/>
      <c r="L135" s="26"/>
      <c r="M135" s="27"/>
      <c r="N135" s="20"/>
      <c r="O135" s="2"/>
    </row>
    <row r="136" spans="1:15" ht="15" thickBot="1" x14ac:dyDescent="0.35">
      <c r="A136" s="101" t="s">
        <v>164</v>
      </c>
      <c r="B136" s="102">
        <v>37177</v>
      </c>
      <c r="C136" s="103"/>
      <c r="D136" s="104"/>
      <c r="E136" s="105"/>
      <c r="F136" s="106"/>
      <c r="G136" s="107"/>
      <c r="H136" s="108"/>
      <c r="I136" s="109"/>
      <c r="J136" s="110"/>
      <c r="K136" s="108"/>
      <c r="L136" s="111"/>
      <c r="M136" s="112"/>
      <c r="N136" s="105"/>
      <c r="O136" s="101"/>
    </row>
    <row r="137" spans="1:15" ht="15" thickTop="1" x14ac:dyDescent="0.3">
      <c r="A137" s="61" t="s">
        <v>386</v>
      </c>
      <c r="B137" s="62">
        <f>SUM(C137:N137)</f>
        <v>5</v>
      </c>
      <c r="C137" s="63">
        <v>0</v>
      </c>
      <c r="D137" s="64">
        <v>0</v>
      </c>
      <c r="E137" s="65">
        <v>0</v>
      </c>
      <c r="F137" s="66">
        <v>0</v>
      </c>
      <c r="G137" s="67">
        <v>0</v>
      </c>
      <c r="H137" s="68">
        <v>1</v>
      </c>
      <c r="I137" s="69">
        <v>2</v>
      </c>
      <c r="J137" s="70">
        <v>2</v>
      </c>
      <c r="K137" s="68">
        <v>0</v>
      </c>
      <c r="L137" s="71">
        <v>0</v>
      </c>
      <c r="M137" s="72">
        <v>0</v>
      </c>
      <c r="N137" s="65">
        <v>0</v>
      </c>
      <c r="O137" s="61" t="s">
        <v>386</v>
      </c>
    </row>
    <row r="138" spans="1:15" x14ac:dyDescent="0.3">
      <c r="A138" s="113" t="s">
        <v>156</v>
      </c>
      <c r="B138" s="114">
        <f>SUM(C138:N138)</f>
        <v>22.75</v>
      </c>
      <c r="C138" s="115">
        <v>0</v>
      </c>
      <c r="D138" s="116">
        <v>0</v>
      </c>
      <c r="E138" s="117">
        <v>0</v>
      </c>
      <c r="F138" s="118">
        <v>0</v>
      </c>
      <c r="G138" s="119">
        <v>1.25</v>
      </c>
      <c r="H138" s="120">
        <v>3</v>
      </c>
      <c r="I138" s="121">
        <v>5.5</v>
      </c>
      <c r="J138" s="122">
        <v>8.25</v>
      </c>
      <c r="K138" s="120">
        <v>4.75</v>
      </c>
      <c r="L138" s="123">
        <v>0</v>
      </c>
      <c r="M138" s="124">
        <v>0</v>
      </c>
      <c r="N138" s="117">
        <v>0</v>
      </c>
      <c r="O138" s="113" t="s">
        <v>156</v>
      </c>
    </row>
    <row r="139" spans="1:15" x14ac:dyDescent="0.3">
      <c r="A139" s="35" t="s">
        <v>157</v>
      </c>
      <c r="B139" s="138"/>
      <c r="C139" s="139">
        <v>0</v>
      </c>
      <c r="D139" s="140">
        <v>0</v>
      </c>
      <c r="E139" s="141">
        <v>0</v>
      </c>
      <c r="F139" s="142">
        <v>3</v>
      </c>
      <c r="G139" s="143"/>
      <c r="H139" s="144">
        <v>12</v>
      </c>
      <c r="I139" s="145">
        <v>21</v>
      </c>
      <c r="J139" s="146">
        <v>26</v>
      </c>
      <c r="K139" s="144">
        <v>13</v>
      </c>
      <c r="L139" s="147">
        <v>4</v>
      </c>
      <c r="M139" s="148"/>
      <c r="N139" s="141">
        <v>0</v>
      </c>
      <c r="O139" s="35" t="s">
        <v>157</v>
      </c>
    </row>
    <row r="140" spans="1:15" x14ac:dyDescent="0.3">
      <c r="A140" s="35" t="s">
        <v>86</v>
      </c>
      <c r="B140" s="138"/>
      <c r="C140" s="139"/>
      <c r="D140" s="140"/>
      <c r="E140" s="141"/>
      <c r="F140" s="142">
        <v>1945</v>
      </c>
      <c r="G140" s="143">
        <v>1945</v>
      </c>
      <c r="H140" s="144">
        <v>1976</v>
      </c>
      <c r="I140" s="145">
        <v>2006</v>
      </c>
      <c r="J140" s="146">
        <v>1947</v>
      </c>
      <c r="K140" s="144">
        <v>1959</v>
      </c>
      <c r="L140" s="147">
        <v>1959</v>
      </c>
      <c r="M140" s="148"/>
      <c r="N140" s="141"/>
      <c r="O140" s="35" t="s">
        <v>86</v>
      </c>
    </row>
    <row r="141" spans="1:15" x14ac:dyDescent="0.3">
      <c r="A141" s="35" t="s">
        <v>158</v>
      </c>
      <c r="B141" s="138"/>
      <c r="C141" s="139">
        <v>0</v>
      </c>
      <c r="D141" s="140">
        <v>0</v>
      </c>
      <c r="E141" s="141">
        <v>0</v>
      </c>
      <c r="F141" s="142">
        <v>0</v>
      </c>
      <c r="G141" s="143">
        <v>0</v>
      </c>
      <c r="H141" s="144">
        <v>0</v>
      </c>
      <c r="I141" s="145">
        <v>0</v>
      </c>
      <c r="J141" s="146">
        <v>0</v>
      </c>
      <c r="K141" s="144">
        <v>0</v>
      </c>
      <c r="L141" s="147">
        <v>0</v>
      </c>
      <c r="M141" s="148"/>
      <c r="N141" s="141">
        <v>0</v>
      </c>
      <c r="O141" s="35" t="s">
        <v>158</v>
      </c>
    </row>
    <row r="142" spans="1:15" x14ac:dyDescent="0.3">
      <c r="A142" s="149" t="s">
        <v>86</v>
      </c>
      <c r="B142" s="138"/>
      <c r="C142" s="139"/>
      <c r="D142" s="140"/>
      <c r="E142" s="141"/>
      <c r="F142" s="142">
        <v>2007</v>
      </c>
      <c r="G142" s="143">
        <v>2007</v>
      </c>
      <c r="H142" s="144" t="s">
        <v>99</v>
      </c>
      <c r="I142" s="145" t="s">
        <v>99</v>
      </c>
      <c r="J142" s="146">
        <v>2006</v>
      </c>
      <c r="K142" s="144">
        <v>2007</v>
      </c>
      <c r="L142" s="147">
        <v>2007</v>
      </c>
      <c r="M142" s="148"/>
      <c r="N142" s="141"/>
      <c r="O142" s="149" t="s">
        <v>86</v>
      </c>
    </row>
    <row r="143" spans="1:15" x14ac:dyDescent="0.3">
      <c r="A143" s="15" t="s">
        <v>166</v>
      </c>
      <c r="B143" s="16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 t="s">
        <v>166</v>
      </c>
    </row>
    <row r="144" spans="1:15" x14ac:dyDescent="0.3">
      <c r="A144" s="3" t="s">
        <v>167</v>
      </c>
      <c r="B144" s="4">
        <f>SUM(C144:N144)</f>
        <v>2</v>
      </c>
      <c r="C144" s="5">
        <v>0</v>
      </c>
      <c r="D144" s="6">
        <v>0</v>
      </c>
      <c r="E144" s="7">
        <v>0</v>
      </c>
      <c r="F144" s="8">
        <v>0</v>
      </c>
      <c r="G144" s="9">
        <v>0</v>
      </c>
      <c r="H144" s="10">
        <v>0</v>
      </c>
      <c r="I144" s="11">
        <v>1</v>
      </c>
      <c r="J144" s="12">
        <v>1</v>
      </c>
      <c r="K144" s="10">
        <v>0</v>
      </c>
      <c r="L144" s="13">
        <v>0</v>
      </c>
      <c r="M144" s="14">
        <v>0</v>
      </c>
      <c r="N144" s="7">
        <v>0</v>
      </c>
      <c r="O144" s="3" t="s">
        <v>167</v>
      </c>
    </row>
    <row r="145" spans="1:15" x14ac:dyDescent="0.3">
      <c r="A145" s="2" t="s">
        <v>168</v>
      </c>
      <c r="B145" s="252">
        <f>SUM(C145:N145)</f>
        <v>9.6666666666666679</v>
      </c>
      <c r="C145" s="231">
        <v>0</v>
      </c>
      <c r="D145" s="232">
        <v>0</v>
      </c>
      <c r="E145" s="233">
        <v>0</v>
      </c>
      <c r="F145" s="234">
        <v>0</v>
      </c>
      <c r="G145" s="235">
        <v>0.16666666666666666</v>
      </c>
      <c r="H145" s="236">
        <v>1.6666666666666667</v>
      </c>
      <c r="I145" s="237">
        <v>3.8333333333333335</v>
      </c>
      <c r="J145" s="238">
        <v>3.6666666666666665</v>
      </c>
      <c r="K145" s="236">
        <v>0.33333333333333331</v>
      </c>
      <c r="L145" s="239">
        <v>0</v>
      </c>
      <c r="M145" s="240">
        <v>0</v>
      </c>
      <c r="N145" s="233">
        <v>0</v>
      </c>
      <c r="O145" s="2" t="s">
        <v>168</v>
      </c>
    </row>
    <row r="146" spans="1:15" x14ac:dyDescent="0.3">
      <c r="A146" s="2" t="s">
        <v>169</v>
      </c>
      <c r="B146" s="18">
        <v>16</v>
      </c>
      <c r="C146" s="17">
        <v>0</v>
      </c>
      <c r="D146" s="19">
        <v>0</v>
      </c>
      <c r="E146" s="20">
        <v>0</v>
      </c>
      <c r="F146" s="21">
        <v>0</v>
      </c>
      <c r="G146" s="22">
        <v>1</v>
      </c>
      <c r="H146" s="23">
        <v>4</v>
      </c>
      <c r="I146" s="24">
        <v>13</v>
      </c>
      <c r="J146" s="25">
        <v>10</v>
      </c>
      <c r="K146" s="23">
        <v>2</v>
      </c>
      <c r="L146" s="26">
        <v>0</v>
      </c>
      <c r="M146" s="27">
        <v>0</v>
      </c>
      <c r="N146" s="20">
        <v>0</v>
      </c>
      <c r="O146" s="2" t="s">
        <v>169</v>
      </c>
    </row>
    <row r="147" spans="1:15" x14ac:dyDescent="0.3">
      <c r="A147" s="2" t="s">
        <v>86</v>
      </c>
      <c r="B147" s="18">
        <v>2006</v>
      </c>
      <c r="C147" s="17"/>
      <c r="D147" s="19"/>
      <c r="E147" s="20"/>
      <c r="F147" s="21"/>
      <c r="G147" s="22">
        <v>2005</v>
      </c>
      <c r="H147" s="23">
        <v>2005</v>
      </c>
      <c r="I147" s="24">
        <v>2006</v>
      </c>
      <c r="J147" s="25">
        <v>2003</v>
      </c>
      <c r="K147" s="23">
        <v>2003</v>
      </c>
      <c r="L147" s="26"/>
      <c r="M147" s="27"/>
      <c r="N147" s="20"/>
      <c r="O147" s="2" t="s">
        <v>86</v>
      </c>
    </row>
    <row r="148" spans="1:15" x14ac:dyDescent="0.3">
      <c r="A148" s="2" t="s">
        <v>170</v>
      </c>
      <c r="B148" s="18">
        <v>2</v>
      </c>
      <c r="C148" s="17">
        <v>0</v>
      </c>
      <c r="D148" s="19">
        <v>0</v>
      </c>
      <c r="E148" s="20">
        <v>0</v>
      </c>
      <c r="F148" s="21">
        <v>0</v>
      </c>
      <c r="G148" s="22">
        <v>0</v>
      </c>
      <c r="H148" s="23">
        <v>0</v>
      </c>
      <c r="I148" s="24">
        <v>0</v>
      </c>
      <c r="J148" s="25">
        <v>0</v>
      </c>
      <c r="K148" s="23">
        <v>0</v>
      </c>
      <c r="L148" s="26">
        <v>0</v>
      </c>
      <c r="M148" s="27">
        <v>0</v>
      </c>
      <c r="N148" s="20">
        <v>0</v>
      </c>
      <c r="O148" s="2" t="s">
        <v>170</v>
      </c>
    </row>
    <row r="149" spans="1:15" x14ac:dyDescent="0.3">
      <c r="A149" s="87" t="s">
        <v>86</v>
      </c>
      <c r="B149" s="88">
        <v>2007</v>
      </c>
      <c r="C149" s="89"/>
      <c r="D149" s="90"/>
      <c r="E149" s="91"/>
      <c r="F149" s="92"/>
      <c r="G149" s="93">
        <v>2007</v>
      </c>
      <c r="H149" s="94">
        <v>2007</v>
      </c>
      <c r="I149" s="95">
        <v>2005</v>
      </c>
      <c r="J149" s="96">
        <v>2006</v>
      </c>
      <c r="K149" s="94">
        <v>2007</v>
      </c>
      <c r="L149" s="97"/>
      <c r="M149" s="98"/>
      <c r="N149" s="91"/>
      <c r="O149" s="87" t="s">
        <v>86</v>
      </c>
    </row>
    <row r="150" spans="1:15" x14ac:dyDescent="0.3">
      <c r="A150" s="2" t="s">
        <v>171</v>
      </c>
      <c r="B150" s="100">
        <v>39278</v>
      </c>
      <c r="C150" s="17"/>
      <c r="D150" s="19"/>
      <c r="E150" s="20"/>
      <c r="F150" s="21"/>
      <c r="G150" s="22"/>
      <c r="H150" s="23"/>
      <c r="I150" s="24"/>
      <c r="J150" s="25"/>
      <c r="K150" s="23"/>
      <c r="L150" s="26"/>
      <c r="M150" s="27"/>
      <c r="N150" s="20"/>
      <c r="O150" s="2"/>
    </row>
    <row r="151" spans="1:15" x14ac:dyDescent="0.3">
      <c r="A151" s="2" t="s">
        <v>172</v>
      </c>
      <c r="B151" s="38">
        <v>38499</v>
      </c>
      <c r="C151" s="17"/>
      <c r="D151" s="19"/>
      <c r="E151" s="20"/>
      <c r="F151" s="21"/>
      <c r="G151" s="22"/>
      <c r="H151" s="23"/>
      <c r="I151" s="24"/>
      <c r="J151" s="25"/>
      <c r="K151" s="23"/>
      <c r="L151" s="26"/>
      <c r="M151" s="27"/>
      <c r="N151" s="20"/>
      <c r="O151" s="2"/>
    </row>
    <row r="152" spans="1:15" x14ac:dyDescent="0.3">
      <c r="A152" s="2" t="s">
        <v>173</v>
      </c>
      <c r="B152" s="38">
        <v>37465</v>
      </c>
      <c r="C152" s="17"/>
      <c r="D152" s="19"/>
      <c r="E152" s="20"/>
      <c r="F152" s="21"/>
      <c r="G152" s="22"/>
      <c r="H152" s="23"/>
      <c r="I152" s="24"/>
      <c r="J152" s="25"/>
      <c r="K152" s="23"/>
      <c r="L152" s="26"/>
      <c r="M152" s="27"/>
      <c r="N152" s="20"/>
      <c r="O152" s="2"/>
    </row>
    <row r="153" spans="1:15" x14ac:dyDescent="0.3">
      <c r="A153" s="2" t="s">
        <v>174</v>
      </c>
      <c r="B153" s="100">
        <v>39299</v>
      </c>
      <c r="C153" s="17"/>
      <c r="D153" s="19"/>
      <c r="E153" s="20"/>
      <c r="F153" s="21"/>
      <c r="G153" s="22"/>
      <c r="H153" s="23"/>
      <c r="I153" s="24"/>
      <c r="J153" s="25"/>
      <c r="K153" s="23"/>
      <c r="L153" s="26"/>
      <c r="M153" s="27"/>
      <c r="N153" s="20"/>
      <c r="O153" s="2"/>
    </row>
    <row r="154" spans="1:15" x14ac:dyDescent="0.3">
      <c r="A154" s="2" t="s">
        <v>175</v>
      </c>
      <c r="B154" s="38">
        <v>38924</v>
      </c>
      <c r="C154" s="17"/>
      <c r="D154" s="19"/>
      <c r="E154" s="20"/>
      <c r="F154" s="21"/>
      <c r="G154" s="22"/>
      <c r="H154" s="23"/>
      <c r="I154" s="24"/>
      <c r="J154" s="25"/>
      <c r="K154" s="23"/>
      <c r="L154" s="26"/>
      <c r="M154" s="27"/>
      <c r="N154" s="20"/>
      <c r="O154" s="2"/>
    </row>
    <row r="155" spans="1:15" ht="15" thickBot="1" x14ac:dyDescent="0.35">
      <c r="A155" s="101" t="s">
        <v>176</v>
      </c>
      <c r="B155" s="102">
        <v>37885</v>
      </c>
      <c r="C155" s="103"/>
      <c r="D155" s="104"/>
      <c r="E155" s="105"/>
      <c r="F155" s="106"/>
      <c r="G155" s="107"/>
      <c r="H155" s="108"/>
      <c r="I155" s="109"/>
      <c r="J155" s="110"/>
      <c r="K155" s="108"/>
      <c r="L155" s="111"/>
      <c r="M155" s="112"/>
      <c r="N155" s="105"/>
      <c r="O155" s="101"/>
    </row>
    <row r="156" spans="1:15" ht="15" thickTop="1" x14ac:dyDescent="0.3">
      <c r="A156" s="61" t="s">
        <v>177</v>
      </c>
      <c r="B156" s="62">
        <f>SUM(C156:N156)</f>
        <v>2</v>
      </c>
      <c r="C156" s="63">
        <v>0</v>
      </c>
      <c r="D156" s="64">
        <v>0</v>
      </c>
      <c r="E156" s="65">
        <v>0</v>
      </c>
      <c r="F156" s="66">
        <v>0</v>
      </c>
      <c r="G156" s="67">
        <v>0</v>
      </c>
      <c r="H156" s="68">
        <v>0</v>
      </c>
      <c r="I156" s="69">
        <v>1</v>
      </c>
      <c r="J156" s="70">
        <v>1</v>
      </c>
      <c r="K156" s="68">
        <v>0</v>
      </c>
      <c r="L156" s="71">
        <v>0</v>
      </c>
      <c r="M156" s="72">
        <v>0</v>
      </c>
      <c r="N156" s="65">
        <v>0</v>
      </c>
      <c r="O156" s="61" t="s">
        <v>177</v>
      </c>
    </row>
    <row r="157" spans="1:15" x14ac:dyDescent="0.3">
      <c r="A157" s="2" t="s">
        <v>168</v>
      </c>
      <c r="B157" s="18">
        <f>SUM(C157:N157)</f>
        <v>3</v>
      </c>
      <c r="C157" s="17">
        <v>0</v>
      </c>
      <c r="D157" s="19">
        <v>0</v>
      </c>
      <c r="E157" s="20">
        <v>0</v>
      </c>
      <c r="F157" s="21">
        <v>0</v>
      </c>
      <c r="G157" s="22">
        <v>0</v>
      </c>
      <c r="H157" s="23">
        <v>1</v>
      </c>
      <c r="I157" s="24">
        <v>1</v>
      </c>
      <c r="J157" s="25">
        <v>1</v>
      </c>
      <c r="K157" s="23">
        <v>0</v>
      </c>
      <c r="L157" s="26">
        <v>0</v>
      </c>
      <c r="M157" s="27">
        <v>0</v>
      </c>
      <c r="N157" s="20">
        <v>0</v>
      </c>
      <c r="O157" s="2" t="s">
        <v>168</v>
      </c>
    </row>
    <row r="158" spans="1:15" x14ac:dyDescent="0.3">
      <c r="A158" s="2" t="s">
        <v>169</v>
      </c>
      <c r="B158" s="16"/>
      <c r="C158" s="17">
        <v>0</v>
      </c>
      <c r="D158" s="19">
        <v>0</v>
      </c>
      <c r="E158" s="20">
        <v>0</v>
      </c>
      <c r="F158" s="21">
        <v>0</v>
      </c>
      <c r="G158" s="22">
        <v>4</v>
      </c>
      <c r="H158" s="23">
        <v>7</v>
      </c>
      <c r="I158" s="24">
        <v>7</v>
      </c>
      <c r="J158" s="25">
        <v>9</v>
      </c>
      <c r="K158" s="23">
        <v>3</v>
      </c>
      <c r="L158" s="26">
        <v>0</v>
      </c>
      <c r="M158" s="27">
        <v>0</v>
      </c>
      <c r="N158" s="20">
        <v>0</v>
      </c>
      <c r="O158" s="2" t="s">
        <v>169</v>
      </c>
    </row>
    <row r="159" spans="1:15" x14ac:dyDescent="0.3">
      <c r="A159" s="2" t="s">
        <v>86</v>
      </c>
      <c r="B159" s="16"/>
      <c r="C159" s="17"/>
      <c r="D159" s="19"/>
      <c r="E159" s="20"/>
      <c r="F159" s="21"/>
      <c r="G159" s="22">
        <v>1947</v>
      </c>
      <c r="H159" s="23">
        <v>1976</v>
      </c>
      <c r="I159" s="24">
        <v>2006</v>
      </c>
      <c r="J159" s="25">
        <v>1947</v>
      </c>
      <c r="K159" s="23">
        <v>1961</v>
      </c>
      <c r="L159" s="26"/>
      <c r="M159" s="27"/>
      <c r="N159" s="20"/>
      <c r="O159" s="2" t="s">
        <v>86</v>
      </c>
    </row>
    <row r="160" spans="1:15" x14ac:dyDescent="0.3">
      <c r="A160" s="2" t="s">
        <v>170</v>
      </c>
      <c r="B160" s="16"/>
      <c r="C160" s="17">
        <v>0</v>
      </c>
      <c r="D160" s="19">
        <v>0</v>
      </c>
      <c r="E160" s="20">
        <v>0</v>
      </c>
      <c r="F160" s="21">
        <v>0</v>
      </c>
      <c r="G160" s="22">
        <v>0</v>
      </c>
      <c r="H160" s="23">
        <v>0</v>
      </c>
      <c r="I160" s="24">
        <v>0</v>
      </c>
      <c r="J160" s="25">
        <v>0</v>
      </c>
      <c r="K160" s="23">
        <v>0</v>
      </c>
      <c r="L160" s="26">
        <v>0</v>
      </c>
      <c r="M160" s="27">
        <v>0</v>
      </c>
      <c r="N160" s="20">
        <v>0</v>
      </c>
      <c r="O160" s="2" t="s">
        <v>170</v>
      </c>
    </row>
    <row r="161" spans="1:15" x14ac:dyDescent="0.3">
      <c r="A161" s="87" t="s">
        <v>86</v>
      </c>
      <c r="B161" s="16"/>
      <c r="C161" s="17"/>
      <c r="D161" s="19"/>
      <c r="E161" s="20"/>
      <c r="F161" s="21"/>
      <c r="G161" s="22">
        <v>2007</v>
      </c>
      <c r="H161" s="23">
        <v>2007</v>
      </c>
      <c r="I161" s="24">
        <v>2004</v>
      </c>
      <c r="J161" s="25">
        <v>2006</v>
      </c>
      <c r="K161" s="23">
        <v>2007</v>
      </c>
      <c r="L161" s="26"/>
      <c r="M161" s="27"/>
      <c r="N161" s="20"/>
      <c r="O161" s="87" t="s">
        <v>86</v>
      </c>
    </row>
    <row r="162" spans="1:15" x14ac:dyDescent="0.3">
      <c r="A162" s="15" t="s">
        <v>178</v>
      </c>
      <c r="B162" s="16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 t="s">
        <v>178</v>
      </c>
    </row>
    <row r="163" spans="1:15" x14ac:dyDescent="0.3">
      <c r="A163" s="3" t="s">
        <v>179</v>
      </c>
      <c r="B163" s="4">
        <f>SUM(C163:N163)</f>
        <v>855</v>
      </c>
      <c r="C163" s="5">
        <v>32</v>
      </c>
      <c r="D163" s="6">
        <v>103</v>
      </c>
      <c r="E163" s="7">
        <v>78</v>
      </c>
      <c r="F163" s="8">
        <v>10</v>
      </c>
      <c r="G163" s="9">
        <v>87</v>
      </c>
      <c r="H163" s="10">
        <v>107</v>
      </c>
      <c r="I163" s="11">
        <v>132.6</v>
      </c>
      <c r="J163" s="12">
        <v>77.8</v>
      </c>
      <c r="K163" s="10">
        <v>44</v>
      </c>
      <c r="L163" s="13">
        <v>46.6</v>
      </c>
      <c r="M163" s="14">
        <v>31</v>
      </c>
      <c r="N163" s="7">
        <v>106</v>
      </c>
      <c r="O163" s="3" t="s">
        <v>179</v>
      </c>
    </row>
    <row r="164" spans="1:15" x14ac:dyDescent="0.3">
      <c r="A164" s="2" t="s">
        <v>180</v>
      </c>
      <c r="B164" s="253">
        <f>SUM(C164:N164)</f>
        <v>825.13666666666666</v>
      </c>
      <c r="C164" s="231">
        <v>65.333333333333329</v>
      </c>
      <c r="D164" s="232">
        <v>58.266666666666673</v>
      </c>
      <c r="E164" s="233">
        <v>69.266666666666666</v>
      </c>
      <c r="F164" s="234">
        <v>59.933333333333337</v>
      </c>
      <c r="G164" s="235">
        <v>67.02</v>
      </c>
      <c r="H164" s="236">
        <v>51.32</v>
      </c>
      <c r="I164" s="254">
        <v>76.403333333333336</v>
      </c>
      <c r="J164" s="238">
        <v>104.33333333333333</v>
      </c>
      <c r="K164" s="236">
        <v>51.25333333333333</v>
      </c>
      <c r="L164" s="239">
        <v>62.42</v>
      </c>
      <c r="M164" s="240">
        <v>84.833333333333329</v>
      </c>
      <c r="N164" s="233">
        <v>74.75333333333333</v>
      </c>
      <c r="O164" s="2" t="s">
        <v>180</v>
      </c>
    </row>
    <row r="165" spans="1:15" x14ac:dyDescent="0.3">
      <c r="A165" s="2" t="s">
        <v>28</v>
      </c>
      <c r="B165" s="18">
        <f t="shared" ref="B165:N165" si="8">INT((B163-B164)*10000/B164)/100</f>
        <v>3.61</v>
      </c>
      <c r="C165" s="17">
        <f t="shared" si="8"/>
        <v>-51.03</v>
      </c>
      <c r="D165" s="19">
        <f t="shared" si="8"/>
        <v>76.77</v>
      </c>
      <c r="E165" s="20">
        <f t="shared" si="8"/>
        <v>12.6</v>
      </c>
      <c r="F165" s="21">
        <f t="shared" si="8"/>
        <v>-83.32</v>
      </c>
      <c r="G165" s="22">
        <f t="shared" si="8"/>
        <v>29.81</v>
      </c>
      <c r="H165" s="23">
        <f t="shared" si="8"/>
        <v>108.49</v>
      </c>
      <c r="I165" s="24">
        <f t="shared" si="8"/>
        <v>73.55</v>
      </c>
      <c r="J165" s="25">
        <f t="shared" si="8"/>
        <v>-25.44</v>
      </c>
      <c r="K165" s="23">
        <f t="shared" si="8"/>
        <v>-14.16</v>
      </c>
      <c r="L165" s="26">
        <f t="shared" si="8"/>
        <v>-25.35</v>
      </c>
      <c r="M165" s="27">
        <f t="shared" si="8"/>
        <v>-63.46</v>
      </c>
      <c r="N165" s="20">
        <f t="shared" si="8"/>
        <v>41.79</v>
      </c>
      <c r="O165" s="2" t="s">
        <v>28</v>
      </c>
    </row>
    <row r="166" spans="1:15" x14ac:dyDescent="0.3">
      <c r="A166" s="2" t="s">
        <v>181</v>
      </c>
      <c r="B166" s="18">
        <v>1180</v>
      </c>
      <c r="C166" s="17">
        <v>97</v>
      </c>
      <c r="D166" s="19">
        <v>135.5</v>
      </c>
      <c r="E166" s="20">
        <v>185</v>
      </c>
      <c r="F166" s="21">
        <v>182.5</v>
      </c>
      <c r="G166" s="22">
        <v>128</v>
      </c>
      <c r="H166" s="23">
        <v>107</v>
      </c>
      <c r="I166" s="24">
        <v>132.6</v>
      </c>
      <c r="J166" s="25">
        <v>164.5</v>
      </c>
      <c r="K166" s="23">
        <v>144.5</v>
      </c>
      <c r="L166" s="26">
        <v>78</v>
      </c>
      <c r="M166" s="27">
        <v>175</v>
      </c>
      <c r="N166" s="20">
        <v>130.5</v>
      </c>
      <c r="O166" s="2" t="s">
        <v>181</v>
      </c>
    </row>
    <row r="167" spans="1:15" x14ac:dyDescent="0.3">
      <c r="A167" s="2" t="s">
        <v>86</v>
      </c>
      <c r="B167" s="18">
        <v>2001</v>
      </c>
      <c r="C167" s="17">
        <v>2001</v>
      </c>
      <c r="D167" s="19">
        <v>2002</v>
      </c>
      <c r="E167" s="20">
        <v>2001</v>
      </c>
      <c r="F167" s="21">
        <v>2001</v>
      </c>
      <c r="G167" s="22">
        <v>2006</v>
      </c>
      <c r="H167" s="23">
        <v>2007</v>
      </c>
      <c r="I167" s="24">
        <v>2007</v>
      </c>
      <c r="J167" s="25">
        <v>2002</v>
      </c>
      <c r="K167" s="23">
        <v>2001</v>
      </c>
      <c r="L167" s="26">
        <v>2001</v>
      </c>
      <c r="M167" s="27">
        <v>2002</v>
      </c>
      <c r="N167" s="20">
        <v>2002</v>
      </c>
      <c r="O167" s="2" t="s">
        <v>86</v>
      </c>
    </row>
    <row r="168" spans="1:15" x14ac:dyDescent="0.3">
      <c r="A168" s="2" t="s">
        <v>182</v>
      </c>
      <c r="B168" s="18">
        <v>529</v>
      </c>
      <c r="C168" s="17">
        <v>32</v>
      </c>
      <c r="D168" s="19">
        <v>19</v>
      </c>
      <c r="E168" s="20">
        <v>19</v>
      </c>
      <c r="F168" s="21">
        <v>10</v>
      </c>
      <c r="G168" s="22">
        <v>34</v>
      </c>
      <c r="H168" s="23">
        <v>23.5</v>
      </c>
      <c r="I168" s="24">
        <v>45.5</v>
      </c>
      <c r="J168" s="25">
        <v>52</v>
      </c>
      <c r="K168" s="23">
        <v>7</v>
      </c>
      <c r="L168" s="26">
        <v>41</v>
      </c>
      <c r="M168" s="27">
        <v>30</v>
      </c>
      <c r="N168" s="20">
        <v>44</v>
      </c>
      <c r="O168" s="2" t="s">
        <v>182</v>
      </c>
    </row>
    <row r="169" spans="1:15" ht="15" thickBot="1" x14ac:dyDescent="0.35">
      <c r="A169" s="87" t="s">
        <v>86</v>
      </c>
      <c r="B169" s="88">
        <v>2003</v>
      </c>
      <c r="C169" s="89">
        <v>2007</v>
      </c>
      <c r="D169" s="90">
        <v>2003</v>
      </c>
      <c r="E169" s="91">
        <v>2003</v>
      </c>
      <c r="F169" s="92">
        <v>2007</v>
      </c>
      <c r="G169" s="93">
        <v>2004</v>
      </c>
      <c r="H169" s="94">
        <v>2001</v>
      </c>
      <c r="I169" s="95">
        <v>2006</v>
      </c>
      <c r="J169" s="96">
        <v>2003</v>
      </c>
      <c r="K169" s="94">
        <v>2003</v>
      </c>
      <c r="L169" s="97">
        <v>2004</v>
      </c>
      <c r="M169" s="98">
        <v>2003</v>
      </c>
      <c r="N169" s="91">
        <v>2003</v>
      </c>
      <c r="O169" s="87" t="s">
        <v>86</v>
      </c>
    </row>
    <row r="170" spans="1:15" ht="15" thickTop="1" x14ac:dyDescent="0.3">
      <c r="A170" s="61" t="s">
        <v>183</v>
      </c>
      <c r="B170" s="62">
        <f>SUM(C170:N170)</f>
        <v>823</v>
      </c>
      <c r="C170" s="63">
        <v>36</v>
      </c>
      <c r="D170" s="64">
        <v>102</v>
      </c>
      <c r="E170" s="65">
        <v>65</v>
      </c>
      <c r="F170" s="66">
        <v>6</v>
      </c>
      <c r="G170" s="67">
        <v>78</v>
      </c>
      <c r="H170" s="68">
        <v>112</v>
      </c>
      <c r="I170" s="69">
        <v>116</v>
      </c>
      <c r="J170" s="70">
        <v>80</v>
      </c>
      <c r="K170" s="68">
        <v>52</v>
      </c>
      <c r="L170" s="71">
        <v>39</v>
      </c>
      <c r="M170" s="72">
        <v>40</v>
      </c>
      <c r="N170" s="65">
        <v>97</v>
      </c>
      <c r="O170" s="61" t="s">
        <v>183</v>
      </c>
    </row>
    <row r="171" spans="1:15" x14ac:dyDescent="0.3">
      <c r="A171" s="2" t="s">
        <v>184</v>
      </c>
      <c r="B171" s="18">
        <v>748</v>
      </c>
      <c r="C171" s="17">
        <v>60</v>
      </c>
      <c r="D171" s="19">
        <v>49.4</v>
      </c>
      <c r="E171" s="20">
        <v>49.1</v>
      </c>
      <c r="F171" s="21">
        <v>50.6</v>
      </c>
      <c r="G171" s="22">
        <v>55.2</v>
      </c>
      <c r="H171" s="23">
        <v>64.5</v>
      </c>
      <c r="I171" s="24">
        <v>55.1</v>
      </c>
      <c r="J171" s="25">
        <v>66.900000000000006</v>
      </c>
      <c r="K171" s="23">
        <v>75</v>
      </c>
      <c r="L171" s="26">
        <v>71.3</v>
      </c>
      <c r="M171" s="27">
        <v>77.2</v>
      </c>
      <c r="N171" s="20">
        <v>73.7</v>
      </c>
      <c r="O171" s="2" t="s">
        <v>184</v>
      </c>
    </row>
    <row r="172" spans="1:15" x14ac:dyDescent="0.3">
      <c r="A172" s="2" t="s">
        <v>28</v>
      </c>
      <c r="B172" s="18">
        <f t="shared" ref="B172:N172" si="9">INT((B170-B171)*10000/B171)/100</f>
        <v>10.02</v>
      </c>
      <c r="C172" s="17">
        <f t="shared" si="9"/>
        <v>-40</v>
      </c>
      <c r="D172" s="19">
        <f t="shared" si="9"/>
        <v>106.47</v>
      </c>
      <c r="E172" s="20">
        <f t="shared" si="9"/>
        <v>32.380000000000003</v>
      </c>
      <c r="F172" s="21">
        <f t="shared" si="9"/>
        <v>-88.15</v>
      </c>
      <c r="G172" s="22">
        <f t="shared" si="9"/>
        <v>41.3</v>
      </c>
      <c r="H172" s="23">
        <f t="shared" si="9"/>
        <v>73.64</v>
      </c>
      <c r="I172" s="24">
        <f t="shared" si="9"/>
        <v>110.52</v>
      </c>
      <c r="J172" s="25">
        <f t="shared" si="9"/>
        <v>19.579999999999998</v>
      </c>
      <c r="K172" s="23">
        <f t="shared" si="9"/>
        <v>-30.67</v>
      </c>
      <c r="L172" s="26">
        <f t="shared" si="9"/>
        <v>-45.31</v>
      </c>
      <c r="M172" s="27">
        <f t="shared" si="9"/>
        <v>-48.19</v>
      </c>
      <c r="N172" s="20">
        <f t="shared" si="9"/>
        <v>31.61</v>
      </c>
      <c r="O172" s="2" t="s">
        <v>28</v>
      </c>
    </row>
    <row r="173" spans="1:15" x14ac:dyDescent="0.3">
      <c r="A173" s="2" t="s">
        <v>181</v>
      </c>
      <c r="B173" s="16"/>
      <c r="C173" s="17">
        <v>145</v>
      </c>
      <c r="D173" s="19">
        <v>132</v>
      </c>
      <c r="E173" s="20">
        <v>169</v>
      </c>
      <c r="F173" s="21">
        <v>148</v>
      </c>
      <c r="G173" s="22">
        <v>114</v>
      </c>
      <c r="H173" s="23">
        <v>150</v>
      </c>
      <c r="I173" s="24">
        <v>134</v>
      </c>
      <c r="J173" s="25">
        <v>174</v>
      </c>
      <c r="K173" s="23">
        <v>171</v>
      </c>
      <c r="L173" s="26">
        <v>216</v>
      </c>
      <c r="M173" s="27">
        <v>169</v>
      </c>
      <c r="N173" s="20">
        <v>204</v>
      </c>
      <c r="O173" s="2" t="s">
        <v>181</v>
      </c>
    </row>
    <row r="174" spans="1:15" x14ac:dyDescent="0.3">
      <c r="A174" s="2" t="s">
        <v>86</v>
      </c>
      <c r="B174" s="16"/>
      <c r="C174" s="17">
        <v>1995</v>
      </c>
      <c r="D174" s="19">
        <v>1957</v>
      </c>
      <c r="E174" s="20">
        <v>2001</v>
      </c>
      <c r="F174" s="21">
        <v>2000</v>
      </c>
      <c r="G174" s="22">
        <v>1945</v>
      </c>
      <c r="H174" s="23">
        <v>2003</v>
      </c>
      <c r="I174" s="24">
        <v>2005</v>
      </c>
      <c r="J174" s="25">
        <v>1945</v>
      </c>
      <c r="K174" s="23">
        <v>1958</v>
      </c>
      <c r="L174" s="26">
        <v>2000</v>
      </c>
      <c r="M174" s="27">
        <v>2000</v>
      </c>
      <c r="N174" s="20">
        <v>1965</v>
      </c>
      <c r="O174" s="2" t="s">
        <v>86</v>
      </c>
    </row>
    <row r="175" spans="1:15" x14ac:dyDescent="0.3">
      <c r="A175" s="2" t="s">
        <v>182</v>
      </c>
      <c r="B175" s="16"/>
      <c r="C175" s="17">
        <v>3</v>
      </c>
      <c r="D175" s="19">
        <v>2</v>
      </c>
      <c r="E175" s="20">
        <v>3</v>
      </c>
      <c r="F175" s="21">
        <v>6</v>
      </c>
      <c r="G175" s="22">
        <v>9</v>
      </c>
      <c r="H175" s="23">
        <v>3</v>
      </c>
      <c r="I175" s="24">
        <v>12</v>
      </c>
      <c r="J175" s="25">
        <v>9</v>
      </c>
      <c r="K175" s="23">
        <v>2</v>
      </c>
      <c r="L175" s="26">
        <v>5</v>
      </c>
      <c r="M175" s="27">
        <v>8</v>
      </c>
      <c r="N175" s="20">
        <v>9</v>
      </c>
      <c r="O175" s="2" t="s">
        <v>182</v>
      </c>
    </row>
    <row r="176" spans="1:15" x14ac:dyDescent="0.3">
      <c r="A176" s="87" t="s">
        <v>86</v>
      </c>
      <c r="B176" s="16"/>
      <c r="C176" s="17">
        <v>1997</v>
      </c>
      <c r="D176" s="19">
        <v>1959</v>
      </c>
      <c r="E176" s="20">
        <v>1953</v>
      </c>
      <c r="F176" s="21">
        <v>2007</v>
      </c>
      <c r="G176" s="22">
        <v>1989</v>
      </c>
      <c r="H176" s="23">
        <v>1976</v>
      </c>
      <c r="I176" s="24">
        <v>1982</v>
      </c>
      <c r="J176" s="25">
        <v>1991</v>
      </c>
      <c r="K176" s="23">
        <v>1959</v>
      </c>
      <c r="L176" s="26">
        <v>1969</v>
      </c>
      <c r="M176" s="27">
        <v>1955</v>
      </c>
      <c r="N176" s="20">
        <v>1971</v>
      </c>
      <c r="O176" s="87" t="s">
        <v>86</v>
      </c>
    </row>
    <row r="177" spans="1:15" x14ac:dyDescent="0.3">
      <c r="A177" s="15" t="s">
        <v>185</v>
      </c>
      <c r="B177" s="16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 t="s">
        <v>185</v>
      </c>
    </row>
    <row r="178" spans="1:15" x14ac:dyDescent="0.3">
      <c r="A178" s="3" t="s">
        <v>186</v>
      </c>
      <c r="B178" s="4">
        <f>SUM(C178:N178)</f>
        <v>1618</v>
      </c>
      <c r="C178" s="5">
        <v>49</v>
      </c>
      <c r="D178" s="6">
        <v>55</v>
      </c>
      <c r="E178" s="7">
        <v>153</v>
      </c>
      <c r="F178" s="8">
        <v>291</v>
      </c>
      <c r="G178" s="9">
        <v>159</v>
      </c>
      <c r="H178" s="10">
        <v>115</v>
      </c>
      <c r="I178" s="11">
        <v>187</v>
      </c>
      <c r="J178" s="12">
        <v>168</v>
      </c>
      <c r="K178" s="10">
        <v>140</v>
      </c>
      <c r="L178" s="13">
        <v>136</v>
      </c>
      <c r="M178" s="14">
        <v>69</v>
      </c>
      <c r="N178" s="7">
        <v>96</v>
      </c>
      <c r="O178" s="3" t="s">
        <v>186</v>
      </c>
    </row>
    <row r="179" spans="1:15" x14ac:dyDescent="0.3">
      <c r="A179" s="2" t="s">
        <v>187</v>
      </c>
      <c r="B179" s="18">
        <v>1626</v>
      </c>
      <c r="C179" s="17">
        <v>49</v>
      </c>
      <c r="D179" s="19">
        <v>80</v>
      </c>
      <c r="E179" s="20">
        <v>115</v>
      </c>
      <c r="F179" s="21">
        <v>162</v>
      </c>
      <c r="G179" s="22">
        <v>199</v>
      </c>
      <c r="H179" s="23">
        <v>206</v>
      </c>
      <c r="I179" s="24">
        <v>213</v>
      </c>
      <c r="J179" s="25">
        <v>213</v>
      </c>
      <c r="K179" s="23">
        <v>151</v>
      </c>
      <c r="L179" s="26">
        <v>116</v>
      </c>
      <c r="M179" s="27">
        <v>74</v>
      </c>
      <c r="N179" s="20">
        <v>48</v>
      </c>
      <c r="O179" s="2" t="s">
        <v>187</v>
      </c>
    </row>
    <row r="180" spans="1:15" x14ac:dyDescent="0.3">
      <c r="A180" s="2" t="s">
        <v>28</v>
      </c>
      <c r="B180" s="18">
        <f>INT((B178-B179)*10000/B179)/100</f>
        <v>-0.5</v>
      </c>
      <c r="C180" s="17">
        <f t="shared" ref="C180:N180" si="10">INT((C178-C179)*10000/C179)/100</f>
        <v>0</v>
      </c>
      <c r="D180" s="19">
        <f t="shared" si="10"/>
        <v>-31.25</v>
      </c>
      <c r="E180" s="20">
        <f t="shared" si="10"/>
        <v>33.04</v>
      </c>
      <c r="F180" s="21">
        <f t="shared" si="10"/>
        <v>79.62</v>
      </c>
      <c r="G180" s="22">
        <f t="shared" si="10"/>
        <v>-20.11</v>
      </c>
      <c r="H180" s="23">
        <f t="shared" si="10"/>
        <v>-44.18</v>
      </c>
      <c r="I180" s="24">
        <f t="shared" si="10"/>
        <v>-12.21</v>
      </c>
      <c r="J180" s="25">
        <f t="shared" si="10"/>
        <v>-21.13</v>
      </c>
      <c r="K180" s="23">
        <f t="shared" si="10"/>
        <v>-7.29</v>
      </c>
      <c r="L180" s="26">
        <f t="shared" si="10"/>
        <v>17.239999999999998</v>
      </c>
      <c r="M180" s="27">
        <f t="shared" si="10"/>
        <v>-6.76</v>
      </c>
      <c r="N180" s="20">
        <f t="shared" si="10"/>
        <v>100</v>
      </c>
      <c r="O180" s="2" t="s">
        <v>28</v>
      </c>
    </row>
    <row r="181" spans="1:15" x14ac:dyDescent="0.3">
      <c r="A181" s="2" t="s">
        <v>188</v>
      </c>
      <c r="B181" s="18">
        <v>1764</v>
      </c>
      <c r="C181" s="17">
        <v>95</v>
      </c>
      <c r="D181" s="19">
        <v>131</v>
      </c>
      <c r="E181" s="20">
        <v>183</v>
      </c>
      <c r="F181" s="21">
        <v>291</v>
      </c>
      <c r="G181" s="22">
        <v>242</v>
      </c>
      <c r="H181" s="23">
        <v>292</v>
      </c>
      <c r="I181" s="24">
        <v>310</v>
      </c>
      <c r="J181" s="25">
        <v>284</v>
      </c>
      <c r="K181" s="23">
        <v>238</v>
      </c>
      <c r="L181" s="26">
        <v>179</v>
      </c>
      <c r="M181" s="27">
        <v>95</v>
      </c>
      <c r="N181" s="20">
        <v>80</v>
      </c>
      <c r="O181" s="2" t="s">
        <v>188</v>
      </c>
    </row>
    <row r="182" spans="1:15" x14ac:dyDescent="0.3">
      <c r="A182" s="2" t="s">
        <v>86</v>
      </c>
      <c r="B182" s="18">
        <v>2005</v>
      </c>
      <c r="C182" s="17">
        <v>2005</v>
      </c>
      <c r="D182" s="19">
        <v>2003</v>
      </c>
      <c r="E182" s="20">
        <v>1972</v>
      </c>
      <c r="F182" s="21">
        <v>2007</v>
      </c>
      <c r="G182" s="22">
        <v>2001</v>
      </c>
      <c r="H182" s="23">
        <v>1976</v>
      </c>
      <c r="I182" s="24">
        <v>1990</v>
      </c>
      <c r="J182" s="25">
        <v>1976</v>
      </c>
      <c r="K182" s="23">
        <v>1997</v>
      </c>
      <c r="L182" s="26">
        <v>1965</v>
      </c>
      <c r="M182" s="27">
        <v>2005</v>
      </c>
      <c r="N182" s="20">
        <v>1972</v>
      </c>
      <c r="O182" s="2" t="s">
        <v>86</v>
      </c>
    </row>
    <row r="183" spans="1:15" x14ac:dyDescent="0.3">
      <c r="A183" s="2" t="s">
        <v>189</v>
      </c>
      <c r="B183" s="18">
        <v>1603</v>
      </c>
      <c r="C183" s="17">
        <v>32</v>
      </c>
      <c r="D183" s="19">
        <v>28</v>
      </c>
      <c r="E183" s="20">
        <v>54</v>
      </c>
      <c r="F183" s="21">
        <v>100</v>
      </c>
      <c r="G183" s="22">
        <v>120</v>
      </c>
      <c r="H183" s="23">
        <v>115</v>
      </c>
      <c r="I183" s="24">
        <v>141</v>
      </c>
      <c r="J183" s="25">
        <v>127</v>
      </c>
      <c r="K183" s="23">
        <v>81</v>
      </c>
      <c r="L183" s="26">
        <v>52</v>
      </c>
      <c r="M183" s="27">
        <v>63</v>
      </c>
      <c r="N183" s="20">
        <v>17</v>
      </c>
      <c r="O183" s="2" t="s">
        <v>189</v>
      </c>
    </row>
    <row r="184" spans="1:15" x14ac:dyDescent="0.3">
      <c r="A184" s="2" t="s">
        <v>86</v>
      </c>
      <c r="B184" s="18">
        <v>2002</v>
      </c>
      <c r="C184" s="17">
        <v>1964</v>
      </c>
      <c r="D184" s="19">
        <v>2006</v>
      </c>
      <c r="E184" s="20">
        <v>2001</v>
      </c>
      <c r="F184" s="21">
        <v>1998</v>
      </c>
      <c r="G184" s="22">
        <v>2006</v>
      </c>
      <c r="H184" s="23">
        <v>2007</v>
      </c>
      <c r="I184" s="24">
        <v>1965</v>
      </c>
      <c r="J184" s="25">
        <v>1968</v>
      </c>
      <c r="K184" s="23">
        <v>1984</v>
      </c>
      <c r="L184" s="26">
        <v>1998</v>
      </c>
      <c r="M184" s="27">
        <v>2002</v>
      </c>
      <c r="N184" s="20">
        <v>1988</v>
      </c>
      <c r="O184" s="2" t="s">
        <v>86</v>
      </c>
    </row>
    <row r="185" spans="1:15" x14ac:dyDescent="0.3">
      <c r="A185" s="15" t="s">
        <v>190</v>
      </c>
      <c r="B185" s="16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 t="s">
        <v>190</v>
      </c>
    </row>
    <row r="186" spans="1:15" x14ac:dyDescent="0.3">
      <c r="A186" s="3" t="s">
        <v>191</v>
      </c>
      <c r="B186" s="4">
        <f>SUM(C186:N186)</f>
        <v>131</v>
      </c>
      <c r="C186" s="5">
        <v>13</v>
      </c>
      <c r="D186" s="6">
        <v>14</v>
      </c>
      <c r="E186" s="7">
        <v>13</v>
      </c>
      <c r="F186" s="8">
        <v>2</v>
      </c>
      <c r="G186" s="9">
        <v>15</v>
      </c>
      <c r="H186" s="10">
        <v>15</v>
      </c>
      <c r="I186" s="11">
        <v>17</v>
      </c>
      <c r="J186" s="12">
        <v>11</v>
      </c>
      <c r="K186" s="10">
        <v>6</v>
      </c>
      <c r="L186" s="13">
        <v>4</v>
      </c>
      <c r="M186" s="14">
        <v>10</v>
      </c>
      <c r="N186" s="7">
        <v>11</v>
      </c>
      <c r="O186" s="3" t="s">
        <v>191</v>
      </c>
    </row>
    <row r="187" spans="1:15" x14ac:dyDescent="0.3">
      <c r="A187" s="2" t="s">
        <v>192</v>
      </c>
      <c r="B187" s="252">
        <f>SUM(C187:N187)</f>
        <v>145.33333333333334</v>
      </c>
      <c r="C187" s="231">
        <v>13.666666666666666</v>
      </c>
      <c r="D187" s="232">
        <v>11.5</v>
      </c>
      <c r="E187" s="233">
        <v>12.166666666666666</v>
      </c>
      <c r="F187" s="234">
        <v>11</v>
      </c>
      <c r="G187" s="235">
        <v>13.5</v>
      </c>
      <c r="H187" s="236">
        <v>8.5</v>
      </c>
      <c r="I187" s="237">
        <v>11.333333333333334</v>
      </c>
      <c r="J187" s="238">
        <v>12.666666666666666</v>
      </c>
      <c r="K187" s="236">
        <v>9.6666666666666661</v>
      </c>
      <c r="L187" s="239">
        <v>13.5</v>
      </c>
      <c r="M187" s="240">
        <v>14.5</v>
      </c>
      <c r="N187" s="233">
        <v>13.333333333333334</v>
      </c>
      <c r="O187" s="2" t="s">
        <v>192</v>
      </c>
    </row>
    <row r="188" spans="1:15" x14ac:dyDescent="0.3">
      <c r="A188" s="2" t="s">
        <v>193</v>
      </c>
      <c r="B188" s="18">
        <v>174</v>
      </c>
      <c r="C188" s="17">
        <v>20</v>
      </c>
      <c r="D188" s="19">
        <v>21</v>
      </c>
      <c r="E188" s="20">
        <v>20</v>
      </c>
      <c r="F188" s="21">
        <v>21</v>
      </c>
      <c r="G188" s="22">
        <v>21</v>
      </c>
      <c r="H188" s="23">
        <v>15</v>
      </c>
      <c r="I188" s="24">
        <v>17</v>
      </c>
      <c r="J188" s="25">
        <v>16</v>
      </c>
      <c r="K188" s="23">
        <v>18</v>
      </c>
      <c r="L188" s="26">
        <v>18</v>
      </c>
      <c r="M188" s="27">
        <v>18</v>
      </c>
      <c r="N188" s="20">
        <v>19</v>
      </c>
      <c r="O188" s="2" t="s">
        <v>193</v>
      </c>
    </row>
    <row r="189" spans="1:15" x14ac:dyDescent="0.3">
      <c r="A189" s="2" t="s">
        <v>86</v>
      </c>
      <c r="B189" s="18">
        <v>2002</v>
      </c>
      <c r="C189" s="17">
        <v>2004</v>
      </c>
      <c r="D189" s="19">
        <v>2002</v>
      </c>
      <c r="E189" s="20">
        <v>2001</v>
      </c>
      <c r="F189" s="21">
        <v>2001</v>
      </c>
      <c r="G189" s="22">
        <v>2002</v>
      </c>
      <c r="H189" s="23">
        <v>2007</v>
      </c>
      <c r="I189" s="24">
        <v>2007</v>
      </c>
      <c r="J189" s="25">
        <v>2006</v>
      </c>
      <c r="K189" s="23">
        <v>2001</v>
      </c>
      <c r="L189" s="26">
        <v>2002</v>
      </c>
      <c r="M189" s="27">
        <v>2002</v>
      </c>
      <c r="N189" s="20">
        <v>2002</v>
      </c>
      <c r="O189" s="2" t="s">
        <v>86</v>
      </c>
    </row>
    <row r="190" spans="1:15" x14ac:dyDescent="0.3">
      <c r="A190" s="2" t="s">
        <v>194</v>
      </c>
      <c r="B190" s="18">
        <v>115</v>
      </c>
      <c r="C190" s="17">
        <v>8</v>
      </c>
      <c r="D190" s="19">
        <v>7</v>
      </c>
      <c r="E190" s="20">
        <v>7</v>
      </c>
      <c r="F190" s="21">
        <v>2</v>
      </c>
      <c r="G190" s="22">
        <v>4</v>
      </c>
      <c r="H190" s="23">
        <v>5</v>
      </c>
      <c r="I190" s="24">
        <v>10</v>
      </c>
      <c r="J190" s="25">
        <v>4</v>
      </c>
      <c r="K190" s="23">
        <v>2</v>
      </c>
      <c r="L190" s="26">
        <v>4</v>
      </c>
      <c r="M190" s="27">
        <v>11</v>
      </c>
      <c r="N190" s="20">
        <v>11</v>
      </c>
      <c r="O190" s="2" t="s">
        <v>194</v>
      </c>
    </row>
    <row r="191" spans="1:15" ht="15" thickBot="1" x14ac:dyDescent="0.35">
      <c r="A191" s="87" t="s">
        <v>86</v>
      </c>
      <c r="B191" s="88">
        <v>2003</v>
      </c>
      <c r="C191" s="89">
        <v>2006</v>
      </c>
      <c r="D191" s="90">
        <v>2003</v>
      </c>
      <c r="E191" s="91">
        <v>2003</v>
      </c>
      <c r="F191" s="92">
        <v>2007</v>
      </c>
      <c r="G191" s="93">
        <v>2001</v>
      </c>
      <c r="H191" s="94">
        <v>2005</v>
      </c>
      <c r="I191" s="95">
        <v>2006</v>
      </c>
      <c r="J191" s="96">
        <v>2003</v>
      </c>
      <c r="K191" s="94">
        <v>2003</v>
      </c>
      <c r="L191" s="97">
        <v>2007</v>
      </c>
      <c r="M191" s="98">
        <v>2005</v>
      </c>
      <c r="N191" s="91">
        <v>2005</v>
      </c>
      <c r="O191" s="87" t="s">
        <v>86</v>
      </c>
    </row>
    <row r="192" spans="1:15" ht="15" thickTop="1" x14ac:dyDescent="0.3">
      <c r="A192" s="61" t="s">
        <v>195</v>
      </c>
      <c r="B192" s="62">
        <f>SUM(C192:N192)</f>
        <v>129</v>
      </c>
      <c r="C192" s="63">
        <v>13</v>
      </c>
      <c r="D192" s="64">
        <v>18</v>
      </c>
      <c r="E192" s="65">
        <v>10</v>
      </c>
      <c r="F192" s="66">
        <v>2</v>
      </c>
      <c r="G192" s="67">
        <v>13</v>
      </c>
      <c r="H192" s="68">
        <v>14</v>
      </c>
      <c r="I192" s="69">
        <v>14</v>
      </c>
      <c r="J192" s="70">
        <v>11</v>
      </c>
      <c r="K192" s="68">
        <v>7</v>
      </c>
      <c r="L192" s="71">
        <v>4</v>
      </c>
      <c r="M192" s="72">
        <v>11</v>
      </c>
      <c r="N192" s="65">
        <v>12</v>
      </c>
      <c r="O192" s="61" t="s">
        <v>195</v>
      </c>
    </row>
    <row r="193" spans="1:15" x14ac:dyDescent="0.3">
      <c r="A193" s="2" t="s">
        <v>192</v>
      </c>
      <c r="B193" s="18">
        <f>SUM(C193:N193)</f>
        <v>126</v>
      </c>
      <c r="C193" s="17">
        <v>11</v>
      </c>
      <c r="D193" s="19">
        <v>10</v>
      </c>
      <c r="E193" s="20">
        <v>10</v>
      </c>
      <c r="F193" s="21">
        <v>11</v>
      </c>
      <c r="G193" s="22">
        <v>10</v>
      </c>
      <c r="H193" s="23">
        <v>10</v>
      </c>
      <c r="I193" s="24">
        <v>9</v>
      </c>
      <c r="J193" s="25">
        <v>10</v>
      </c>
      <c r="K193" s="23">
        <v>11</v>
      </c>
      <c r="L193" s="26">
        <v>10</v>
      </c>
      <c r="M193" s="27">
        <v>12</v>
      </c>
      <c r="N193" s="20">
        <v>12</v>
      </c>
      <c r="O193" s="2" t="s">
        <v>192</v>
      </c>
    </row>
    <row r="194" spans="1:15" x14ac:dyDescent="0.3">
      <c r="A194" s="2" t="s">
        <v>193</v>
      </c>
      <c r="B194" s="16"/>
      <c r="C194" s="17">
        <v>24</v>
      </c>
      <c r="D194" s="19">
        <v>21</v>
      </c>
      <c r="E194" s="20">
        <v>23</v>
      </c>
      <c r="F194" s="21">
        <v>21</v>
      </c>
      <c r="G194" s="22">
        <v>20</v>
      </c>
      <c r="H194" s="23">
        <v>21</v>
      </c>
      <c r="I194" s="24">
        <v>21</v>
      </c>
      <c r="J194" s="25">
        <v>21</v>
      </c>
      <c r="K194" s="23">
        <v>22</v>
      </c>
      <c r="L194" s="26">
        <v>24</v>
      </c>
      <c r="M194" s="27">
        <v>23</v>
      </c>
      <c r="N194" s="20">
        <v>21</v>
      </c>
      <c r="O194" s="2" t="s">
        <v>193</v>
      </c>
    </row>
    <row r="195" spans="1:15" x14ac:dyDescent="0.3">
      <c r="A195" s="2" t="s">
        <v>86</v>
      </c>
      <c r="B195" s="16"/>
      <c r="C195" s="17">
        <v>1948</v>
      </c>
      <c r="D195" s="19">
        <v>1995</v>
      </c>
      <c r="E195" s="20">
        <v>1979</v>
      </c>
      <c r="F195" s="21">
        <v>2001</v>
      </c>
      <c r="G195" s="22">
        <v>2006</v>
      </c>
      <c r="H195" s="23">
        <v>1991</v>
      </c>
      <c r="I195" s="24">
        <v>1988</v>
      </c>
      <c r="J195" s="25">
        <v>1956</v>
      </c>
      <c r="K195" s="23">
        <v>1950</v>
      </c>
      <c r="L195" s="26">
        <v>1981</v>
      </c>
      <c r="M195" s="27">
        <v>2000</v>
      </c>
      <c r="N195" s="20" t="s">
        <v>99</v>
      </c>
      <c r="O195" s="2" t="s">
        <v>86</v>
      </c>
    </row>
    <row r="196" spans="1:15" x14ac:dyDescent="0.3">
      <c r="A196" s="2" t="s">
        <v>194</v>
      </c>
      <c r="B196" s="16"/>
      <c r="C196" s="17">
        <v>1</v>
      </c>
      <c r="D196" s="19">
        <v>1</v>
      </c>
      <c r="E196" s="20">
        <v>1</v>
      </c>
      <c r="F196" s="21">
        <v>2</v>
      </c>
      <c r="G196" s="22">
        <v>2</v>
      </c>
      <c r="H196" s="23">
        <v>1</v>
      </c>
      <c r="I196" s="24">
        <v>3</v>
      </c>
      <c r="J196" s="25">
        <v>2</v>
      </c>
      <c r="K196" s="23">
        <v>1</v>
      </c>
      <c r="L196" s="26">
        <v>2</v>
      </c>
      <c r="M196" s="27">
        <v>4</v>
      </c>
      <c r="N196" s="20">
        <v>2</v>
      </c>
      <c r="O196" s="2" t="s">
        <v>194</v>
      </c>
    </row>
    <row r="197" spans="1:15" x14ac:dyDescent="0.3">
      <c r="A197" s="87" t="s">
        <v>86</v>
      </c>
      <c r="B197" s="16"/>
      <c r="C197" s="17">
        <v>1997</v>
      </c>
      <c r="D197" s="19">
        <v>1959</v>
      </c>
      <c r="E197" s="20">
        <v>1953</v>
      </c>
      <c r="F197" s="21">
        <v>2007</v>
      </c>
      <c r="G197" s="22">
        <v>1989</v>
      </c>
      <c r="H197" s="23">
        <v>1976</v>
      </c>
      <c r="I197" s="24" t="s">
        <v>99</v>
      </c>
      <c r="J197" s="25">
        <v>1995</v>
      </c>
      <c r="K197" s="23">
        <v>1959</v>
      </c>
      <c r="L197" s="26">
        <v>1969</v>
      </c>
      <c r="M197" s="27" t="s">
        <v>99</v>
      </c>
      <c r="N197" s="20">
        <v>1971</v>
      </c>
      <c r="O197" s="87" t="s">
        <v>86</v>
      </c>
    </row>
    <row r="198" spans="1:15" x14ac:dyDescent="0.3">
      <c r="A198" s="15" t="s">
        <v>196</v>
      </c>
      <c r="B198" s="16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 t="s">
        <v>196</v>
      </c>
    </row>
    <row r="199" spans="1:15" x14ac:dyDescent="0.3">
      <c r="A199" s="3" t="s">
        <v>197</v>
      </c>
      <c r="B199" s="18">
        <v>33.4</v>
      </c>
      <c r="C199" s="5">
        <v>5</v>
      </c>
      <c r="D199" s="6">
        <v>18</v>
      </c>
      <c r="E199" s="7">
        <v>22</v>
      </c>
      <c r="F199" s="8">
        <v>7</v>
      </c>
      <c r="G199" s="9">
        <v>33</v>
      </c>
      <c r="H199" s="10">
        <v>32</v>
      </c>
      <c r="I199" s="11">
        <v>33.4</v>
      </c>
      <c r="J199" s="12">
        <v>23.4</v>
      </c>
      <c r="K199" s="10">
        <v>11.8</v>
      </c>
      <c r="L199" s="13">
        <v>17.600000000000001</v>
      </c>
      <c r="M199" s="14">
        <v>6.2</v>
      </c>
      <c r="N199" s="7">
        <v>22.8</v>
      </c>
      <c r="O199" s="3" t="s">
        <v>197</v>
      </c>
    </row>
    <row r="200" spans="1:15" x14ac:dyDescent="0.3">
      <c r="A200" s="35" t="s">
        <v>89</v>
      </c>
      <c r="B200" s="38">
        <v>39283</v>
      </c>
      <c r="C200" s="39">
        <v>39083</v>
      </c>
      <c r="D200" s="40">
        <v>39124</v>
      </c>
      <c r="E200" s="41">
        <v>39161</v>
      </c>
      <c r="F200" s="42">
        <v>39201</v>
      </c>
      <c r="G200" s="43">
        <v>39211</v>
      </c>
      <c r="H200" s="44">
        <v>39210</v>
      </c>
      <c r="I200" s="45">
        <v>39283</v>
      </c>
      <c r="J200" s="46">
        <v>39316</v>
      </c>
      <c r="K200" s="44">
        <v>39353</v>
      </c>
      <c r="L200" s="47">
        <v>39356</v>
      </c>
      <c r="M200" s="48">
        <v>39394</v>
      </c>
      <c r="N200" s="41">
        <v>39425</v>
      </c>
      <c r="O200" s="35" t="s">
        <v>89</v>
      </c>
    </row>
    <row r="201" spans="1:15" x14ac:dyDescent="0.3">
      <c r="A201" s="2" t="s">
        <v>198</v>
      </c>
      <c r="B201" s="18">
        <v>65</v>
      </c>
      <c r="C201" s="17">
        <v>25</v>
      </c>
      <c r="D201" s="19">
        <v>22</v>
      </c>
      <c r="E201" s="20">
        <v>23</v>
      </c>
      <c r="F201" s="21">
        <v>63.5</v>
      </c>
      <c r="G201" s="22">
        <v>50</v>
      </c>
      <c r="H201" s="23">
        <v>32</v>
      </c>
      <c r="I201" s="24">
        <v>48</v>
      </c>
      <c r="J201" s="25">
        <v>65</v>
      </c>
      <c r="K201" s="23">
        <v>32</v>
      </c>
      <c r="L201" s="26">
        <v>21</v>
      </c>
      <c r="M201" s="27">
        <v>31.5</v>
      </c>
      <c r="N201" s="20">
        <v>24</v>
      </c>
      <c r="O201" s="2" t="s">
        <v>198</v>
      </c>
    </row>
    <row r="202" spans="1:15" ht="15" thickBot="1" x14ac:dyDescent="0.35">
      <c r="A202" s="87" t="s">
        <v>89</v>
      </c>
      <c r="B202" s="167">
        <v>37494</v>
      </c>
      <c r="C202" s="89" t="s">
        <v>200</v>
      </c>
      <c r="D202" s="169">
        <v>38394</v>
      </c>
      <c r="E202" s="170">
        <v>38778</v>
      </c>
      <c r="F202" s="92" t="s">
        <v>202</v>
      </c>
      <c r="G202" s="172">
        <v>38843</v>
      </c>
      <c r="H202" s="173">
        <v>39210</v>
      </c>
      <c r="I202" s="95" t="s">
        <v>387</v>
      </c>
      <c r="J202" s="175">
        <v>37494</v>
      </c>
      <c r="K202" s="94" t="s">
        <v>204</v>
      </c>
      <c r="L202" s="176">
        <v>38656</v>
      </c>
      <c r="M202" s="98" t="s">
        <v>111</v>
      </c>
      <c r="N202" s="170">
        <v>39055</v>
      </c>
      <c r="O202" s="87" t="s">
        <v>89</v>
      </c>
    </row>
    <row r="203" spans="1:15" ht="15" thickTop="1" x14ac:dyDescent="0.3">
      <c r="A203" s="61" t="s">
        <v>206</v>
      </c>
      <c r="B203" s="213">
        <v>31.4</v>
      </c>
      <c r="C203" s="63">
        <v>10.199999999999999</v>
      </c>
      <c r="D203" s="64">
        <v>14.4</v>
      </c>
      <c r="E203" s="65">
        <v>12.8</v>
      </c>
      <c r="F203" s="66">
        <v>3.4</v>
      </c>
      <c r="G203" s="67">
        <v>23.8</v>
      </c>
      <c r="H203" s="68">
        <v>30</v>
      </c>
      <c r="I203" s="69">
        <v>31.4</v>
      </c>
      <c r="J203" s="70">
        <v>24.4</v>
      </c>
      <c r="K203" s="68">
        <v>14.2</v>
      </c>
      <c r="L203" s="71">
        <v>12.8</v>
      </c>
      <c r="M203" s="72">
        <v>7.8</v>
      </c>
      <c r="N203" s="65">
        <v>21</v>
      </c>
      <c r="O203" s="61" t="s">
        <v>206</v>
      </c>
    </row>
    <row r="204" spans="1:15" x14ac:dyDescent="0.3">
      <c r="A204" s="152" t="s">
        <v>89</v>
      </c>
      <c r="B204" s="214">
        <v>39279</v>
      </c>
      <c r="C204" s="154">
        <v>39099</v>
      </c>
      <c r="D204" s="155">
        <v>39130</v>
      </c>
      <c r="E204" s="156">
        <v>39161</v>
      </c>
      <c r="F204" s="157">
        <v>39201</v>
      </c>
      <c r="G204" s="158">
        <v>39210</v>
      </c>
      <c r="H204" s="159">
        <v>39247</v>
      </c>
      <c r="I204" s="160">
        <v>39279</v>
      </c>
      <c r="J204" s="161">
        <v>39313</v>
      </c>
      <c r="K204" s="159">
        <v>39353</v>
      </c>
      <c r="L204" s="162">
        <v>39383</v>
      </c>
      <c r="M204" s="163">
        <v>39406</v>
      </c>
      <c r="N204" s="156">
        <v>39425</v>
      </c>
      <c r="O204" s="152" t="s">
        <v>89</v>
      </c>
    </row>
    <row r="205" spans="1:15" x14ac:dyDescent="0.3">
      <c r="A205" s="2" t="s">
        <v>198</v>
      </c>
      <c r="B205" s="18">
        <v>101.4</v>
      </c>
      <c r="C205" s="17">
        <v>41.1</v>
      </c>
      <c r="D205" s="19">
        <v>33.4</v>
      </c>
      <c r="E205" s="20">
        <v>31.4</v>
      </c>
      <c r="F205" s="21">
        <v>37.5</v>
      </c>
      <c r="G205" s="22">
        <v>38</v>
      </c>
      <c r="H205" s="23">
        <v>68.099999999999994</v>
      </c>
      <c r="I205" s="24">
        <v>77</v>
      </c>
      <c r="J205" s="25">
        <v>65</v>
      </c>
      <c r="K205" s="23">
        <v>101.4</v>
      </c>
      <c r="L205" s="26">
        <v>53.3</v>
      </c>
      <c r="M205" s="27">
        <v>37.4</v>
      </c>
      <c r="N205" s="20">
        <v>37.6</v>
      </c>
      <c r="O205" s="2" t="s">
        <v>198</v>
      </c>
    </row>
    <row r="206" spans="1:15" x14ac:dyDescent="0.3">
      <c r="A206" s="2" t="s">
        <v>89</v>
      </c>
      <c r="B206" s="38">
        <v>34587</v>
      </c>
      <c r="C206" s="73">
        <v>9135</v>
      </c>
      <c r="D206" s="74">
        <v>37299</v>
      </c>
      <c r="E206" s="75">
        <v>32574</v>
      </c>
      <c r="F206" s="76">
        <v>28582</v>
      </c>
      <c r="G206" s="77">
        <v>34098</v>
      </c>
      <c r="H206" s="78">
        <v>19540</v>
      </c>
      <c r="I206" s="79">
        <v>10049</v>
      </c>
      <c r="J206" s="80">
        <v>37494</v>
      </c>
      <c r="K206" s="78">
        <v>34587</v>
      </c>
      <c r="L206" s="81">
        <v>11973</v>
      </c>
      <c r="M206" s="82">
        <v>23334</v>
      </c>
      <c r="N206" s="75">
        <v>29207</v>
      </c>
      <c r="O206" s="2"/>
    </row>
    <row r="207" spans="1:15" x14ac:dyDescent="0.3">
      <c r="A207" s="15" t="s">
        <v>207</v>
      </c>
      <c r="B207" s="16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 t="s">
        <v>207</v>
      </c>
    </row>
    <row r="208" spans="1:15" x14ac:dyDescent="0.3">
      <c r="A208" s="3" t="s">
        <v>208</v>
      </c>
      <c r="B208" s="4">
        <f>SUM(C208:N208)</f>
        <v>8</v>
      </c>
      <c r="C208" s="5">
        <v>1</v>
      </c>
      <c r="D208" s="6">
        <v>2</v>
      </c>
      <c r="E208" s="7">
        <v>3</v>
      </c>
      <c r="F208" s="8">
        <v>0</v>
      </c>
      <c r="G208" s="9">
        <v>0</v>
      </c>
      <c r="H208" s="10">
        <v>0</v>
      </c>
      <c r="I208" s="11">
        <v>0</v>
      </c>
      <c r="J208" s="12">
        <v>0</v>
      </c>
      <c r="K208" s="10">
        <v>0</v>
      </c>
      <c r="L208" s="13">
        <v>0</v>
      </c>
      <c r="M208" s="14">
        <v>1</v>
      </c>
      <c r="N208" s="7">
        <v>1</v>
      </c>
      <c r="O208" s="3" t="s">
        <v>208</v>
      </c>
    </row>
    <row r="209" spans="1:15" x14ac:dyDescent="0.3">
      <c r="A209" s="2" t="s">
        <v>209</v>
      </c>
      <c r="B209" s="253">
        <f>SUM(C209:N209)</f>
        <v>11.833333333333332</v>
      </c>
      <c r="C209" s="231">
        <v>2.5</v>
      </c>
      <c r="D209" s="232">
        <v>4.333333333333333</v>
      </c>
      <c r="E209" s="233">
        <v>3.3333333333333335</v>
      </c>
      <c r="F209" s="234">
        <v>0.16666666666666666</v>
      </c>
      <c r="G209" s="235">
        <v>0</v>
      </c>
      <c r="H209" s="236">
        <v>0</v>
      </c>
      <c r="I209" s="237">
        <v>0</v>
      </c>
      <c r="J209" s="238">
        <v>0</v>
      </c>
      <c r="K209" s="236">
        <v>0</v>
      </c>
      <c r="L209" s="239">
        <v>0</v>
      </c>
      <c r="M209" s="240">
        <v>0.33333333333333331</v>
      </c>
      <c r="N209" s="233">
        <v>1.1666666666666667</v>
      </c>
      <c r="O209" s="2" t="s">
        <v>209</v>
      </c>
    </row>
    <row r="210" spans="1:15" x14ac:dyDescent="0.3">
      <c r="A210" s="2" t="s">
        <v>210</v>
      </c>
      <c r="B210" s="18">
        <v>22</v>
      </c>
      <c r="C210" s="17">
        <v>4</v>
      </c>
      <c r="D210" s="19">
        <v>7</v>
      </c>
      <c r="E210" s="20">
        <v>7</v>
      </c>
      <c r="F210" s="21">
        <v>1</v>
      </c>
      <c r="G210" s="22">
        <v>0</v>
      </c>
      <c r="H210" s="23">
        <v>0</v>
      </c>
      <c r="I210" s="24">
        <v>0</v>
      </c>
      <c r="J210" s="25">
        <v>0</v>
      </c>
      <c r="K210" s="23">
        <v>0</v>
      </c>
      <c r="L210" s="26">
        <v>0</v>
      </c>
      <c r="M210" s="27">
        <v>1</v>
      </c>
      <c r="N210" s="20">
        <v>4</v>
      </c>
      <c r="O210" s="2" t="s">
        <v>210</v>
      </c>
    </row>
    <row r="211" spans="1:15" x14ac:dyDescent="0.3">
      <c r="A211" s="2" t="s">
        <v>86</v>
      </c>
      <c r="B211" s="18">
        <v>2005</v>
      </c>
      <c r="C211" s="17">
        <v>2005</v>
      </c>
      <c r="D211" s="19">
        <v>2006</v>
      </c>
      <c r="E211" s="20">
        <v>2006</v>
      </c>
      <c r="F211" s="21">
        <v>2003</v>
      </c>
      <c r="G211" s="22"/>
      <c r="H211" s="23"/>
      <c r="I211" s="24"/>
      <c r="J211" s="25"/>
      <c r="K211" s="23"/>
      <c r="L211" s="26"/>
      <c r="M211" s="27">
        <v>2007</v>
      </c>
      <c r="N211" s="20">
        <v>2005</v>
      </c>
      <c r="O211" s="2" t="s">
        <v>86</v>
      </c>
    </row>
    <row r="212" spans="1:15" x14ac:dyDescent="0.3">
      <c r="A212" s="2" t="s">
        <v>211</v>
      </c>
      <c r="B212" s="18">
        <v>0</v>
      </c>
      <c r="C212" s="17">
        <v>0</v>
      </c>
      <c r="D212" s="19">
        <v>0</v>
      </c>
      <c r="E212" s="20">
        <v>0</v>
      </c>
      <c r="F212" s="21">
        <v>0</v>
      </c>
      <c r="G212" s="22">
        <v>0</v>
      </c>
      <c r="H212" s="23">
        <v>0</v>
      </c>
      <c r="I212" s="24">
        <v>0</v>
      </c>
      <c r="J212" s="25">
        <v>0</v>
      </c>
      <c r="K212" s="23">
        <v>0</v>
      </c>
      <c r="L212" s="26">
        <v>0</v>
      </c>
      <c r="M212" s="27">
        <v>0</v>
      </c>
      <c r="N212" s="20">
        <v>0</v>
      </c>
      <c r="O212" s="2" t="s">
        <v>211</v>
      </c>
    </row>
    <row r="213" spans="1:15" x14ac:dyDescent="0.3">
      <c r="A213" s="2" t="s">
        <v>126</v>
      </c>
      <c r="B213" s="18">
        <v>2002</v>
      </c>
      <c r="C213" s="17">
        <v>2002</v>
      </c>
      <c r="D213" s="19">
        <v>2002</v>
      </c>
      <c r="E213" s="20">
        <v>2003</v>
      </c>
      <c r="F213" s="21">
        <v>2007</v>
      </c>
      <c r="G213" s="22"/>
      <c r="H213" s="23"/>
      <c r="I213" s="24"/>
      <c r="J213" s="25"/>
      <c r="K213" s="23"/>
      <c r="L213" s="26"/>
      <c r="M213" s="27">
        <v>2006</v>
      </c>
      <c r="N213" s="20">
        <v>2007</v>
      </c>
      <c r="O213" s="2" t="s">
        <v>126</v>
      </c>
    </row>
    <row r="214" spans="1:15" x14ac:dyDescent="0.3">
      <c r="A214" s="2" t="s">
        <v>212</v>
      </c>
      <c r="B214" s="18">
        <v>22</v>
      </c>
      <c r="C214" s="17">
        <v>5</v>
      </c>
      <c r="D214" s="19">
        <v>22</v>
      </c>
      <c r="E214" s="20">
        <v>22</v>
      </c>
      <c r="F214" s="21">
        <v>0.5</v>
      </c>
      <c r="G214" s="22">
        <v>0</v>
      </c>
      <c r="H214" s="23">
        <v>0</v>
      </c>
      <c r="I214" s="24">
        <v>0</v>
      </c>
      <c r="J214" s="25">
        <v>0</v>
      </c>
      <c r="K214" s="23">
        <v>0</v>
      </c>
      <c r="L214" s="26">
        <v>0</v>
      </c>
      <c r="M214" s="27">
        <v>0</v>
      </c>
      <c r="N214" s="20">
        <v>0</v>
      </c>
      <c r="O214" s="2" t="s">
        <v>212</v>
      </c>
    </row>
    <row r="215" spans="1:15" x14ac:dyDescent="0.3">
      <c r="A215" s="49" t="s">
        <v>89</v>
      </c>
      <c r="B215" s="50">
        <v>38407</v>
      </c>
      <c r="C215" s="51">
        <v>37987</v>
      </c>
      <c r="D215" s="52">
        <v>38407</v>
      </c>
      <c r="E215" s="53">
        <v>38413</v>
      </c>
      <c r="F215" s="54">
        <v>37721</v>
      </c>
      <c r="G215" s="55"/>
      <c r="H215" s="56"/>
      <c r="I215" s="57"/>
      <c r="J215" s="58"/>
      <c r="K215" s="56"/>
      <c r="L215" s="59"/>
      <c r="M215" s="60"/>
      <c r="N215" s="53"/>
      <c r="O215" s="49" t="s">
        <v>89</v>
      </c>
    </row>
    <row r="216" spans="1:15" x14ac:dyDescent="0.3">
      <c r="A216" s="2" t="s">
        <v>388</v>
      </c>
      <c r="B216" s="18">
        <f>SUM(C216:N216)</f>
        <v>14</v>
      </c>
      <c r="C216" s="17">
        <v>4</v>
      </c>
      <c r="D216" s="19">
        <v>4</v>
      </c>
      <c r="E216" s="20">
        <v>2</v>
      </c>
      <c r="F216" s="21">
        <v>1</v>
      </c>
      <c r="G216" s="22">
        <v>0</v>
      </c>
      <c r="H216" s="23">
        <v>0</v>
      </c>
      <c r="I216" s="24">
        <v>0</v>
      </c>
      <c r="J216" s="25">
        <v>0</v>
      </c>
      <c r="K216" s="23">
        <v>0</v>
      </c>
      <c r="L216" s="26">
        <v>0</v>
      </c>
      <c r="M216" s="27">
        <v>1</v>
      </c>
      <c r="N216" s="20">
        <v>2</v>
      </c>
      <c r="O216" s="2" t="s">
        <v>388</v>
      </c>
    </row>
    <row r="217" spans="1:15" x14ac:dyDescent="0.3">
      <c r="A217" s="15" t="s">
        <v>214</v>
      </c>
      <c r="B217" s="16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 t="s">
        <v>214</v>
      </c>
    </row>
    <row r="218" spans="1:15" x14ac:dyDescent="0.3">
      <c r="A218" s="3" t="s">
        <v>215</v>
      </c>
      <c r="B218" s="4">
        <f>SUM(C218:N218)</f>
        <v>15</v>
      </c>
      <c r="C218" s="5">
        <v>0</v>
      </c>
      <c r="D218" s="6">
        <v>3</v>
      </c>
      <c r="E218" s="7">
        <v>2</v>
      </c>
      <c r="F218" s="8">
        <v>2</v>
      </c>
      <c r="G218" s="9">
        <v>3</v>
      </c>
      <c r="H218" s="10">
        <v>0</v>
      </c>
      <c r="I218" s="11">
        <v>0</v>
      </c>
      <c r="J218" s="12">
        <v>0</v>
      </c>
      <c r="K218" s="10">
        <v>2</v>
      </c>
      <c r="L218" s="13">
        <v>2</v>
      </c>
      <c r="M218" s="14">
        <v>0</v>
      </c>
      <c r="N218" s="7">
        <v>1</v>
      </c>
      <c r="O218" s="3" t="s">
        <v>215</v>
      </c>
    </row>
    <row r="219" spans="1:15" x14ac:dyDescent="0.3">
      <c r="A219" s="2" t="s">
        <v>216</v>
      </c>
      <c r="B219" s="18">
        <f>SUM(C219:N219)</f>
        <v>14.500000000000002</v>
      </c>
      <c r="C219" s="231">
        <v>1.6666666666666667</v>
      </c>
      <c r="D219" s="232">
        <v>1</v>
      </c>
      <c r="E219" s="233">
        <v>2.3333333333333335</v>
      </c>
      <c r="F219" s="234">
        <v>0.83333333333333337</v>
      </c>
      <c r="G219" s="235">
        <v>1.1666666666666667</v>
      </c>
      <c r="H219" s="236">
        <v>0.5</v>
      </c>
      <c r="I219" s="237">
        <v>0.83333333333333337</v>
      </c>
      <c r="J219" s="238">
        <v>0.66666666666666663</v>
      </c>
      <c r="K219" s="236">
        <v>1.3333333333333333</v>
      </c>
      <c r="L219" s="239">
        <v>0.83333333333333337</v>
      </c>
      <c r="M219" s="240">
        <v>1.8333333333333333</v>
      </c>
      <c r="N219" s="233">
        <v>1.5</v>
      </c>
      <c r="O219" s="2" t="s">
        <v>216</v>
      </c>
    </row>
    <row r="220" spans="1:15" x14ac:dyDescent="0.3">
      <c r="A220" s="2" t="s">
        <v>217</v>
      </c>
      <c r="B220" s="18">
        <v>25</v>
      </c>
      <c r="C220" s="17">
        <v>6</v>
      </c>
      <c r="D220" s="19">
        <v>3</v>
      </c>
      <c r="E220" s="20">
        <v>5</v>
      </c>
      <c r="F220" s="21">
        <v>2</v>
      </c>
      <c r="G220" s="22">
        <v>4</v>
      </c>
      <c r="H220" s="23">
        <v>1</v>
      </c>
      <c r="I220" s="24">
        <v>1</v>
      </c>
      <c r="J220" s="25">
        <v>2</v>
      </c>
      <c r="K220" s="23">
        <v>2</v>
      </c>
      <c r="L220" s="26">
        <v>2</v>
      </c>
      <c r="M220" s="27">
        <v>5</v>
      </c>
      <c r="N220" s="20">
        <v>3</v>
      </c>
      <c r="O220" s="2" t="s">
        <v>217</v>
      </c>
    </row>
    <row r="221" spans="1:15" x14ac:dyDescent="0.3">
      <c r="A221" s="2" t="s">
        <v>86</v>
      </c>
      <c r="B221" s="18">
        <v>2001</v>
      </c>
      <c r="C221" s="17">
        <v>2001</v>
      </c>
      <c r="D221" s="19">
        <v>2001</v>
      </c>
      <c r="E221" s="20">
        <v>2005</v>
      </c>
      <c r="F221" s="21">
        <v>2007</v>
      </c>
      <c r="G221" s="22">
        <v>2001</v>
      </c>
      <c r="H221" s="23">
        <v>2004</v>
      </c>
      <c r="I221" s="24">
        <v>2006</v>
      </c>
      <c r="J221" s="25">
        <v>2001</v>
      </c>
      <c r="K221" s="23">
        <v>2007</v>
      </c>
      <c r="L221" s="26">
        <v>2007</v>
      </c>
      <c r="M221" s="27">
        <v>2002</v>
      </c>
      <c r="N221" s="20">
        <v>2006</v>
      </c>
      <c r="O221" s="2" t="s">
        <v>86</v>
      </c>
    </row>
    <row r="222" spans="1:15" x14ac:dyDescent="0.3">
      <c r="A222" s="2" t="s">
        <v>218</v>
      </c>
      <c r="B222" s="18">
        <v>11</v>
      </c>
      <c r="C222" s="17">
        <v>0</v>
      </c>
      <c r="D222" s="19">
        <v>0</v>
      </c>
      <c r="E222" s="20">
        <v>0</v>
      </c>
      <c r="F222" s="21">
        <v>0</v>
      </c>
      <c r="G222" s="22">
        <v>0</v>
      </c>
      <c r="H222" s="23">
        <v>0</v>
      </c>
      <c r="I222" s="24">
        <v>0</v>
      </c>
      <c r="J222" s="25">
        <v>0</v>
      </c>
      <c r="K222" s="23">
        <v>1</v>
      </c>
      <c r="L222" s="26">
        <v>0</v>
      </c>
      <c r="M222" s="27">
        <v>0</v>
      </c>
      <c r="N222" s="20">
        <v>1</v>
      </c>
      <c r="O222" s="2" t="s">
        <v>218</v>
      </c>
    </row>
    <row r="223" spans="1:15" ht="15" thickBot="1" x14ac:dyDescent="0.35">
      <c r="A223" s="87" t="s">
        <v>86</v>
      </c>
      <c r="B223" s="88">
        <v>2005</v>
      </c>
      <c r="C223" s="89">
        <v>2005</v>
      </c>
      <c r="D223" s="90">
        <v>2005</v>
      </c>
      <c r="E223" s="91">
        <v>2004</v>
      </c>
      <c r="F223" s="92">
        <v>2004</v>
      </c>
      <c r="G223" s="93">
        <v>2002</v>
      </c>
      <c r="H223" s="94">
        <v>2007</v>
      </c>
      <c r="I223" s="95">
        <v>2001</v>
      </c>
      <c r="J223" s="96">
        <v>2006</v>
      </c>
      <c r="K223" s="94">
        <v>2002</v>
      </c>
      <c r="L223" s="97">
        <v>2004</v>
      </c>
      <c r="M223" s="98">
        <v>2001</v>
      </c>
      <c r="N223" s="91">
        <v>2007</v>
      </c>
      <c r="O223" s="87" t="s">
        <v>86</v>
      </c>
    </row>
    <row r="224" spans="1:15" ht="15" thickTop="1" x14ac:dyDescent="0.3">
      <c r="A224" s="61" t="s">
        <v>219</v>
      </c>
      <c r="B224" s="62">
        <f>SUM(C224:N224)</f>
        <v>5</v>
      </c>
      <c r="C224" s="63">
        <v>0</v>
      </c>
      <c r="D224" s="64">
        <v>0</v>
      </c>
      <c r="E224" s="65">
        <v>0</v>
      </c>
      <c r="F224" s="66">
        <v>1</v>
      </c>
      <c r="G224" s="67">
        <v>1</v>
      </c>
      <c r="H224" s="68">
        <v>1</v>
      </c>
      <c r="I224" s="69">
        <v>0</v>
      </c>
      <c r="J224" s="205">
        <v>1</v>
      </c>
      <c r="K224" s="68">
        <v>0</v>
      </c>
      <c r="L224" s="71">
        <v>1</v>
      </c>
      <c r="M224" s="72">
        <v>0</v>
      </c>
      <c r="N224" s="65">
        <v>0</v>
      </c>
      <c r="O224" s="61" t="s">
        <v>219</v>
      </c>
    </row>
    <row r="225" spans="1:15" x14ac:dyDescent="0.3">
      <c r="A225" s="2" t="s">
        <v>220</v>
      </c>
      <c r="B225" s="18">
        <f>SUM(C225:N225)</f>
        <v>58</v>
      </c>
      <c r="C225" s="17">
        <v>5</v>
      </c>
      <c r="D225" s="19">
        <v>6</v>
      </c>
      <c r="E225" s="20">
        <v>5</v>
      </c>
      <c r="F225" s="21">
        <v>4</v>
      </c>
      <c r="G225" s="22">
        <v>3</v>
      </c>
      <c r="H225" s="23">
        <v>4</v>
      </c>
      <c r="I225" s="24">
        <v>4</v>
      </c>
      <c r="J225" s="25">
        <v>4</v>
      </c>
      <c r="K225" s="23">
        <v>5</v>
      </c>
      <c r="L225" s="26">
        <v>6</v>
      </c>
      <c r="M225" s="27">
        <v>6</v>
      </c>
      <c r="N225" s="20">
        <v>6</v>
      </c>
      <c r="O225" s="2" t="s">
        <v>220</v>
      </c>
    </row>
    <row r="226" spans="1:15" x14ac:dyDescent="0.3">
      <c r="A226" s="15" t="s">
        <v>221</v>
      </c>
      <c r="B226" s="16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 t="s">
        <v>221</v>
      </c>
    </row>
    <row r="227" spans="1:15" x14ac:dyDescent="0.3">
      <c r="A227" s="3" t="s">
        <v>222</v>
      </c>
      <c r="B227" s="4">
        <v>77.400000000000006</v>
      </c>
      <c r="C227" s="5">
        <v>77.400000000000006</v>
      </c>
      <c r="D227" s="6">
        <v>51.48</v>
      </c>
      <c r="E227" s="7">
        <v>79.2</v>
      </c>
      <c r="F227" s="8">
        <v>28.08</v>
      </c>
      <c r="G227" s="9">
        <v>53.64</v>
      </c>
      <c r="H227" s="10">
        <v>56.88</v>
      </c>
      <c r="I227" s="11">
        <v>50.04</v>
      </c>
      <c r="J227" s="215">
        <v>37.44</v>
      </c>
      <c r="K227" s="10">
        <v>36.72</v>
      </c>
      <c r="L227" s="13">
        <v>18.36</v>
      </c>
      <c r="M227" s="14">
        <v>39.159999999999997</v>
      </c>
      <c r="N227" s="7">
        <v>36</v>
      </c>
      <c r="O227" s="3" t="s">
        <v>222</v>
      </c>
    </row>
    <row r="228" spans="1:15" x14ac:dyDescent="0.3">
      <c r="A228" s="35" t="s">
        <v>223</v>
      </c>
      <c r="B228" s="18">
        <v>77.400000000000006</v>
      </c>
      <c r="C228" s="17">
        <v>77.400000000000006</v>
      </c>
      <c r="D228" s="19">
        <v>55.4</v>
      </c>
      <c r="E228" s="20">
        <v>79.2</v>
      </c>
      <c r="F228" s="21">
        <v>48.6</v>
      </c>
      <c r="G228" s="22">
        <v>70.2</v>
      </c>
      <c r="H228" s="23">
        <v>56.88</v>
      </c>
      <c r="I228" s="24">
        <v>39.6</v>
      </c>
      <c r="J228" s="207">
        <v>44.28</v>
      </c>
      <c r="K228" s="23">
        <v>41</v>
      </c>
      <c r="L228" s="26">
        <v>45</v>
      </c>
      <c r="M228" s="27">
        <v>47.2</v>
      </c>
      <c r="N228" s="208">
        <v>64.099999999999994</v>
      </c>
      <c r="O228" s="35" t="s">
        <v>223</v>
      </c>
    </row>
    <row r="229" spans="1:15" ht="15" thickBot="1" x14ac:dyDescent="0.35">
      <c r="A229" s="164" t="s">
        <v>89</v>
      </c>
      <c r="B229" s="50">
        <v>39100</v>
      </c>
      <c r="C229" s="51">
        <v>39100</v>
      </c>
      <c r="D229" s="52">
        <v>38025</v>
      </c>
      <c r="E229" s="53">
        <v>39145</v>
      </c>
      <c r="F229" s="54">
        <v>38105</v>
      </c>
      <c r="G229" s="55">
        <v>38857</v>
      </c>
      <c r="H229" s="56">
        <v>39252</v>
      </c>
      <c r="I229" s="57">
        <v>38170</v>
      </c>
      <c r="J229" s="58">
        <v>38946</v>
      </c>
      <c r="K229" s="56">
        <v>37886</v>
      </c>
      <c r="L229" s="59">
        <v>38650</v>
      </c>
      <c r="M229" s="60">
        <v>37928</v>
      </c>
      <c r="N229" s="53">
        <v>39081</v>
      </c>
      <c r="O229" s="164" t="s">
        <v>86</v>
      </c>
    </row>
    <row r="230" spans="1:15" ht="15" thickTop="1" x14ac:dyDescent="0.3">
      <c r="A230" s="61" t="s">
        <v>224</v>
      </c>
      <c r="B230" s="62">
        <v>126</v>
      </c>
      <c r="C230" s="63">
        <v>126</v>
      </c>
      <c r="D230" s="64">
        <v>93.6</v>
      </c>
      <c r="E230" s="65">
        <v>100.8</v>
      </c>
      <c r="F230" s="66">
        <v>61.2</v>
      </c>
      <c r="G230" s="67">
        <v>97.2</v>
      </c>
      <c r="H230" s="68">
        <v>72</v>
      </c>
      <c r="I230" s="69">
        <v>93.6</v>
      </c>
      <c r="J230" s="70">
        <v>68.400000000000006</v>
      </c>
      <c r="K230" s="68">
        <v>68.400000000000006</v>
      </c>
      <c r="L230" s="71">
        <v>57.6</v>
      </c>
      <c r="M230" s="72">
        <v>79.2</v>
      </c>
      <c r="N230" s="65">
        <v>111.6</v>
      </c>
      <c r="O230" s="61" t="s">
        <v>224</v>
      </c>
    </row>
    <row r="231" spans="1:15" x14ac:dyDescent="0.3">
      <c r="A231" s="35" t="s">
        <v>223</v>
      </c>
      <c r="B231" s="18">
        <v>180</v>
      </c>
      <c r="C231" s="17">
        <v>151</v>
      </c>
      <c r="D231" s="19">
        <v>151</v>
      </c>
      <c r="E231" s="20">
        <v>126</v>
      </c>
      <c r="F231" s="21">
        <v>180</v>
      </c>
      <c r="G231" s="22">
        <v>133</v>
      </c>
      <c r="H231" s="23">
        <v>108</v>
      </c>
      <c r="I231" s="24">
        <v>97</v>
      </c>
      <c r="J231" s="25">
        <v>108</v>
      </c>
      <c r="K231" s="23">
        <v>108</v>
      </c>
      <c r="L231" s="26">
        <v>180</v>
      </c>
      <c r="M231" s="27">
        <v>122</v>
      </c>
      <c r="N231" s="20">
        <v>148</v>
      </c>
      <c r="O231" s="35" t="s">
        <v>223</v>
      </c>
    </row>
    <row r="232" spans="1:15" x14ac:dyDescent="0.3">
      <c r="A232" s="35" t="s">
        <v>86</v>
      </c>
      <c r="B232" s="18">
        <v>1949</v>
      </c>
      <c r="C232" s="17">
        <v>1966</v>
      </c>
      <c r="D232" s="19">
        <v>1990</v>
      </c>
      <c r="E232" s="20">
        <v>1984</v>
      </c>
      <c r="F232" s="21">
        <v>1949</v>
      </c>
      <c r="G232" s="22">
        <v>1949</v>
      </c>
      <c r="H232" s="23">
        <v>1993</v>
      </c>
      <c r="I232" s="79" t="s">
        <v>99</v>
      </c>
      <c r="J232" s="25">
        <v>1949</v>
      </c>
      <c r="K232" s="23" t="s">
        <v>99</v>
      </c>
      <c r="L232" s="26">
        <v>1949</v>
      </c>
      <c r="M232" s="27" t="s">
        <v>99</v>
      </c>
      <c r="N232" s="20">
        <v>2004</v>
      </c>
      <c r="O232" s="35" t="s">
        <v>86</v>
      </c>
    </row>
    <row r="233" spans="1:15" x14ac:dyDescent="0.3">
      <c r="A233" s="16" t="s">
        <v>225</v>
      </c>
      <c r="B233" s="16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6" t="s">
        <v>225</v>
      </c>
    </row>
    <row r="234" spans="1:15" x14ac:dyDescent="0.3">
      <c r="A234" s="3" t="s">
        <v>389</v>
      </c>
      <c r="B234" s="4">
        <f>SUM(C234:N234)</f>
        <v>43</v>
      </c>
      <c r="C234" s="5">
        <v>0</v>
      </c>
      <c r="D234" s="6">
        <v>1</v>
      </c>
      <c r="E234" s="7">
        <v>4.5</v>
      </c>
      <c r="F234" s="8">
        <v>9</v>
      </c>
      <c r="G234" s="9">
        <v>6</v>
      </c>
      <c r="H234" s="10">
        <v>3</v>
      </c>
      <c r="I234" s="11">
        <v>0.5</v>
      </c>
      <c r="J234" s="12">
        <v>5.5</v>
      </c>
      <c r="K234" s="10">
        <v>6</v>
      </c>
      <c r="L234" s="13">
        <v>3.5</v>
      </c>
      <c r="M234" s="14">
        <v>3</v>
      </c>
      <c r="N234" s="7">
        <v>1</v>
      </c>
      <c r="O234" s="3" t="s">
        <v>389</v>
      </c>
    </row>
    <row r="235" spans="1:15" x14ac:dyDescent="0.3">
      <c r="A235" s="35" t="s">
        <v>227</v>
      </c>
      <c r="B235" s="18">
        <f>SUM(C235:N235)</f>
        <v>19.559999999999999</v>
      </c>
      <c r="C235" s="231">
        <v>1.0833333333333333</v>
      </c>
      <c r="D235" s="232">
        <v>2.75</v>
      </c>
      <c r="E235" s="233">
        <v>1.3333333333333333</v>
      </c>
      <c r="F235" s="234">
        <v>2.67</v>
      </c>
      <c r="G235" s="235">
        <v>1.92</v>
      </c>
      <c r="H235" s="236">
        <v>2.5033333333333334</v>
      </c>
      <c r="I235" s="237">
        <v>0.58333333333333337</v>
      </c>
      <c r="J235" s="238">
        <v>1.25</v>
      </c>
      <c r="K235" s="236">
        <v>1.2533333333333332</v>
      </c>
      <c r="L235" s="239">
        <v>0.7533333333333333</v>
      </c>
      <c r="M235" s="240">
        <v>1.6266666666666667</v>
      </c>
      <c r="N235" s="233">
        <v>1.8333333333333333</v>
      </c>
      <c r="O235" s="35" t="s">
        <v>227</v>
      </c>
    </row>
    <row r="236" spans="1:15" x14ac:dyDescent="0.3">
      <c r="A236" s="35" t="s">
        <v>228</v>
      </c>
      <c r="B236" s="18" t="s">
        <v>441</v>
      </c>
      <c r="C236" s="165" t="s">
        <v>391</v>
      </c>
      <c r="D236" s="19" t="s">
        <v>392</v>
      </c>
      <c r="E236" s="20" t="s">
        <v>442</v>
      </c>
      <c r="F236" s="21" t="s">
        <v>443</v>
      </c>
      <c r="G236" s="22" t="s">
        <v>444</v>
      </c>
      <c r="H236" s="23" t="s">
        <v>423</v>
      </c>
      <c r="I236" s="24" t="s">
        <v>234</v>
      </c>
      <c r="J236" s="84" t="s">
        <v>445</v>
      </c>
      <c r="K236" s="255" t="s">
        <v>444</v>
      </c>
      <c r="L236" s="26" t="s">
        <v>446</v>
      </c>
      <c r="M236" s="27" t="s">
        <v>237</v>
      </c>
      <c r="N236" s="20" t="s">
        <v>393</v>
      </c>
      <c r="O236" s="35" t="s">
        <v>228</v>
      </c>
    </row>
    <row r="237" spans="1:15" ht="15" thickBot="1" x14ac:dyDescent="0.35">
      <c r="A237" s="149" t="s">
        <v>239</v>
      </c>
      <c r="B237" s="88" t="s">
        <v>240</v>
      </c>
      <c r="C237" s="89" t="s">
        <v>447</v>
      </c>
      <c r="D237" s="90" t="s">
        <v>242</v>
      </c>
      <c r="E237" s="91" t="s">
        <v>241</v>
      </c>
      <c r="F237" s="92" t="s">
        <v>354</v>
      </c>
      <c r="G237" s="93" t="s">
        <v>244</v>
      </c>
      <c r="H237" s="94" t="s">
        <v>244</v>
      </c>
      <c r="I237" s="95" t="s">
        <v>353</v>
      </c>
      <c r="J237" s="96" t="s">
        <v>353</v>
      </c>
      <c r="K237" s="94" t="s">
        <v>353</v>
      </c>
      <c r="L237" s="97" t="s">
        <v>353</v>
      </c>
      <c r="M237" s="98" t="s">
        <v>246</v>
      </c>
      <c r="N237" s="91" t="s">
        <v>242</v>
      </c>
      <c r="O237" s="149" t="s">
        <v>239</v>
      </c>
    </row>
    <row r="238" spans="1:15" ht="15" thickTop="1" x14ac:dyDescent="0.3">
      <c r="A238" s="61" t="s">
        <v>396</v>
      </c>
      <c r="B238" s="62">
        <f>SUM(C238:N238)</f>
        <v>8</v>
      </c>
      <c r="C238" s="63">
        <v>0</v>
      </c>
      <c r="D238" s="64">
        <v>0.5</v>
      </c>
      <c r="E238" s="65">
        <v>0.5</v>
      </c>
      <c r="F238" s="66">
        <v>2.5</v>
      </c>
      <c r="G238" s="67">
        <v>0.5</v>
      </c>
      <c r="H238" s="68">
        <v>0.5</v>
      </c>
      <c r="I238" s="69">
        <v>0</v>
      </c>
      <c r="J238" s="70">
        <v>1</v>
      </c>
      <c r="K238" s="68">
        <v>1</v>
      </c>
      <c r="L238" s="71">
        <v>0.5</v>
      </c>
      <c r="M238" s="72">
        <v>0.5</v>
      </c>
      <c r="N238" s="65">
        <v>0.5</v>
      </c>
      <c r="O238" s="61" t="s">
        <v>396</v>
      </c>
    </row>
    <row r="239" spans="1:15" x14ac:dyDescent="0.3">
      <c r="A239" s="35" t="s">
        <v>248</v>
      </c>
      <c r="B239" s="18">
        <f>SUM(C239:N239)</f>
        <v>27.176666666666662</v>
      </c>
      <c r="C239" s="231">
        <v>1.25</v>
      </c>
      <c r="D239" s="232">
        <v>2.92</v>
      </c>
      <c r="E239" s="233">
        <v>4.6633333333333331</v>
      </c>
      <c r="F239" s="234">
        <v>5.833333333333333</v>
      </c>
      <c r="G239" s="235">
        <v>2.9966666666666666</v>
      </c>
      <c r="H239" s="236">
        <v>1.3366666666666667</v>
      </c>
      <c r="I239" s="237">
        <v>0.58333333333333337</v>
      </c>
      <c r="J239" s="238">
        <v>2.2533333333333334</v>
      </c>
      <c r="K239" s="236">
        <v>1.92</v>
      </c>
      <c r="L239" s="239">
        <v>0.58666666666666656</v>
      </c>
      <c r="M239" s="240">
        <v>0.41666666666666669</v>
      </c>
      <c r="N239" s="233">
        <v>2.4166666666666665</v>
      </c>
      <c r="O239" s="35" t="s">
        <v>248</v>
      </c>
    </row>
    <row r="240" spans="1:15" x14ac:dyDescent="0.3">
      <c r="A240" s="35" t="s">
        <v>249</v>
      </c>
      <c r="B240" s="18" t="s">
        <v>250</v>
      </c>
      <c r="C240" s="17" t="s">
        <v>251</v>
      </c>
      <c r="D240" s="19" t="s">
        <v>252</v>
      </c>
      <c r="E240" s="20" t="s">
        <v>253</v>
      </c>
      <c r="F240" s="21" t="s">
        <v>254</v>
      </c>
      <c r="G240" s="22" t="s">
        <v>255</v>
      </c>
      <c r="H240" s="23" t="s">
        <v>256</v>
      </c>
      <c r="I240" s="24" t="s">
        <v>257</v>
      </c>
      <c r="J240" s="25" t="s">
        <v>258</v>
      </c>
      <c r="K240" s="23" t="s">
        <v>259</v>
      </c>
      <c r="L240" s="26" t="s">
        <v>260</v>
      </c>
      <c r="M240" s="27" t="s">
        <v>261</v>
      </c>
      <c r="N240" s="20" t="s">
        <v>262</v>
      </c>
      <c r="O240" s="35" t="s">
        <v>249</v>
      </c>
    </row>
    <row r="241" spans="1:15" ht="15" thickBot="1" x14ac:dyDescent="0.35">
      <c r="A241" s="149" t="s">
        <v>263</v>
      </c>
      <c r="B241" s="88" t="s">
        <v>395</v>
      </c>
      <c r="C241" s="89" t="s">
        <v>447</v>
      </c>
      <c r="D241" s="90" t="s">
        <v>448</v>
      </c>
      <c r="E241" s="91" t="s">
        <v>397</v>
      </c>
      <c r="F241" s="92" t="s">
        <v>397</v>
      </c>
      <c r="G241" s="93" t="s">
        <v>397</v>
      </c>
      <c r="H241" s="94" t="s">
        <v>353</v>
      </c>
      <c r="I241" s="95" t="s">
        <v>447</v>
      </c>
      <c r="J241" s="96" t="s">
        <v>397</v>
      </c>
      <c r="K241" s="94" t="s">
        <v>424</v>
      </c>
      <c r="L241" s="97" t="s">
        <v>397</v>
      </c>
      <c r="M241" s="98" t="s">
        <v>424</v>
      </c>
      <c r="N241" s="91" t="s">
        <v>397</v>
      </c>
      <c r="O241" s="149" t="s">
        <v>263</v>
      </c>
    </row>
    <row r="242" spans="1:15" ht="15" thickTop="1" x14ac:dyDescent="0.3">
      <c r="A242" s="61" t="s">
        <v>399</v>
      </c>
      <c r="B242" s="62">
        <f>SUM(C242:N242)</f>
        <v>41</v>
      </c>
      <c r="C242" s="63">
        <v>0</v>
      </c>
      <c r="D242" s="64">
        <v>2</v>
      </c>
      <c r="E242" s="65">
        <v>3.5</v>
      </c>
      <c r="F242" s="66">
        <v>8</v>
      </c>
      <c r="G242" s="67">
        <v>4</v>
      </c>
      <c r="H242" s="68">
        <v>1.5</v>
      </c>
      <c r="I242" s="69">
        <v>2</v>
      </c>
      <c r="J242" s="70">
        <v>1.5</v>
      </c>
      <c r="K242" s="68">
        <v>1</v>
      </c>
      <c r="L242" s="71">
        <v>8</v>
      </c>
      <c r="M242" s="72">
        <v>1.5</v>
      </c>
      <c r="N242" s="65">
        <v>8</v>
      </c>
      <c r="O242" s="61" t="s">
        <v>357</v>
      </c>
    </row>
    <row r="243" spans="1:15" x14ac:dyDescent="0.3">
      <c r="A243" s="35" t="s">
        <v>269</v>
      </c>
      <c r="B243" s="18">
        <f>SUM(C243:N243)</f>
        <v>33.426666666666669</v>
      </c>
      <c r="C243" s="231">
        <v>2.9133333333333336</v>
      </c>
      <c r="D243" s="232">
        <v>2.5833333333333335</v>
      </c>
      <c r="E243" s="233">
        <v>3.5</v>
      </c>
      <c r="F243" s="234">
        <v>2.3333333333333335</v>
      </c>
      <c r="G243" s="235">
        <v>0.92</v>
      </c>
      <c r="H243" s="236">
        <v>3.17</v>
      </c>
      <c r="I243" s="237">
        <v>1.9166666666666667</v>
      </c>
      <c r="J243" s="238">
        <v>1.7533333333333332</v>
      </c>
      <c r="K243" s="236">
        <v>3.4966666666666666</v>
      </c>
      <c r="L243" s="239">
        <v>4.416666666666667</v>
      </c>
      <c r="M243" s="240">
        <v>2.0866666666666664</v>
      </c>
      <c r="N243" s="233">
        <v>4.3366666666666669</v>
      </c>
      <c r="O243" s="35" t="s">
        <v>269</v>
      </c>
    </row>
    <row r="244" spans="1:15" x14ac:dyDescent="0.3">
      <c r="A244" s="35" t="s">
        <v>270</v>
      </c>
      <c r="B244" s="18" t="s">
        <v>271</v>
      </c>
      <c r="C244" s="17" t="s">
        <v>425</v>
      </c>
      <c r="D244" s="19" t="s">
        <v>426</v>
      </c>
      <c r="E244" s="20" t="s">
        <v>427</v>
      </c>
      <c r="F244" s="21" t="s">
        <v>449</v>
      </c>
      <c r="G244" s="22" t="s">
        <v>450</v>
      </c>
      <c r="H244" s="23" t="s">
        <v>428</v>
      </c>
      <c r="I244" s="24" t="s">
        <v>428</v>
      </c>
      <c r="J244" s="25" t="s">
        <v>238</v>
      </c>
      <c r="K244" s="23" t="s">
        <v>275</v>
      </c>
      <c r="L244" s="26" t="s">
        <v>276</v>
      </c>
      <c r="M244" s="27" t="s">
        <v>277</v>
      </c>
      <c r="N244" s="20" t="s">
        <v>444</v>
      </c>
      <c r="O244" s="35" t="s">
        <v>270</v>
      </c>
    </row>
    <row r="245" spans="1:15" ht="15" thickBot="1" x14ac:dyDescent="0.35">
      <c r="A245" s="149" t="s">
        <v>279</v>
      </c>
      <c r="B245" s="88" t="s">
        <v>280</v>
      </c>
      <c r="C245" s="89" t="s">
        <v>447</v>
      </c>
      <c r="D245" s="90" t="s">
        <v>241</v>
      </c>
      <c r="E245" s="91" t="s">
        <v>246</v>
      </c>
      <c r="F245" s="92" t="s">
        <v>241</v>
      </c>
      <c r="G245" s="93" t="s">
        <v>242</v>
      </c>
      <c r="H245" s="94" t="s">
        <v>354</v>
      </c>
      <c r="I245" s="95" t="s">
        <v>241</v>
      </c>
      <c r="J245" s="96" t="s">
        <v>424</v>
      </c>
      <c r="K245" s="94" t="s">
        <v>245</v>
      </c>
      <c r="L245" s="97" t="s">
        <v>245</v>
      </c>
      <c r="M245" s="98" t="s">
        <v>424</v>
      </c>
      <c r="N245" s="91" t="s">
        <v>401</v>
      </c>
      <c r="O245" s="149" t="s">
        <v>279</v>
      </c>
    </row>
    <row r="246" spans="1:15" ht="15" thickTop="1" x14ac:dyDescent="0.3">
      <c r="A246" s="61" t="s">
        <v>402</v>
      </c>
      <c r="B246" s="62">
        <f>SUM(C246:N246)</f>
        <v>37</v>
      </c>
      <c r="C246" s="63">
        <v>1.5</v>
      </c>
      <c r="D246" s="64">
        <v>7.5</v>
      </c>
      <c r="E246" s="65">
        <v>3</v>
      </c>
      <c r="F246" s="66">
        <v>1.5</v>
      </c>
      <c r="G246" s="67">
        <v>2.5</v>
      </c>
      <c r="H246" s="68">
        <v>1</v>
      </c>
      <c r="I246" s="69">
        <v>1</v>
      </c>
      <c r="J246" s="70">
        <v>3</v>
      </c>
      <c r="K246" s="68">
        <v>1.5</v>
      </c>
      <c r="L246" s="71">
        <v>5.5</v>
      </c>
      <c r="M246" s="72">
        <v>4</v>
      </c>
      <c r="N246" s="65">
        <v>5</v>
      </c>
      <c r="O246" s="61" t="s">
        <v>402</v>
      </c>
    </row>
    <row r="247" spans="1:15" x14ac:dyDescent="0.3">
      <c r="A247" s="35" t="s">
        <v>282</v>
      </c>
      <c r="B247" s="18">
        <f>SUM(C247:N247)</f>
        <v>34.68</v>
      </c>
      <c r="C247" s="231">
        <v>4.833333333333333</v>
      </c>
      <c r="D247" s="232">
        <v>1.3366666666666667</v>
      </c>
      <c r="E247" s="233">
        <v>3.9166666666666665</v>
      </c>
      <c r="F247" s="234">
        <v>2.5</v>
      </c>
      <c r="G247" s="235">
        <v>1.5</v>
      </c>
      <c r="H247" s="236">
        <v>2.0866666666666664</v>
      </c>
      <c r="I247" s="237">
        <v>2.5866666666666664</v>
      </c>
      <c r="J247" s="238">
        <v>0.92</v>
      </c>
      <c r="K247" s="236">
        <v>2.83</v>
      </c>
      <c r="L247" s="239">
        <v>5</v>
      </c>
      <c r="M247" s="240">
        <v>4.25</v>
      </c>
      <c r="N247" s="233">
        <v>2.92</v>
      </c>
      <c r="O247" s="35" t="s">
        <v>282</v>
      </c>
    </row>
    <row r="248" spans="1:15" x14ac:dyDescent="0.3">
      <c r="A248" s="35" t="s">
        <v>283</v>
      </c>
      <c r="B248" s="18" t="s">
        <v>284</v>
      </c>
      <c r="C248" s="17" t="s">
        <v>429</v>
      </c>
      <c r="D248" s="19" t="s">
        <v>451</v>
      </c>
      <c r="E248" s="20" t="s">
        <v>391</v>
      </c>
      <c r="F248" s="21" t="s">
        <v>360</v>
      </c>
      <c r="G248" s="22" t="s">
        <v>430</v>
      </c>
      <c r="H248" s="23" t="s">
        <v>360</v>
      </c>
      <c r="I248" s="24" t="s">
        <v>358</v>
      </c>
      <c r="J248" s="84" t="s">
        <v>452</v>
      </c>
      <c r="K248" s="23" t="s">
        <v>431</v>
      </c>
      <c r="L248" s="26" t="s">
        <v>427</v>
      </c>
      <c r="M248" s="27" t="s">
        <v>259</v>
      </c>
      <c r="N248" s="20" t="s">
        <v>453</v>
      </c>
      <c r="O248" s="35" t="s">
        <v>283</v>
      </c>
    </row>
    <row r="249" spans="1:15" ht="15" thickBot="1" x14ac:dyDescent="0.35">
      <c r="A249" s="149" t="s">
        <v>287</v>
      </c>
      <c r="B249" s="88" t="s">
        <v>288</v>
      </c>
      <c r="C249" s="89" t="s">
        <v>454</v>
      </c>
      <c r="D249" s="90" t="s">
        <v>353</v>
      </c>
      <c r="E249" s="91" t="s">
        <v>452</v>
      </c>
      <c r="F249" s="92" t="s">
        <v>432</v>
      </c>
      <c r="G249" s="93" t="s">
        <v>242</v>
      </c>
      <c r="H249" s="94" t="s">
        <v>245</v>
      </c>
      <c r="I249" s="95" t="s">
        <v>242</v>
      </c>
      <c r="J249" s="96" t="s">
        <v>242</v>
      </c>
      <c r="K249" s="94" t="s">
        <v>246</v>
      </c>
      <c r="L249" s="97" t="s">
        <v>235</v>
      </c>
      <c r="M249" s="98" t="s">
        <v>245</v>
      </c>
      <c r="N249" s="91" t="s">
        <v>245</v>
      </c>
      <c r="O249" s="149" t="s">
        <v>287</v>
      </c>
    </row>
    <row r="250" spans="1:15" ht="15" thickTop="1" x14ac:dyDescent="0.3">
      <c r="A250" s="61" t="s">
        <v>404</v>
      </c>
      <c r="B250" s="62">
        <f>SUM(C250:N250)</f>
        <v>46</v>
      </c>
      <c r="C250" s="63">
        <v>5.5</v>
      </c>
      <c r="D250" s="64">
        <v>3.5</v>
      </c>
      <c r="E250" s="65">
        <v>4</v>
      </c>
      <c r="F250" s="66">
        <v>0.5</v>
      </c>
      <c r="G250" s="67">
        <v>3</v>
      </c>
      <c r="H250" s="68">
        <v>5.5</v>
      </c>
      <c r="I250" s="69">
        <v>5</v>
      </c>
      <c r="J250" s="70">
        <v>5</v>
      </c>
      <c r="K250" s="68">
        <v>3</v>
      </c>
      <c r="L250" s="71">
        <v>2.5</v>
      </c>
      <c r="M250" s="72">
        <v>3.5</v>
      </c>
      <c r="N250" s="65">
        <v>5</v>
      </c>
      <c r="O250" s="61" t="s">
        <v>404</v>
      </c>
    </row>
    <row r="251" spans="1:15" x14ac:dyDescent="0.3">
      <c r="A251" s="35" t="s">
        <v>290</v>
      </c>
      <c r="B251" s="18">
        <f>SUM(C251:N251)</f>
        <v>40.256666666666668</v>
      </c>
      <c r="C251" s="231">
        <v>5.836666666666666</v>
      </c>
      <c r="D251" s="232">
        <v>2.25</v>
      </c>
      <c r="E251" s="233">
        <v>3.1666666666666665</v>
      </c>
      <c r="F251" s="234">
        <v>2.67</v>
      </c>
      <c r="G251" s="235">
        <v>3</v>
      </c>
      <c r="H251" s="236">
        <v>1.25</v>
      </c>
      <c r="I251" s="237">
        <v>1.6666666666666667</v>
      </c>
      <c r="J251" s="238">
        <v>1.9166666666666667</v>
      </c>
      <c r="K251" s="236">
        <v>2.3333333333333335</v>
      </c>
      <c r="L251" s="239">
        <v>5.75</v>
      </c>
      <c r="M251" s="240">
        <v>5.583333333333333</v>
      </c>
      <c r="N251" s="233">
        <v>4.833333333333333</v>
      </c>
      <c r="O251" s="35" t="s">
        <v>290</v>
      </c>
    </row>
    <row r="252" spans="1:15" x14ac:dyDescent="0.3">
      <c r="A252" s="35" t="s">
        <v>291</v>
      </c>
      <c r="B252" s="18" t="s">
        <v>405</v>
      </c>
      <c r="C252" s="17" t="s">
        <v>406</v>
      </c>
      <c r="D252" s="19" t="s">
        <v>433</v>
      </c>
      <c r="E252" s="20" t="s">
        <v>400</v>
      </c>
      <c r="F252" s="21" t="s">
        <v>407</v>
      </c>
      <c r="G252" s="22" t="s">
        <v>403</v>
      </c>
      <c r="H252" s="23" t="s">
        <v>445</v>
      </c>
      <c r="I252" s="24" t="s">
        <v>453</v>
      </c>
      <c r="J252" s="84" t="s">
        <v>453</v>
      </c>
      <c r="K252" s="23" t="s">
        <v>434</v>
      </c>
      <c r="L252" s="26" t="s">
        <v>409</v>
      </c>
      <c r="M252" s="27" t="s">
        <v>259</v>
      </c>
      <c r="N252" s="20" t="s">
        <v>435</v>
      </c>
      <c r="O252" s="35" t="s">
        <v>291</v>
      </c>
    </row>
    <row r="253" spans="1:15" ht="15" thickBot="1" x14ac:dyDescent="0.35">
      <c r="A253" s="149" t="s">
        <v>295</v>
      </c>
      <c r="B253" s="88" t="s">
        <v>296</v>
      </c>
      <c r="C253" s="89" t="s">
        <v>436</v>
      </c>
      <c r="D253" s="90" t="s">
        <v>354</v>
      </c>
      <c r="E253" s="91" t="s">
        <v>366</v>
      </c>
      <c r="F253" s="92" t="s">
        <v>448</v>
      </c>
      <c r="G253" s="93" t="s">
        <v>231</v>
      </c>
      <c r="H253" s="94" t="s">
        <v>242</v>
      </c>
      <c r="I253" s="95" t="s">
        <v>354</v>
      </c>
      <c r="J253" s="96" t="s">
        <v>242</v>
      </c>
      <c r="K253" s="94" t="s">
        <v>243</v>
      </c>
      <c r="L253" s="97" t="s">
        <v>235</v>
      </c>
      <c r="M253" s="98" t="s">
        <v>245</v>
      </c>
      <c r="N253" s="91" t="s">
        <v>245</v>
      </c>
      <c r="O253" s="149" t="s">
        <v>295</v>
      </c>
    </row>
    <row r="254" spans="1:15" ht="15" thickTop="1" x14ac:dyDescent="0.3">
      <c r="A254" s="61" t="s">
        <v>410</v>
      </c>
      <c r="B254" s="62">
        <f>SUM(C254:N254)</f>
        <v>50</v>
      </c>
      <c r="C254" s="63">
        <v>7.5</v>
      </c>
      <c r="D254" s="64">
        <v>6</v>
      </c>
      <c r="E254" s="65">
        <v>2.5</v>
      </c>
      <c r="F254" s="66">
        <v>0</v>
      </c>
      <c r="G254" s="67">
        <v>5</v>
      </c>
      <c r="H254" s="68">
        <v>5.5</v>
      </c>
      <c r="I254" s="69">
        <v>6</v>
      </c>
      <c r="J254" s="70">
        <v>2.5</v>
      </c>
      <c r="K254" s="68">
        <v>5.5</v>
      </c>
      <c r="L254" s="71">
        <v>1</v>
      </c>
      <c r="M254" s="72">
        <v>4</v>
      </c>
      <c r="N254" s="65">
        <v>4.5</v>
      </c>
      <c r="O254" s="61" t="s">
        <v>410</v>
      </c>
    </row>
    <row r="255" spans="1:15" x14ac:dyDescent="0.3">
      <c r="A255" s="35" t="s">
        <v>299</v>
      </c>
      <c r="B255" s="18">
        <f>SUM(C255:N255)</f>
        <v>63.510000000000005</v>
      </c>
      <c r="C255" s="231">
        <v>7.583333333333333</v>
      </c>
      <c r="D255" s="232">
        <v>5.5</v>
      </c>
      <c r="E255" s="233">
        <v>4.58</v>
      </c>
      <c r="F255" s="234">
        <v>4.083333333333333</v>
      </c>
      <c r="G255" s="235">
        <v>5.0866666666666669</v>
      </c>
      <c r="H255" s="236">
        <v>3.8333333333333335</v>
      </c>
      <c r="I255" s="237">
        <v>5.666666666666667</v>
      </c>
      <c r="J255" s="238">
        <v>5.42</v>
      </c>
      <c r="K255" s="236">
        <v>4.083333333333333</v>
      </c>
      <c r="L255" s="239">
        <v>7.0033333333333339</v>
      </c>
      <c r="M255" s="240">
        <v>5.336666666666666</v>
      </c>
      <c r="N255" s="233">
        <v>5.333333333333333</v>
      </c>
      <c r="O255" s="35" t="s">
        <v>299</v>
      </c>
    </row>
    <row r="256" spans="1:15" x14ac:dyDescent="0.3">
      <c r="A256" s="35" t="s">
        <v>300</v>
      </c>
      <c r="B256" s="18" t="s">
        <v>301</v>
      </c>
      <c r="C256" s="17" t="s">
        <v>368</v>
      </c>
      <c r="D256" s="19" t="s">
        <v>369</v>
      </c>
      <c r="E256" s="20" t="s">
        <v>370</v>
      </c>
      <c r="F256" s="21" t="s">
        <v>251</v>
      </c>
      <c r="G256" s="22" t="s">
        <v>302</v>
      </c>
      <c r="H256" s="23" t="s">
        <v>252</v>
      </c>
      <c r="I256" s="24" t="s">
        <v>253</v>
      </c>
      <c r="J256" s="25" t="s">
        <v>303</v>
      </c>
      <c r="K256" s="23" t="s">
        <v>392</v>
      </c>
      <c r="L256" s="26" t="s">
        <v>280</v>
      </c>
      <c r="M256" s="27" t="s">
        <v>275</v>
      </c>
      <c r="N256" s="20" t="s">
        <v>304</v>
      </c>
      <c r="O256" s="35" t="s">
        <v>300</v>
      </c>
    </row>
    <row r="257" spans="1:15" ht="15" thickBot="1" x14ac:dyDescent="0.35">
      <c r="A257" s="149" t="s">
        <v>305</v>
      </c>
      <c r="B257" s="88" t="s">
        <v>411</v>
      </c>
      <c r="C257" s="89" t="s">
        <v>436</v>
      </c>
      <c r="D257" s="90" t="s">
        <v>437</v>
      </c>
      <c r="E257" s="91" t="s">
        <v>412</v>
      </c>
      <c r="F257" s="92" t="s">
        <v>447</v>
      </c>
      <c r="G257" s="93" t="s">
        <v>413</v>
      </c>
      <c r="H257" s="94" t="s">
        <v>438</v>
      </c>
      <c r="I257" s="95" t="s">
        <v>412</v>
      </c>
      <c r="J257" s="96" t="s">
        <v>243</v>
      </c>
      <c r="K257" s="94" t="s">
        <v>261</v>
      </c>
      <c r="L257" s="97" t="s">
        <v>455</v>
      </c>
      <c r="M257" s="98" t="s">
        <v>237</v>
      </c>
      <c r="N257" s="91" t="s">
        <v>360</v>
      </c>
      <c r="O257" s="149" t="s">
        <v>305</v>
      </c>
    </row>
    <row r="258" spans="1:15" ht="15" thickTop="1" x14ac:dyDescent="0.3">
      <c r="A258" s="61" t="s">
        <v>414</v>
      </c>
      <c r="B258" s="62">
        <f>SUM(C258:N258)</f>
        <v>80.5</v>
      </c>
      <c r="C258" s="63">
        <v>3.5</v>
      </c>
      <c r="D258" s="64">
        <v>3</v>
      </c>
      <c r="E258" s="65">
        <v>8.5</v>
      </c>
      <c r="F258" s="66">
        <v>6.5</v>
      </c>
      <c r="G258" s="67">
        <v>9</v>
      </c>
      <c r="H258" s="68">
        <v>7.5</v>
      </c>
      <c r="I258" s="69">
        <v>16</v>
      </c>
      <c r="J258" s="70">
        <v>8.5</v>
      </c>
      <c r="K258" s="68">
        <v>8</v>
      </c>
      <c r="L258" s="71">
        <v>3</v>
      </c>
      <c r="M258" s="72">
        <v>4</v>
      </c>
      <c r="N258" s="65">
        <v>3</v>
      </c>
      <c r="O258" s="61" t="s">
        <v>414</v>
      </c>
    </row>
    <row r="259" spans="1:15" x14ac:dyDescent="0.3">
      <c r="A259" s="35" t="s">
        <v>312</v>
      </c>
      <c r="B259" s="18">
        <f>SUM(C259:N259)</f>
        <v>67.67</v>
      </c>
      <c r="C259" s="231">
        <v>3.9133333333333336</v>
      </c>
      <c r="D259" s="232">
        <v>5.586666666666666</v>
      </c>
      <c r="E259" s="233">
        <v>4.166666666666667</v>
      </c>
      <c r="F259" s="234">
        <v>6.67</v>
      </c>
      <c r="G259" s="235">
        <v>8.413333333333334</v>
      </c>
      <c r="H259" s="236">
        <v>9.42</v>
      </c>
      <c r="I259" s="237">
        <v>8.913333333333334</v>
      </c>
      <c r="J259" s="238">
        <v>7.166666666666667</v>
      </c>
      <c r="K259" s="236">
        <v>5.083333333333333</v>
      </c>
      <c r="L259" s="239">
        <v>2.5866666666666664</v>
      </c>
      <c r="M259" s="240">
        <v>3.0033333333333334</v>
      </c>
      <c r="N259" s="233">
        <v>2.7466666666666666</v>
      </c>
      <c r="O259" s="35" t="s">
        <v>312</v>
      </c>
    </row>
    <row r="260" spans="1:15" x14ac:dyDescent="0.3">
      <c r="A260" s="35" t="s">
        <v>313</v>
      </c>
      <c r="B260" s="18" t="s">
        <v>415</v>
      </c>
      <c r="C260" s="17" t="s">
        <v>403</v>
      </c>
      <c r="D260" s="19" t="s">
        <v>315</v>
      </c>
      <c r="E260" s="20" t="s">
        <v>456</v>
      </c>
      <c r="F260" s="21" t="s">
        <v>435</v>
      </c>
      <c r="G260" s="22" t="s">
        <v>317</v>
      </c>
      <c r="H260" s="23" t="s">
        <v>374</v>
      </c>
      <c r="I260" s="24" t="s">
        <v>457</v>
      </c>
      <c r="J260" s="25" t="s">
        <v>439</v>
      </c>
      <c r="K260" s="23" t="s">
        <v>377</v>
      </c>
      <c r="L260" s="26" t="s">
        <v>273</v>
      </c>
      <c r="M260" s="27" t="s">
        <v>356</v>
      </c>
      <c r="N260" s="20" t="s">
        <v>319</v>
      </c>
      <c r="O260" s="35" t="s">
        <v>313</v>
      </c>
    </row>
    <row r="261" spans="1:15" ht="15" thickBot="1" x14ac:dyDescent="0.35">
      <c r="A261" s="149" t="s">
        <v>320</v>
      </c>
      <c r="B261" s="88" t="s">
        <v>321</v>
      </c>
      <c r="C261" s="89" t="s">
        <v>260</v>
      </c>
      <c r="D261" s="90" t="s">
        <v>235</v>
      </c>
      <c r="E261" s="91" t="s">
        <v>230</v>
      </c>
      <c r="F261" s="92" t="s">
        <v>232</v>
      </c>
      <c r="G261" s="93" t="s">
        <v>238</v>
      </c>
      <c r="H261" s="94" t="s">
        <v>319</v>
      </c>
      <c r="I261" s="95" t="s">
        <v>322</v>
      </c>
      <c r="J261" s="96" t="s">
        <v>243</v>
      </c>
      <c r="K261" s="94" t="s">
        <v>243</v>
      </c>
      <c r="L261" s="97" t="s">
        <v>413</v>
      </c>
      <c r="M261" s="98" t="s">
        <v>230</v>
      </c>
      <c r="N261" s="91" t="s">
        <v>432</v>
      </c>
      <c r="O261" s="149" t="s">
        <v>320</v>
      </c>
    </row>
    <row r="262" spans="1:15" ht="15" thickTop="1" x14ac:dyDescent="0.3">
      <c r="A262" s="61" t="s">
        <v>419</v>
      </c>
      <c r="B262" s="62">
        <f>SUM(C262:N262)</f>
        <v>23.5</v>
      </c>
      <c r="C262" s="63">
        <v>0</v>
      </c>
      <c r="D262" s="64">
        <v>0.5</v>
      </c>
      <c r="E262" s="65">
        <v>2.5</v>
      </c>
      <c r="F262" s="66">
        <v>1</v>
      </c>
      <c r="G262" s="67">
        <v>0.5</v>
      </c>
      <c r="H262" s="68">
        <v>4</v>
      </c>
      <c r="I262" s="69">
        <v>0</v>
      </c>
      <c r="J262" s="70">
        <v>2</v>
      </c>
      <c r="K262" s="68">
        <v>3.5</v>
      </c>
      <c r="L262" s="71">
        <v>3</v>
      </c>
      <c r="M262" s="72">
        <v>5</v>
      </c>
      <c r="N262" s="65">
        <v>1.5</v>
      </c>
      <c r="O262" s="61" t="s">
        <v>419</v>
      </c>
    </row>
    <row r="263" spans="1:15" x14ac:dyDescent="0.3">
      <c r="A263" s="35" t="s">
        <v>324</v>
      </c>
      <c r="B263" s="18">
        <f>SUM(C263:N263)</f>
        <v>28.099999999999998</v>
      </c>
      <c r="C263" s="231">
        <v>1.5</v>
      </c>
      <c r="D263" s="232">
        <v>2.3366666666666664</v>
      </c>
      <c r="E263" s="233">
        <v>1.42</v>
      </c>
      <c r="F263" s="234">
        <v>2.0033333333333334</v>
      </c>
      <c r="G263" s="235">
        <v>2.75</v>
      </c>
      <c r="H263" s="236">
        <v>3.75</v>
      </c>
      <c r="I263" s="237">
        <v>3.17</v>
      </c>
      <c r="J263" s="238">
        <v>2.5</v>
      </c>
      <c r="K263" s="236">
        <v>3.2533333333333334</v>
      </c>
      <c r="L263" s="239">
        <v>1.5</v>
      </c>
      <c r="M263" s="240">
        <v>2.0833333333333335</v>
      </c>
      <c r="N263" s="233">
        <v>1.8333333333333333</v>
      </c>
      <c r="O263" s="35" t="s">
        <v>324</v>
      </c>
    </row>
    <row r="264" spans="1:15" x14ac:dyDescent="0.3">
      <c r="A264" s="35" t="s">
        <v>325</v>
      </c>
      <c r="B264" s="18" t="s">
        <v>420</v>
      </c>
      <c r="C264" s="17" t="s">
        <v>233</v>
      </c>
      <c r="D264" s="19" t="s">
        <v>393</v>
      </c>
      <c r="E264" s="20" t="s">
        <v>458</v>
      </c>
      <c r="F264" s="21" t="s">
        <v>237</v>
      </c>
      <c r="G264" s="22" t="s">
        <v>379</v>
      </c>
      <c r="H264" s="23" t="s">
        <v>327</v>
      </c>
      <c r="I264" s="24" t="s">
        <v>407</v>
      </c>
      <c r="J264" s="25" t="s">
        <v>430</v>
      </c>
      <c r="K264" s="23" t="s">
        <v>328</v>
      </c>
      <c r="L264" s="26" t="s">
        <v>452</v>
      </c>
      <c r="M264" s="27" t="s">
        <v>453</v>
      </c>
      <c r="N264" s="20" t="s">
        <v>394</v>
      </c>
      <c r="O264" s="35" t="s">
        <v>325</v>
      </c>
    </row>
    <row r="265" spans="1:15" x14ac:dyDescent="0.3">
      <c r="A265" s="35" t="s">
        <v>329</v>
      </c>
      <c r="B265" s="18" t="s">
        <v>330</v>
      </c>
      <c r="C265" s="17" t="s">
        <v>447</v>
      </c>
      <c r="D265" s="19" t="s">
        <v>448</v>
      </c>
      <c r="E265" s="20" t="s">
        <v>438</v>
      </c>
      <c r="F265" s="21" t="s">
        <v>438</v>
      </c>
      <c r="G265" s="22" t="s">
        <v>448</v>
      </c>
      <c r="H265" s="23" t="s">
        <v>230</v>
      </c>
      <c r="I265" s="24" t="s">
        <v>447</v>
      </c>
      <c r="J265" s="25" t="s">
        <v>361</v>
      </c>
      <c r="K265" s="23" t="s">
        <v>424</v>
      </c>
      <c r="L265" s="26" t="s">
        <v>353</v>
      </c>
      <c r="M265" s="27" t="s">
        <v>242</v>
      </c>
      <c r="N265" s="20" t="s">
        <v>241</v>
      </c>
      <c r="O265" s="35" t="s">
        <v>329</v>
      </c>
    </row>
    <row r="266" spans="1:15" x14ac:dyDescent="0.3">
      <c r="A266" s="16" t="s">
        <v>331</v>
      </c>
      <c r="B266" s="16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6" t="s">
        <v>331</v>
      </c>
    </row>
    <row r="267" spans="1:15" x14ac:dyDescent="0.3">
      <c r="A267" s="35" t="s">
        <v>380</v>
      </c>
      <c r="B267" s="166">
        <f>AVERAGE(C267:N267)</f>
        <v>1015.255</v>
      </c>
      <c r="C267" s="5">
        <v>1017.63</v>
      </c>
      <c r="D267" s="6">
        <v>1007.11</v>
      </c>
      <c r="E267" s="7">
        <v>1014.3</v>
      </c>
      <c r="F267" s="8">
        <v>1019.45</v>
      </c>
      <c r="G267" s="9">
        <v>1009.05</v>
      </c>
      <c r="H267" s="10">
        <v>1010.12</v>
      </c>
      <c r="I267" s="11">
        <v>1010.46</v>
      </c>
      <c r="J267" s="12">
        <v>1013.59</v>
      </c>
      <c r="K267" s="10">
        <v>1019.25</v>
      </c>
      <c r="L267" s="13">
        <v>1022.31</v>
      </c>
      <c r="M267" s="14">
        <v>1018.94</v>
      </c>
      <c r="N267" s="7">
        <v>1020.85</v>
      </c>
      <c r="O267" s="35" t="s">
        <v>380</v>
      </c>
    </row>
    <row r="268" spans="1:15" x14ac:dyDescent="0.3">
      <c r="A268" s="35" t="s">
        <v>382</v>
      </c>
      <c r="B268" s="18">
        <v>978</v>
      </c>
      <c r="C268" s="17">
        <v>993</v>
      </c>
      <c r="D268" s="19">
        <v>982</v>
      </c>
      <c r="E268" s="20">
        <v>986</v>
      </c>
      <c r="F268" s="21">
        <v>1007</v>
      </c>
      <c r="G268" s="22">
        <v>990</v>
      </c>
      <c r="H268" s="23">
        <v>994</v>
      </c>
      <c r="I268" s="24">
        <v>991</v>
      </c>
      <c r="J268" s="25">
        <v>997</v>
      </c>
      <c r="K268" s="23">
        <v>1002</v>
      </c>
      <c r="L268" s="26">
        <v>1008</v>
      </c>
      <c r="M268" s="27">
        <v>995</v>
      </c>
      <c r="N268" s="20">
        <v>978</v>
      </c>
      <c r="O268" s="35" t="s">
        <v>382</v>
      </c>
    </row>
    <row r="269" spans="1:15" x14ac:dyDescent="0.3">
      <c r="A269" s="149" t="s">
        <v>89</v>
      </c>
      <c r="B269" s="167">
        <v>39425</v>
      </c>
      <c r="C269" s="168">
        <v>39100</v>
      </c>
      <c r="D269" s="169">
        <v>39121</v>
      </c>
      <c r="E269" s="170">
        <v>39142</v>
      </c>
      <c r="F269" s="171">
        <v>39202</v>
      </c>
      <c r="G269" s="172">
        <v>39229</v>
      </c>
      <c r="H269" s="173">
        <v>39258</v>
      </c>
      <c r="I269" s="174">
        <v>39286</v>
      </c>
      <c r="J269" s="175">
        <v>39309</v>
      </c>
      <c r="K269" s="173">
        <v>39353</v>
      </c>
      <c r="L269" s="176">
        <v>39384</v>
      </c>
      <c r="M269" s="177">
        <v>39404</v>
      </c>
      <c r="N269" s="170">
        <v>39425</v>
      </c>
      <c r="O269" s="149" t="s">
        <v>89</v>
      </c>
    </row>
    <row r="270" spans="1:15" x14ac:dyDescent="0.3">
      <c r="A270" s="149" t="s">
        <v>383</v>
      </c>
      <c r="B270" s="88">
        <v>1042</v>
      </c>
      <c r="C270" s="89">
        <v>1035</v>
      </c>
      <c r="D270" s="90">
        <v>1040</v>
      </c>
      <c r="E270" s="91">
        <v>1040</v>
      </c>
      <c r="F270" s="92">
        <v>1027</v>
      </c>
      <c r="G270" s="93">
        <v>1023</v>
      </c>
      <c r="H270" s="94">
        <v>1024</v>
      </c>
      <c r="I270" s="95">
        <v>1020</v>
      </c>
      <c r="J270" s="96">
        <v>1030</v>
      </c>
      <c r="K270" s="94">
        <v>1031</v>
      </c>
      <c r="L270" s="97">
        <v>1037</v>
      </c>
      <c r="M270" s="98">
        <v>1034</v>
      </c>
      <c r="N270" s="91">
        <v>1042</v>
      </c>
      <c r="O270" s="149" t="s">
        <v>383</v>
      </c>
    </row>
    <row r="271" spans="1:15" ht="15" thickBot="1" x14ac:dyDescent="0.35">
      <c r="A271" s="178" t="s">
        <v>89</v>
      </c>
      <c r="B271" s="179">
        <v>39429</v>
      </c>
      <c r="C271" s="180">
        <v>39109</v>
      </c>
      <c r="D271" s="181">
        <v>39116</v>
      </c>
      <c r="E271" s="182">
        <v>39151</v>
      </c>
      <c r="F271" s="183">
        <v>39179</v>
      </c>
      <c r="G271" s="184">
        <v>39225</v>
      </c>
      <c r="H271" s="185">
        <v>39235</v>
      </c>
      <c r="I271" s="186">
        <v>39293</v>
      </c>
      <c r="J271" s="187">
        <v>39319</v>
      </c>
      <c r="K271" s="185">
        <v>39332</v>
      </c>
      <c r="L271" s="188">
        <v>39375</v>
      </c>
      <c r="M271" s="189">
        <v>39387</v>
      </c>
      <c r="N271" s="182">
        <v>39429</v>
      </c>
      <c r="O271" s="178" t="s">
        <v>89</v>
      </c>
    </row>
    <row r="272" spans="1:15" ht="15" thickTop="1" x14ac:dyDescent="0.3">
      <c r="A272" s="152" t="s">
        <v>384</v>
      </c>
      <c r="B272" s="166">
        <f>AVERAGE(C272:N272)</f>
        <v>1017.5333333333333</v>
      </c>
      <c r="C272" s="190">
        <v>1019.7</v>
      </c>
      <c r="D272" s="191">
        <v>1010</v>
      </c>
      <c r="E272" s="192">
        <v>1016.7</v>
      </c>
      <c r="F272" s="193">
        <v>1021.4</v>
      </c>
      <c r="G272" s="194">
        <v>1011.9</v>
      </c>
      <c r="H272" s="195">
        <v>1012.8</v>
      </c>
      <c r="I272" s="196">
        <v>1013.5</v>
      </c>
      <c r="J272" s="197">
        <v>1015.9</v>
      </c>
      <c r="K272" s="195">
        <v>1021.1</v>
      </c>
      <c r="L272" s="198">
        <v>1023.9</v>
      </c>
      <c r="M272" s="199">
        <v>1021.1</v>
      </c>
      <c r="N272" s="192">
        <v>1022.4</v>
      </c>
      <c r="O272" s="152" t="s">
        <v>384</v>
      </c>
    </row>
    <row r="273" spans="1:15" x14ac:dyDescent="0.3">
      <c r="A273" s="15"/>
      <c r="B273" s="16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</row>
    <row r="274" spans="1:15" x14ac:dyDescent="0.3">
      <c r="A274" s="3" t="s">
        <v>440</v>
      </c>
      <c r="B274" s="4" t="s">
        <v>1</v>
      </c>
      <c r="C274" s="5" t="s">
        <v>2</v>
      </c>
      <c r="D274" s="6" t="s">
        <v>3</v>
      </c>
      <c r="E274" s="7" t="s">
        <v>4</v>
      </c>
      <c r="F274" s="8" t="s">
        <v>5</v>
      </c>
      <c r="G274" s="9" t="s">
        <v>6</v>
      </c>
      <c r="H274" s="10" t="s">
        <v>7</v>
      </c>
      <c r="I274" s="11" t="s">
        <v>8</v>
      </c>
      <c r="J274" s="12" t="s">
        <v>9</v>
      </c>
      <c r="K274" s="10" t="s">
        <v>10</v>
      </c>
      <c r="L274" s="13" t="s">
        <v>11</v>
      </c>
      <c r="M274" s="14" t="s">
        <v>12</v>
      </c>
      <c r="N274" s="7" t="s">
        <v>13</v>
      </c>
      <c r="O274" s="3" t="s">
        <v>440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74"/>
  <sheetViews>
    <sheetView topLeftCell="A106" workbookViewId="0">
      <selection activeCell="B201" sqref="B201"/>
    </sheetView>
  </sheetViews>
  <sheetFormatPr baseColWidth="10" defaultRowHeight="14.4" x14ac:dyDescent="0.3"/>
  <cols>
    <col min="1" max="1" width="42.109375" customWidth="1"/>
    <col min="15" max="15" width="50.109375" customWidth="1"/>
  </cols>
  <sheetData>
    <row r="1" spans="1:15" x14ac:dyDescent="0.3">
      <c r="A1" s="3" t="s">
        <v>459</v>
      </c>
      <c r="B1" s="4" t="s">
        <v>1</v>
      </c>
      <c r="C1" s="5" t="s">
        <v>2</v>
      </c>
      <c r="D1" s="6" t="s">
        <v>3</v>
      </c>
      <c r="E1" s="7" t="s">
        <v>4</v>
      </c>
      <c r="F1" s="8" t="s">
        <v>5</v>
      </c>
      <c r="G1" s="9" t="s">
        <v>6</v>
      </c>
      <c r="H1" s="10" t="s">
        <v>7</v>
      </c>
      <c r="I1" s="11" t="s">
        <v>8</v>
      </c>
      <c r="J1" s="12" t="s">
        <v>9</v>
      </c>
      <c r="K1" s="10" t="s">
        <v>10</v>
      </c>
      <c r="L1" s="13" t="s">
        <v>11</v>
      </c>
      <c r="M1" s="14" t="s">
        <v>12</v>
      </c>
      <c r="N1" s="7" t="s">
        <v>13</v>
      </c>
      <c r="O1" s="3" t="s">
        <v>459</v>
      </c>
    </row>
    <row r="2" spans="1:15" ht="15" thickBot="1" x14ac:dyDescent="0.35">
      <c r="A2" s="15" t="s">
        <v>82</v>
      </c>
      <c r="B2" s="1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 t="s">
        <v>82</v>
      </c>
    </row>
    <row r="3" spans="1:15" ht="15" thickTop="1" x14ac:dyDescent="0.3">
      <c r="A3" s="3" t="s">
        <v>83</v>
      </c>
      <c r="B3" s="4">
        <f>INT(SUM(C3:N3)*100/12)/100</f>
        <v>7.2</v>
      </c>
      <c r="C3" s="221">
        <v>4.5199999999999996</v>
      </c>
      <c r="D3" s="222">
        <v>2.12</v>
      </c>
      <c r="E3" s="223">
        <v>4.18</v>
      </c>
      <c r="F3" s="224">
        <v>4.6100000000000003</v>
      </c>
      <c r="G3" s="225">
        <v>10.5</v>
      </c>
      <c r="H3" s="226">
        <v>11.1</v>
      </c>
      <c r="I3" s="227">
        <v>12.8</v>
      </c>
      <c r="J3" s="228">
        <v>13.9</v>
      </c>
      <c r="K3" s="226">
        <v>9.2200000000000006</v>
      </c>
      <c r="L3" s="229">
        <v>7.14</v>
      </c>
      <c r="M3" s="230">
        <v>5.2</v>
      </c>
      <c r="N3" s="223">
        <v>1.1299999999999999</v>
      </c>
      <c r="O3" s="3" t="s">
        <v>83</v>
      </c>
    </row>
    <row r="4" spans="1:15" x14ac:dyDescent="0.3">
      <c r="A4" s="2" t="s">
        <v>84</v>
      </c>
      <c r="B4" s="4">
        <f>INT(SUM(C4:N4)*100/12)/100</f>
        <v>7.13</v>
      </c>
      <c r="C4" s="231">
        <v>2.3937142857142857</v>
      </c>
      <c r="D4" s="232">
        <v>2.1705714285714284</v>
      </c>
      <c r="E4" s="233">
        <v>3.2</v>
      </c>
      <c r="F4" s="234">
        <v>5.0114285714285716</v>
      </c>
      <c r="G4" s="235">
        <v>8.5385714285714283</v>
      </c>
      <c r="H4" s="236">
        <v>11.540000000000001</v>
      </c>
      <c r="I4" s="237">
        <v>13.485714285714286</v>
      </c>
      <c r="J4" s="238">
        <v>13.34</v>
      </c>
      <c r="K4" s="236">
        <v>10.671428571428573</v>
      </c>
      <c r="L4" s="239">
        <v>9.0571428571428569</v>
      </c>
      <c r="M4" s="240">
        <v>4.1785714285714288</v>
      </c>
      <c r="N4" s="233">
        <v>2.0842857142857141</v>
      </c>
      <c r="O4" s="2" t="s">
        <v>84</v>
      </c>
    </row>
    <row r="5" spans="1:15" x14ac:dyDescent="0.3">
      <c r="A5" s="2" t="s">
        <v>21</v>
      </c>
      <c r="B5" s="18">
        <f t="shared" ref="B5:N5" si="0">B3-B4</f>
        <v>7.0000000000000284E-2</v>
      </c>
      <c r="C5" s="17">
        <f t="shared" si="0"/>
        <v>2.1262857142857139</v>
      </c>
      <c r="D5" s="19">
        <f t="shared" si="0"/>
        <v>-5.0571428571428267E-2</v>
      </c>
      <c r="E5" s="20">
        <f t="shared" si="0"/>
        <v>0.97999999999999954</v>
      </c>
      <c r="F5" s="21">
        <f t="shared" si="0"/>
        <v>-0.40142857142857125</v>
      </c>
      <c r="G5" s="22">
        <f t="shared" si="0"/>
        <v>1.9614285714285717</v>
      </c>
      <c r="H5" s="23">
        <f t="shared" si="0"/>
        <v>-0.44000000000000128</v>
      </c>
      <c r="I5" s="24">
        <f t="shared" si="0"/>
        <v>-0.68571428571428505</v>
      </c>
      <c r="J5" s="25">
        <f t="shared" si="0"/>
        <v>0.5600000000000005</v>
      </c>
      <c r="K5" s="23">
        <f t="shared" si="0"/>
        <v>-1.451428571428572</v>
      </c>
      <c r="L5" s="26">
        <f t="shared" si="0"/>
        <v>-1.9171428571428573</v>
      </c>
      <c r="M5" s="27">
        <f t="shared" si="0"/>
        <v>1.0214285714285714</v>
      </c>
      <c r="N5" s="20">
        <f t="shared" si="0"/>
        <v>-0.95428571428571418</v>
      </c>
      <c r="O5" s="2" t="s">
        <v>21</v>
      </c>
    </row>
    <row r="6" spans="1:15" x14ac:dyDescent="0.3">
      <c r="A6" s="2" t="s">
        <v>85</v>
      </c>
      <c r="B6" s="18">
        <v>6.13</v>
      </c>
      <c r="C6" s="17">
        <v>0.34</v>
      </c>
      <c r="D6" s="19">
        <v>-0.8</v>
      </c>
      <c r="E6" s="20">
        <v>2.02</v>
      </c>
      <c r="F6" s="21">
        <v>3.61</v>
      </c>
      <c r="G6" s="22">
        <v>6.53</v>
      </c>
      <c r="H6" s="23">
        <v>9.85</v>
      </c>
      <c r="I6" s="24">
        <v>12</v>
      </c>
      <c r="J6" s="25">
        <v>11.7</v>
      </c>
      <c r="K6" s="23">
        <v>7.66</v>
      </c>
      <c r="L6" s="26">
        <v>4.42</v>
      </c>
      <c r="M6" s="27">
        <v>3.45</v>
      </c>
      <c r="N6" s="20">
        <v>0.63</v>
      </c>
      <c r="O6" s="2" t="s">
        <v>85</v>
      </c>
    </row>
    <row r="7" spans="1:15" x14ac:dyDescent="0.3">
      <c r="A7" s="2" t="s">
        <v>86</v>
      </c>
      <c r="B7" s="18">
        <v>2003</v>
      </c>
      <c r="C7" s="17">
        <v>2003</v>
      </c>
      <c r="D7" s="19">
        <v>2003</v>
      </c>
      <c r="E7" s="20">
        <v>2006</v>
      </c>
      <c r="F7" s="21">
        <v>2003</v>
      </c>
      <c r="G7" s="22">
        <v>2004</v>
      </c>
      <c r="H7" s="23">
        <v>2001</v>
      </c>
      <c r="I7" s="24">
        <v>2002</v>
      </c>
      <c r="J7" s="25">
        <v>2005</v>
      </c>
      <c r="K7" s="23">
        <v>2003</v>
      </c>
      <c r="L7" s="26">
        <v>2003</v>
      </c>
      <c r="M7" s="27">
        <v>2005</v>
      </c>
      <c r="N7" s="20">
        <v>2001</v>
      </c>
      <c r="O7" s="2" t="s">
        <v>86</v>
      </c>
    </row>
    <row r="8" spans="1:15" x14ac:dyDescent="0.3">
      <c r="A8" s="2" t="s">
        <v>87</v>
      </c>
      <c r="B8" s="18">
        <v>7.66</v>
      </c>
      <c r="C8" s="17">
        <v>5.46</v>
      </c>
      <c r="D8" s="19">
        <v>5.07</v>
      </c>
      <c r="E8" s="20">
        <v>4.58</v>
      </c>
      <c r="F8" s="21">
        <v>6.27</v>
      </c>
      <c r="G8" s="22">
        <v>10.5</v>
      </c>
      <c r="H8" s="23">
        <v>13</v>
      </c>
      <c r="I8" s="24">
        <v>15.3</v>
      </c>
      <c r="J8" s="25">
        <v>15.2</v>
      </c>
      <c r="K8" s="23">
        <v>13.9</v>
      </c>
      <c r="L8" s="26">
        <v>12</v>
      </c>
      <c r="M8" s="27">
        <v>5.98</v>
      </c>
      <c r="N8" s="20">
        <v>4.5</v>
      </c>
      <c r="O8" s="2" t="s">
        <v>87</v>
      </c>
    </row>
    <row r="9" spans="1:15" x14ac:dyDescent="0.3">
      <c r="A9" s="2" t="s">
        <v>86</v>
      </c>
      <c r="B9" s="18">
        <v>2006</v>
      </c>
      <c r="C9" s="17">
        <v>2007</v>
      </c>
      <c r="D9" s="19">
        <v>2002</v>
      </c>
      <c r="E9" s="20">
        <v>2001</v>
      </c>
      <c r="F9" s="21">
        <v>2005</v>
      </c>
      <c r="G9" s="22">
        <v>2008</v>
      </c>
      <c r="H9" s="23">
        <v>2007</v>
      </c>
      <c r="I9" s="24">
        <v>2006</v>
      </c>
      <c r="J9" s="25">
        <v>2004</v>
      </c>
      <c r="K9" s="23">
        <v>2006</v>
      </c>
      <c r="L9" s="26">
        <v>2001</v>
      </c>
      <c r="M9" s="27">
        <v>2002</v>
      </c>
      <c r="N9" s="20">
        <v>2002</v>
      </c>
      <c r="O9" s="2" t="s">
        <v>86</v>
      </c>
    </row>
    <row r="10" spans="1:15" x14ac:dyDescent="0.3">
      <c r="A10" s="3" t="s">
        <v>88</v>
      </c>
      <c r="B10" s="18">
        <v>-6.1</v>
      </c>
      <c r="C10" s="5">
        <v>-1.9</v>
      </c>
      <c r="D10" s="6">
        <v>-5.7</v>
      </c>
      <c r="E10" s="7">
        <v>-2</v>
      </c>
      <c r="F10" s="8">
        <v>-2.4</v>
      </c>
      <c r="G10" s="9">
        <v>4.0999999999999996</v>
      </c>
      <c r="H10" s="10">
        <v>5.9</v>
      </c>
      <c r="I10" s="11">
        <v>7.3</v>
      </c>
      <c r="J10" s="12">
        <v>7.4</v>
      </c>
      <c r="K10" s="10">
        <v>2.1</v>
      </c>
      <c r="L10" s="13">
        <v>0.3</v>
      </c>
      <c r="M10" s="14">
        <v>-2.6</v>
      </c>
      <c r="N10" s="7">
        <v>-6.1</v>
      </c>
      <c r="O10" s="3" t="s">
        <v>88</v>
      </c>
    </row>
    <row r="11" spans="1:15" x14ac:dyDescent="0.3">
      <c r="A11" s="35" t="s">
        <v>89</v>
      </c>
      <c r="B11" s="50">
        <v>39811</v>
      </c>
      <c r="C11" s="39">
        <v>39450</v>
      </c>
      <c r="D11" s="40">
        <v>39496</v>
      </c>
      <c r="E11" s="41">
        <v>39532</v>
      </c>
      <c r="F11" s="42">
        <v>39548</v>
      </c>
      <c r="G11" s="43">
        <v>39588</v>
      </c>
      <c r="H11" s="44">
        <v>39612</v>
      </c>
      <c r="I11" s="45">
        <v>39630</v>
      </c>
      <c r="J11" s="46">
        <v>39675</v>
      </c>
      <c r="K11" s="44">
        <v>39710</v>
      </c>
      <c r="L11" s="47">
        <v>39750</v>
      </c>
      <c r="M11" s="48">
        <v>39775</v>
      </c>
      <c r="N11" s="41">
        <v>39811</v>
      </c>
      <c r="O11" s="35" t="s">
        <v>89</v>
      </c>
    </row>
    <row r="12" spans="1:15" x14ac:dyDescent="0.3">
      <c r="A12" s="2" t="s">
        <v>90</v>
      </c>
      <c r="B12" s="18">
        <v>-11.9</v>
      </c>
      <c r="C12" s="17">
        <v>-8.1</v>
      </c>
      <c r="D12" s="19">
        <v>-11</v>
      </c>
      <c r="E12" s="32">
        <v>-11.9</v>
      </c>
      <c r="F12" s="21">
        <v>-5.2</v>
      </c>
      <c r="G12" s="22">
        <v>-0.2</v>
      </c>
      <c r="H12" s="23">
        <v>3.1</v>
      </c>
      <c r="I12" s="24">
        <v>7</v>
      </c>
      <c r="J12" s="25">
        <v>6.6</v>
      </c>
      <c r="K12" s="23">
        <v>1</v>
      </c>
      <c r="L12" s="26">
        <v>-5.5</v>
      </c>
      <c r="M12" s="27">
        <v>-3.8</v>
      </c>
      <c r="N12" s="20">
        <v>-7.1</v>
      </c>
      <c r="O12" s="2" t="s">
        <v>90</v>
      </c>
    </row>
    <row r="13" spans="1:15" ht="15" thickBot="1" x14ac:dyDescent="0.35">
      <c r="A13" s="49" t="s">
        <v>89</v>
      </c>
      <c r="B13" s="50">
        <v>38415</v>
      </c>
      <c r="C13" s="51">
        <v>37630</v>
      </c>
      <c r="D13" s="52">
        <v>38411</v>
      </c>
      <c r="E13" s="218">
        <v>38415</v>
      </c>
      <c r="F13" s="54">
        <v>37719</v>
      </c>
      <c r="G13" s="55">
        <v>38490</v>
      </c>
      <c r="H13" s="56">
        <v>38869</v>
      </c>
      <c r="I13" s="57" t="s">
        <v>94</v>
      </c>
      <c r="J13" s="58">
        <v>39324</v>
      </c>
      <c r="K13" s="56">
        <v>37888</v>
      </c>
      <c r="L13" s="59">
        <v>37922</v>
      </c>
      <c r="M13" s="60">
        <v>38674</v>
      </c>
      <c r="N13" s="53">
        <v>37965</v>
      </c>
      <c r="O13" s="49" t="s">
        <v>89</v>
      </c>
    </row>
    <row r="14" spans="1:15" ht="15" thickTop="1" x14ac:dyDescent="0.3">
      <c r="A14" s="61" t="s">
        <v>97</v>
      </c>
      <c r="B14" s="256">
        <f>INT(SUM(C14:N14)*100/12)/100</f>
        <v>7.35</v>
      </c>
      <c r="C14" s="63">
        <v>4.8</v>
      </c>
      <c r="D14" s="64">
        <v>2.7</v>
      </c>
      <c r="E14" s="65">
        <v>4.0999999999999996</v>
      </c>
      <c r="F14" s="66">
        <v>4.7</v>
      </c>
      <c r="G14" s="67">
        <v>10.6</v>
      </c>
      <c r="H14" s="68">
        <v>11</v>
      </c>
      <c r="I14" s="69">
        <v>12.8</v>
      </c>
      <c r="J14" s="70">
        <v>13.8</v>
      </c>
      <c r="K14" s="68">
        <v>9.5</v>
      </c>
      <c r="L14" s="71">
        <v>7.5</v>
      </c>
      <c r="M14" s="72">
        <v>5.5</v>
      </c>
      <c r="N14" s="65">
        <v>1.3</v>
      </c>
      <c r="O14" s="61" t="s">
        <v>97</v>
      </c>
    </row>
    <row r="15" spans="1:15" x14ac:dyDescent="0.3">
      <c r="A15" s="2" t="s">
        <v>98</v>
      </c>
      <c r="B15" s="18">
        <f>INT(SUM(C15:N15)*100/12)/100</f>
        <v>6.44</v>
      </c>
      <c r="C15" s="17">
        <v>1</v>
      </c>
      <c r="D15" s="19">
        <v>1.1000000000000001</v>
      </c>
      <c r="E15" s="20">
        <v>3</v>
      </c>
      <c r="F15" s="21">
        <v>4.5999999999999996</v>
      </c>
      <c r="G15" s="22">
        <v>7.9</v>
      </c>
      <c r="H15" s="23">
        <v>10.4</v>
      </c>
      <c r="I15" s="24">
        <v>12.4</v>
      </c>
      <c r="J15" s="25">
        <v>12.5</v>
      </c>
      <c r="K15" s="23">
        <v>10.7</v>
      </c>
      <c r="L15" s="26">
        <v>7.6</v>
      </c>
      <c r="M15" s="27">
        <v>4.0999999999999996</v>
      </c>
      <c r="N15" s="20">
        <v>2</v>
      </c>
      <c r="O15" s="2" t="s">
        <v>98</v>
      </c>
    </row>
    <row r="16" spans="1:15" x14ac:dyDescent="0.3">
      <c r="A16" s="2" t="s">
        <v>21</v>
      </c>
      <c r="B16" s="18">
        <f t="shared" ref="B16:N16" si="1">B14-B15</f>
        <v>0.90999999999999925</v>
      </c>
      <c r="C16" s="17">
        <f t="shared" si="1"/>
        <v>3.8</v>
      </c>
      <c r="D16" s="19">
        <f t="shared" si="1"/>
        <v>1.6</v>
      </c>
      <c r="E16" s="20">
        <f t="shared" si="1"/>
        <v>1.0999999999999996</v>
      </c>
      <c r="F16" s="21">
        <f t="shared" si="1"/>
        <v>0.10000000000000053</v>
      </c>
      <c r="G16" s="22">
        <f t="shared" si="1"/>
        <v>2.6999999999999993</v>
      </c>
      <c r="H16" s="23">
        <f t="shared" si="1"/>
        <v>0.59999999999999964</v>
      </c>
      <c r="I16" s="24">
        <f t="shared" si="1"/>
        <v>0.40000000000000036</v>
      </c>
      <c r="J16" s="25">
        <f t="shared" si="1"/>
        <v>1.3000000000000007</v>
      </c>
      <c r="K16" s="23">
        <f t="shared" si="1"/>
        <v>-1.1999999999999993</v>
      </c>
      <c r="L16" s="26">
        <f t="shared" si="1"/>
        <v>-9.9999999999999645E-2</v>
      </c>
      <c r="M16" s="27">
        <f t="shared" si="1"/>
        <v>1.4000000000000004</v>
      </c>
      <c r="N16" s="20">
        <f t="shared" si="1"/>
        <v>-0.7</v>
      </c>
      <c r="O16" s="2" t="s">
        <v>21</v>
      </c>
    </row>
    <row r="17" spans="1:15" x14ac:dyDescent="0.3">
      <c r="A17" s="2" t="s">
        <v>85</v>
      </c>
      <c r="B17" s="16"/>
      <c r="C17" s="17">
        <v>-5.6</v>
      </c>
      <c r="D17" s="19">
        <v>-7.6</v>
      </c>
      <c r="E17" s="20">
        <v>-0.7</v>
      </c>
      <c r="F17" s="21">
        <v>2.2000000000000002</v>
      </c>
      <c r="G17" s="22">
        <v>5.8</v>
      </c>
      <c r="H17" s="23">
        <v>8.3000000000000007</v>
      </c>
      <c r="I17" s="24">
        <v>11.1</v>
      </c>
      <c r="J17" s="25">
        <v>10.6</v>
      </c>
      <c r="K17" s="23">
        <v>7.6</v>
      </c>
      <c r="L17" s="26">
        <v>5.0999999999999996</v>
      </c>
      <c r="M17" s="27">
        <v>1</v>
      </c>
      <c r="N17" s="20">
        <v>-2.4</v>
      </c>
      <c r="O17" s="2" t="s">
        <v>85</v>
      </c>
    </row>
    <row r="18" spans="1:15" x14ac:dyDescent="0.3">
      <c r="A18" s="2" t="s">
        <v>86</v>
      </c>
      <c r="B18" s="217"/>
      <c r="C18" s="17">
        <v>1963</v>
      </c>
      <c r="D18" s="19">
        <v>1956</v>
      </c>
      <c r="E18" s="20">
        <v>1955</v>
      </c>
      <c r="F18" s="21">
        <v>1954</v>
      </c>
      <c r="G18" s="22">
        <v>1991</v>
      </c>
      <c r="H18" s="23">
        <v>1949</v>
      </c>
      <c r="I18" s="24">
        <v>1984</v>
      </c>
      <c r="J18" s="25">
        <v>1978</v>
      </c>
      <c r="K18" s="23">
        <v>1986</v>
      </c>
      <c r="L18" s="26">
        <v>1947</v>
      </c>
      <c r="M18" s="27">
        <v>1985</v>
      </c>
      <c r="N18" s="20">
        <v>1963</v>
      </c>
      <c r="O18" s="2" t="s">
        <v>86</v>
      </c>
    </row>
    <row r="19" spans="1:15" x14ac:dyDescent="0.3">
      <c r="A19" s="2" t="s">
        <v>87</v>
      </c>
      <c r="B19" s="16"/>
      <c r="C19" s="17">
        <v>5.5</v>
      </c>
      <c r="D19" s="19">
        <v>5.4</v>
      </c>
      <c r="E19" s="20">
        <v>6.4</v>
      </c>
      <c r="F19" s="21">
        <v>7.9</v>
      </c>
      <c r="G19" s="22">
        <v>10.5</v>
      </c>
      <c r="H19" s="23">
        <v>12.5</v>
      </c>
      <c r="I19" s="24">
        <v>15.3</v>
      </c>
      <c r="J19" s="25">
        <v>15.8</v>
      </c>
      <c r="K19" s="23">
        <v>13.6</v>
      </c>
      <c r="L19" s="26">
        <v>11.9</v>
      </c>
      <c r="M19" s="27">
        <v>9.3000000000000007</v>
      </c>
      <c r="N19" s="20">
        <v>6</v>
      </c>
      <c r="O19" s="2" t="s">
        <v>87</v>
      </c>
    </row>
    <row r="20" spans="1:15" x14ac:dyDescent="0.3">
      <c r="A20" s="2" t="s">
        <v>86</v>
      </c>
      <c r="B20" s="217"/>
      <c r="C20" s="17">
        <v>2007</v>
      </c>
      <c r="D20" s="19">
        <v>1990</v>
      </c>
      <c r="E20" s="20">
        <v>1981</v>
      </c>
      <c r="F20" s="21">
        <v>1961</v>
      </c>
      <c r="G20" s="22">
        <v>2000</v>
      </c>
      <c r="H20" s="23">
        <v>2007</v>
      </c>
      <c r="I20" s="24">
        <v>2006</v>
      </c>
      <c r="J20" s="25">
        <v>1997</v>
      </c>
      <c r="K20" s="23" t="s">
        <v>99</v>
      </c>
      <c r="L20" s="26">
        <v>2001</v>
      </c>
      <c r="M20" s="27">
        <v>1994</v>
      </c>
      <c r="N20" s="20">
        <v>1974</v>
      </c>
      <c r="O20" s="2" t="s">
        <v>86</v>
      </c>
    </row>
    <row r="21" spans="1:15" x14ac:dyDescent="0.3">
      <c r="A21" s="3" t="s">
        <v>100</v>
      </c>
      <c r="B21" s="4">
        <v>-5</v>
      </c>
      <c r="C21" s="5">
        <v>-2.2000000000000002</v>
      </c>
      <c r="D21" s="6">
        <v>-2.8</v>
      </c>
      <c r="E21" s="7">
        <v>-2</v>
      </c>
      <c r="F21" s="8">
        <v>-2.4</v>
      </c>
      <c r="G21" s="9">
        <v>4.7</v>
      </c>
      <c r="H21" s="10">
        <v>6.8</v>
      </c>
      <c r="I21" s="11">
        <v>8.3000000000000007</v>
      </c>
      <c r="J21" s="12">
        <v>8.9</v>
      </c>
      <c r="K21" s="10">
        <v>3.5</v>
      </c>
      <c r="L21" s="13">
        <v>0.5</v>
      </c>
      <c r="M21" s="14">
        <v>-1.1000000000000001</v>
      </c>
      <c r="N21" s="7">
        <v>-5</v>
      </c>
      <c r="O21" s="3" t="s">
        <v>100</v>
      </c>
    </row>
    <row r="22" spans="1:15" x14ac:dyDescent="0.3">
      <c r="A22" s="35" t="s">
        <v>89</v>
      </c>
      <c r="B22" s="38">
        <v>39812</v>
      </c>
      <c r="C22" s="39">
        <v>39450</v>
      </c>
      <c r="D22" s="40">
        <v>39495</v>
      </c>
      <c r="E22" s="41">
        <v>39530</v>
      </c>
      <c r="F22" s="42">
        <v>39545</v>
      </c>
      <c r="G22" s="43">
        <v>39570</v>
      </c>
      <c r="H22" s="44">
        <v>39612</v>
      </c>
      <c r="I22" s="45">
        <v>39630</v>
      </c>
      <c r="J22" s="46">
        <v>39675</v>
      </c>
      <c r="K22" s="44">
        <v>39710</v>
      </c>
      <c r="L22" s="47">
        <v>39750</v>
      </c>
      <c r="M22" s="48">
        <v>39775</v>
      </c>
      <c r="N22" s="41">
        <v>39812</v>
      </c>
      <c r="O22" s="35" t="s">
        <v>89</v>
      </c>
    </row>
    <row r="23" spans="1:15" x14ac:dyDescent="0.3">
      <c r="A23" s="2" t="s">
        <v>17</v>
      </c>
      <c r="B23" s="18">
        <v>-17.399999999999999</v>
      </c>
      <c r="C23" s="17">
        <v>-17.399999999999999</v>
      </c>
      <c r="D23" s="19">
        <v>-15.2</v>
      </c>
      <c r="E23" s="20">
        <v>-9.8000000000000007</v>
      </c>
      <c r="F23" s="21">
        <v>-3.8</v>
      </c>
      <c r="G23" s="22">
        <v>-1.6</v>
      </c>
      <c r="H23" s="23">
        <v>0</v>
      </c>
      <c r="I23" s="24">
        <v>1.3</v>
      </c>
      <c r="J23" s="25">
        <v>4.9000000000000004</v>
      </c>
      <c r="K23" s="23">
        <v>1.3</v>
      </c>
      <c r="L23" s="26">
        <v>-5</v>
      </c>
      <c r="M23" s="27">
        <v>-8.5</v>
      </c>
      <c r="N23" s="20">
        <v>-14.6</v>
      </c>
      <c r="O23" s="2" t="s">
        <v>17</v>
      </c>
    </row>
    <row r="24" spans="1:15" x14ac:dyDescent="0.3">
      <c r="A24" s="2" t="s">
        <v>89</v>
      </c>
      <c r="B24" s="38">
        <v>31064</v>
      </c>
      <c r="C24" s="73">
        <v>31064</v>
      </c>
      <c r="D24" s="74">
        <v>10637</v>
      </c>
      <c r="E24" s="75">
        <v>38415</v>
      </c>
      <c r="F24" s="76">
        <v>8128</v>
      </c>
      <c r="G24" s="77">
        <v>22038</v>
      </c>
      <c r="H24" s="78">
        <v>12219</v>
      </c>
      <c r="I24" s="79">
        <v>12264</v>
      </c>
      <c r="J24" s="80">
        <v>29095</v>
      </c>
      <c r="K24" s="78">
        <v>29121</v>
      </c>
      <c r="L24" s="81">
        <v>7952</v>
      </c>
      <c r="M24" s="82">
        <v>10169</v>
      </c>
      <c r="N24" s="75">
        <v>13504</v>
      </c>
      <c r="O24" s="2" t="s">
        <v>89</v>
      </c>
    </row>
    <row r="25" spans="1:15" x14ac:dyDescent="0.3">
      <c r="A25" s="83" t="s">
        <v>101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83" t="s">
        <v>101</v>
      </c>
    </row>
    <row r="26" spans="1:15" x14ac:dyDescent="0.3">
      <c r="A26" s="3" t="s">
        <v>102</v>
      </c>
      <c r="B26" s="4">
        <f>INT(SUM(C26:N26)*100/12)/100</f>
        <v>15.5</v>
      </c>
      <c r="C26" s="221">
        <v>9.61</v>
      </c>
      <c r="D26" s="222">
        <v>10.8</v>
      </c>
      <c r="E26" s="223">
        <v>10.7</v>
      </c>
      <c r="F26" s="224">
        <v>15.1</v>
      </c>
      <c r="G26" s="225">
        <v>22.1</v>
      </c>
      <c r="H26" s="226">
        <v>21.3</v>
      </c>
      <c r="I26" s="227">
        <v>23.3</v>
      </c>
      <c r="J26" s="228">
        <v>22.3</v>
      </c>
      <c r="K26" s="226">
        <v>19.3</v>
      </c>
      <c r="L26" s="229">
        <v>15.2</v>
      </c>
      <c r="M26" s="250">
        <v>10.6</v>
      </c>
      <c r="N26" s="223">
        <v>5.76</v>
      </c>
      <c r="O26" s="3" t="s">
        <v>102</v>
      </c>
    </row>
    <row r="27" spans="1:15" x14ac:dyDescent="0.3">
      <c r="A27" s="2" t="s">
        <v>103</v>
      </c>
      <c r="B27" s="18">
        <f>INT(SUM(C27:N27)*100/12)/100</f>
        <v>15.63</v>
      </c>
      <c r="C27" s="231">
        <v>7.6585714285714284</v>
      </c>
      <c r="D27" s="232">
        <v>8.23</v>
      </c>
      <c r="E27" s="233">
        <v>11.682857142857143</v>
      </c>
      <c r="F27" s="234">
        <v>16.088571428571427</v>
      </c>
      <c r="G27" s="235">
        <v>18.462857142857143</v>
      </c>
      <c r="H27" s="236">
        <v>21.971428571428568</v>
      </c>
      <c r="I27" s="237">
        <v>23.654285714285713</v>
      </c>
      <c r="J27" s="238">
        <v>23.717142857142857</v>
      </c>
      <c r="K27" s="236">
        <v>20.94</v>
      </c>
      <c r="L27" s="239">
        <v>16.688571428571429</v>
      </c>
      <c r="M27" s="240">
        <v>11.260000000000002</v>
      </c>
      <c r="N27" s="233">
        <v>7.2700000000000005</v>
      </c>
      <c r="O27" s="2" t="s">
        <v>103</v>
      </c>
    </row>
    <row r="28" spans="1:15" x14ac:dyDescent="0.3">
      <c r="A28" s="2" t="s">
        <v>21</v>
      </c>
      <c r="B28" s="18">
        <f t="shared" ref="B28:N28" si="2">B26-B27</f>
        <v>-0.13000000000000078</v>
      </c>
      <c r="C28" s="17">
        <f t="shared" si="2"/>
        <v>1.9514285714285711</v>
      </c>
      <c r="D28" s="19">
        <f t="shared" si="2"/>
        <v>2.5700000000000003</v>
      </c>
      <c r="E28" s="20">
        <f t="shared" si="2"/>
        <v>-0.98285714285714398</v>
      </c>
      <c r="F28" s="21">
        <f t="shared" si="2"/>
        <v>-0.98857142857142755</v>
      </c>
      <c r="G28" s="22">
        <f t="shared" si="2"/>
        <v>3.6371428571428588</v>
      </c>
      <c r="H28" s="23">
        <f t="shared" si="2"/>
        <v>-0.67142857142856727</v>
      </c>
      <c r="I28" s="24">
        <f t="shared" si="2"/>
        <v>-0.35428571428571232</v>
      </c>
      <c r="J28" s="25">
        <f t="shared" si="2"/>
        <v>-1.4171428571428564</v>
      </c>
      <c r="K28" s="23">
        <f t="shared" si="2"/>
        <v>-1.6400000000000006</v>
      </c>
      <c r="L28" s="26">
        <f t="shared" si="2"/>
        <v>-1.4885714285714293</v>
      </c>
      <c r="M28" s="27">
        <f t="shared" si="2"/>
        <v>-0.66000000000000192</v>
      </c>
      <c r="N28" s="20">
        <f t="shared" si="2"/>
        <v>-1.5100000000000007</v>
      </c>
      <c r="O28" s="2" t="s">
        <v>21</v>
      </c>
    </row>
    <row r="29" spans="1:15" x14ac:dyDescent="0.3">
      <c r="A29" s="2" t="s">
        <v>104</v>
      </c>
      <c r="B29" s="18">
        <v>14.98</v>
      </c>
      <c r="C29" s="17">
        <v>5.61</v>
      </c>
      <c r="D29" s="19">
        <v>6.22</v>
      </c>
      <c r="E29" s="20">
        <v>9.8000000000000007</v>
      </c>
      <c r="F29" s="21">
        <v>12.9</v>
      </c>
      <c r="G29" s="22">
        <v>17</v>
      </c>
      <c r="H29" s="23">
        <v>20</v>
      </c>
      <c r="I29" s="24">
        <v>21.9</v>
      </c>
      <c r="J29" s="25">
        <v>21.6</v>
      </c>
      <c r="K29" s="23">
        <v>18.100000000000001</v>
      </c>
      <c r="L29" s="26">
        <v>13.5</v>
      </c>
      <c r="M29" s="27">
        <v>10.4</v>
      </c>
      <c r="N29" s="20">
        <v>5.63</v>
      </c>
      <c r="O29" s="2" t="s">
        <v>104</v>
      </c>
    </row>
    <row r="30" spans="1:15" x14ac:dyDescent="0.3">
      <c r="A30" s="2" t="s">
        <v>86</v>
      </c>
      <c r="B30" s="18">
        <v>2001</v>
      </c>
      <c r="C30" s="17">
        <v>2006</v>
      </c>
      <c r="D30" s="19">
        <v>2006</v>
      </c>
      <c r="E30" s="20">
        <v>2006</v>
      </c>
      <c r="F30" s="21">
        <v>2001</v>
      </c>
      <c r="G30" s="22">
        <v>2002</v>
      </c>
      <c r="H30" s="23">
        <v>2002</v>
      </c>
      <c r="I30" s="24">
        <v>2002</v>
      </c>
      <c r="J30" s="25">
        <v>2006</v>
      </c>
      <c r="K30" s="23">
        <v>2001</v>
      </c>
      <c r="L30" s="26">
        <v>2003</v>
      </c>
      <c r="M30" s="27">
        <v>2001</v>
      </c>
      <c r="N30" s="20">
        <v>2001</v>
      </c>
      <c r="O30" s="2" t="s">
        <v>86</v>
      </c>
    </row>
    <row r="31" spans="1:15" x14ac:dyDescent="0.3">
      <c r="A31" s="2" t="s">
        <v>105</v>
      </c>
      <c r="B31" s="18">
        <v>16.07</v>
      </c>
      <c r="C31" s="17">
        <v>10.3</v>
      </c>
      <c r="D31" s="19">
        <v>10.8</v>
      </c>
      <c r="E31" s="20">
        <v>14.1</v>
      </c>
      <c r="F31" s="21">
        <v>20.8</v>
      </c>
      <c r="G31" s="22">
        <v>22.1</v>
      </c>
      <c r="H31" s="23">
        <v>23.5</v>
      </c>
      <c r="I31" s="24">
        <v>28.9</v>
      </c>
      <c r="J31" s="25">
        <v>26.9</v>
      </c>
      <c r="K31" s="23">
        <v>23.8</v>
      </c>
      <c r="L31" s="26">
        <v>19.2</v>
      </c>
      <c r="M31" s="27">
        <v>13.1</v>
      </c>
      <c r="N31" s="20">
        <v>8.74</v>
      </c>
      <c r="O31" s="2" t="s">
        <v>105</v>
      </c>
    </row>
    <row r="32" spans="1:15" x14ac:dyDescent="0.3">
      <c r="A32" s="2" t="s">
        <v>86</v>
      </c>
      <c r="B32" s="18">
        <v>2007</v>
      </c>
      <c r="C32" s="17">
        <v>2007</v>
      </c>
      <c r="D32" s="19">
        <v>2008</v>
      </c>
      <c r="E32" s="20">
        <v>2003</v>
      </c>
      <c r="F32" s="21">
        <v>2007</v>
      </c>
      <c r="G32" s="22">
        <v>2008</v>
      </c>
      <c r="H32" s="23">
        <v>2005</v>
      </c>
      <c r="I32" s="24">
        <v>2006</v>
      </c>
      <c r="J32" s="25">
        <v>2003</v>
      </c>
      <c r="K32" s="23">
        <v>2006</v>
      </c>
      <c r="L32" s="26">
        <v>2005</v>
      </c>
      <c r="M32" s="27">
        <v>2006</v>
      </c>
      <c r="N32" s="20">
        <v>2006</v>
      </c>
      <c r="O32" s="2" t="s">
        <v>86</v>
      </c>
    </row>
    <row r="33" spans="1:15" x14ac:dyDescent="0.3">
      <c r="A33" s="3" t="s">
        <v>106</v>
      </c>
      <c r="B33" s="4">
        <v>32</v>
      </c>
      <c r="C33" s="5">
        <v>14.2</v>
      </c>
      <c r="D33" s="6">
        <v>16.5</v>
      </c>
      <c r="E33" s="7">
        <v>15.7</v>
      </c>
      <c r="F33" s="8">
        <v>23.5</v>
      </c>
      <c r="G33" s="9">
        <v>27.7</v>
      </c>
      <c r="H33" s="10">
        <v>26.9</v>
      </c>
      <c r="I33" s="11">
        <v>32</v>
      </c>
      <c r="J33" s="12">
        <v>30.9</v>
      </c>
      <c r="K33" s="10">
        <v>26.2</v>
      </c>
      <c r="L33" s="13">
        <v>22.7</v>
      </c>
      <c r="M33" s="14">
        <v>16.5</v>
      </c>
      <c r="N33" s="7">
        <v>11.7</v>
      </c>
      <c r="O33" s="3" t="s">
        <v>106</v>
      </c>
    </row>
    <row r="34" spans="1:15" x14ac:dyDescent="0.3">
      <c r="A34" s="35" t="s">
        <v>89</v>
      </c>
      <c r="B34" s="38">
        <v>39660</v>
      </c>
      <c r="C34" s="39">
        <v>39467</v>
      </c>
      <c r="D34" s="40">
        <v>39502</v>
      </c>
      <c r="E34" s="41">
        <v>39522</v>
      </c>
      <c r="F34" s="42">
        <v>39565</v>
      </c>
      <c r="G34" s="43">
        <v>39581</v>
      </c>
      <c r="H34" s="44">
        <v>39609</v>
      </c>
      <c r="I34" s="45">
        <v>39660</v>
      </c>
      <c r="J34" s="46">
        <v>39666</v>
      </c>
      <c r="K34" s="44">
        <v>39700</v>
      </c>
      <c r="L34" s="47">
        <v>39734</v>
      </c>
      <c r="M34" s="48">
        <v>39756</v>
      </c>
      <c r="N34" s="41">
        <v>39802</v>
      </c>
      <c r="O34" s="35" t="s">
        <v>89</v>
      </c>
    </row>
    <row r="35" spans="1:15" x14ac:dyDescent="0.3">
      <c r="A35" s="2" t="s">
        <v>107</v>
      </c>
      <c r="B35" s="18">
        <v>37.799999999999997</v>
      </c>
      <c r="C35" s="17">
        <v>14.5</v>
      </c>
      <c r="D35" s="19">
        <v>18.2</v>
      </c>
      <c r="E35" s="32">
        <v>22.3</v>
      </c>
      <c r="F35" s="21">
        <v>26.7</v>
      </c>
      <c r="G35" s="22">
        <v>32</v>
      </c>
      <c r="H35" s="23">
        <v>34</v>
      </c>
      <c r="I35" s="24">
        <v>36.4</v>
      </c>
      <c r="J35" s="84">
        <v>37.799999999999997</v>
      </c>
      <c r="K35" s="23">
        <v>30.4</v>
      </c>
      <c r="L35" s="26">
        <v>26.5</v>
      </c>
      <c r="M35" s="27">
        <v>18.8</v>
      </c>
      <c r="N35" s="20">
        <v>15.4</v>
      </c>
      <c r="O35" s="2" t="s">
        <v>107</v>
      </c>
    </row>
    <row r="36" spans="1:15" ht="15" thickBot="1" x14ac:dyDescent="0.35">
      <c r="A36" s="49" t="s">
        <v>89</v>
      </c>
      <c r="B36" s="50">
        <v>37843</v>
      </c>
      <c r="C36" s="51" t="s">
        <v>108</v>
      </c>
      <c r="D36" s="52">
        <v>38021</v>
      </c>
      <c r="E36" s="218">
        <v>38427</v>
      </c>
      <c r="F36" s="54">
        <v>39200</v>
      </c>
      <c r="G36" s="55">
        <v>38499</v>
      </c>
      <c r="H36" s="56">
        <v>37065</v>
      </c>
      <c r="I36" s="57">
        <v>38917</v>
      </c>
      <c r="J36" s="200">
        <v>37843</v>
      </c>
      <c r="K36" s="56">
        <v>37884</v>
      </c>
      <c r="L36" s="59" t="s">
        <v>110</v>
      </c>
      <c r="M36" s="60">
        <v>38659</v>
      </c>
      <c r="N36" s="53">
        <v>39056</v>
      </c>
      <c r="O36" s="49" t="s">
        <v>89</v>
      </c>
    </row>
    <row r="37" spans="1:15" ht="15" thickTop="1" x14ac:dyDescent="0.3">
      <c r="A37" s="85" t="s">
        <v>112</v>
      </c>
      <c r="B37" s="62">
        <f>INT(SUM(C37:N37)*100/12)/100</f>
        <v>14.43</v>
      </c>
      <c r="C37" s="63">
        <v>9.1</v>
      </c>
      <c r="D37" s="64">
        <v>10.1</v>
      </c>
      <c r="E37" s="65">
        <v>9.4</v>
      </c>
      <c r="F37" s="66">
        <v>13.3</v>
      </c>
      <c r="G37" s="67">
        <v>20.5</v>
      </c>
      <c r="H37" s="68">
        <v>19.399999999999999</v>
      </c>
      <c r="I37" s="69">
        <v>22.2</v>
      </c>
      <c r="J37" s="70">
        <v>21.2</v>
      </c>
      <c r="K37" s="68">
        <v>18.399999999999999</v>
      </c>
      <c r="L37" s="71">
        <v>14.2</v>
      </c>
      <c r="M37" s="72">
        <v>10.1</v>
      </c>
      <c r="N37" s="65">
        <v>5.3</v>
      </c>
      <c r="O37" s="85" t="s">
        <v>112</v>
      </c>
    </row>
    <row r="38" spans="1:15" x14ac:dyDescent="0.3">
      <c r="A38" s="2" t="s">
        <v>113</v>
      </c>
      <c r="B38" s="18">
        <f>INT(SUM(C38:N38)*100/12)/100</f>
        <v>13.79</v>
      </c>
      <c r="C38" s="17">
        <v>5.9</v>
      </c>
      <c r="D38" s="19">
        <v>6.9</v>
      </c>
      <c r="E38" s="20">
        <v>10.1</v>
      </c>
      <c r="F38" s="21">
        <v>13</v>
      </c>
      <c r="G38" s="22">
        <v>16.8</v>
      </c>
      <c r="H38" s="23">
        <v>19.3</v>
      </c>
      <c r="I38" s="24">
        <v>21.4</v>
      </c>
      <c r="J38" s="25">
        <v>21.6</v>
      </c>
      <c r="K38" s="23">
        <v>19.2</v>
      </c>
      <c r="L38" s="26">
        <v>14.9</v>
      </c>
      <c r="M38" s="27">
        <v>9.6</v>
      </c>
      <c r="N38" s="20">
        <v>6.8</v>
      </c>
      <c r="O38" s="2" t="s">
        <v>113</v>
      </c>
    </row>
    <row r="39" spans="1:15" x14ac:dyDescent="0.3">
      <c r="A39" s="2" t="s">
        <v>21</v>
      </c>
      <c r="B39" s="18">
        <f t="shared" ref="B39:N39" si="3">B37-B38</f>
        <v>0.64000000000000057</v>
      </c>
      <c r="C39" s="17">
        <f t="shared" si="3"/>
        <v>3.1999999999999993</v>
      </c>
      <c r="D39" s="19">
        <f t="shared" si="3"/>
        <v>3.1999999999999993</v>
      </c>
      <c r="E39" s="20">
        <f t="shared" si="3"/>
        <v>-0.69999999999999929</v>
      </c>
      <c r="F39" s="21">
        <f t="shared" si="3"/>
        <v>0.30000000000000071</v>
      </c>
      <c r="G39" s="22">
        <f t="shared" si="3"/>
        <v>3.6999999999999993</v>
      </c>
      <c r="H39" s="23">
        <f t="shared" si="3"/>
        <v>9.9999999999997868E-2</v>
      </c>
      <c r="I39" s="24">
        <f t="shared" si="3"/>
        <v>0.80000000000000071</v>
      </c>
      <c r="J39" s="25">
        <f t="shared" si="3"/>
        <v>-0.40000000000000213</v>
      </c>
      <c r="K39" s="23">
        <f t="shared" si="3"/>
        <v>-0.80000000000000071</v>
      </c>
      <c r="L39" s="26">
        <f t="shared" si="3"/>
        <v>-0.70000000000000107</v>
      </c>
      <c r="M39" s="27">
        <f t="shared" si="3"/>
        <v>0.5</v>
      </c>
      <c r="N39" s="20">
        <f t="shared" si="3"/>
        <v>-1.5</v>
      </c>
      <c r="O39" s="2" t="s">
        <v>21</v>
      </c>
    </row>
    <row r="40" spans="1:15" x14ac:dyDescent="0.3">
      <c r="A40" s="2" t="s">
        <v>104</v>
      </c>
      <c r="B40" s="16"/>
      <c r="C40" s="17">
        <v>-0.6</v>
      </c>
      <c r="D40" s="19">
        <v>0.5</v>
      </c>
      <c r="E40" s="20">
        <v>6.6</v>
      </c>
      <c r="F40" s="21">
        <v>9.3000000000000007</v>
      </c>
      <c r="G40" s="22">
        <v>13.1</v>
      </c>
      <c r="H40" s="23">
        <v>16.3</v>
      </c>
      <c r="I40" s="24">
        <v>18.100000000000001</v>
      </c>
      <c r="J40" s="25">
        <v>18.7</v>
      </c>
      <c r="K40" s="23">
        <v>16.3</v>
      </c>
      <c r="L40" s="26">
        <v>10</v>
      </c>
      <c r="M40" s="27">
        <v>6.1</v>
      </c>
      <c r="N40" s="20">
        <v>2.2999999999999998</v>
      </c>
      <c r="O40" s="2" t="s">
        <v>104</v>
      </c>
    </row>
    <row r="41" spans="1:15" x14ac:dyDescent="0.3">
      <c r="A41" s="2" t="s">
        <v>86</v>
      </c>
      <c r="B41" s="217"/>
      <c r="C41" s="17">
        <v>1963</v>
      </c>
      <c r="D41" s="19">
        <v>1956</v>
      </c>
      <c r="E41" s="20">
        <v>1970</v>
      </c>
      <c r="F41" s="21">
        <v>1986</v>
      </c>
      <c r="G41" s="22">
        <v>1984</v>
      </c>
      <c r="H41" s="23">
        <v>1991</v>
      </c>
      <c r="I41" s="24">
        <v>1965</v>
      </c>
      <c r="J41" s="25">
        <v>1963</v>
      </c>
      <c r="K41" s="23">
        <v>1986</v>
      </c>
      <c r="L41" s="26">
        <v>1974</v>
      </c>
      <c r="M41" s="27">
        <v>1993</v>
      </c>
      <c r="N41" s="20">
        <v>1963</v>
      </c>
      <c r="O41" s="2" t="s">
        <v>86</v>
      </c>
    </row>
    <row r="42" spans="1:15" x14ac:dyDescent="0.3">
      <c r="A42" s="2" t="s">
        <v>105</v>
      </c>
      <c r="B42" s="16"/>
      <c r="C42" s="17">
        <v>9.9</v>
      </c>
      <c r="D42" s="19">
        <v>11.9</v>
      </c>
      <c r="E42" s="20">
        <v>14.8</v>
      </c>
      <c r="F42" s="21">
        <v>16.8</v>
      </c>
      <c r="G42" s="22">
        <v>20.9</v>
      </c>
      <c r="H42" s="23">
        <v>23.9</v>
      </c>
      <c r="I42" s="24">
        <v>27.3</v>
      </c>
      <c r="J42" s="25">
        <v>27.9</v>
      </c>
      <c r="K42" s="23">
        <v>23.9</v>
      </c>
      <c r="L42" s="26">
        <v>18.100000000000001</v>
      </c>
      <c r="M42" s="27">
        <v>13.1</v>
      </c>
      <c r="N42" s="20">
        <v>10</v>
      </c>
      <c r="O42" s="2" t="s">
        <v>105</v>
      </c>
    </row>
    <row r="43" spans="1:15" x14ac:dyDescent="0.3">
      <c r="A43" s="2" t="s">
        <v>86</v>
      </c>
      <c r="B43" s="217"/>
      <c r="C43" s="17">
        <v>2007</v>
      </c>
      <c r="D43" s="19">
        <v>1990</v>
      </c>
      <c r="E43" s="20">
        <v>1948</v>
      </c>
      <c r="F43" s="21">
        <v>1949</v>
      </c>
      <c r="G43" s="22">
        <v>1947</v>
      </c>
      <c r="H43" s="23">
        <v>1976</v>
      </c>
      <c r="I43" s="24">
        <v>2006</v>
      </c>
      <c r="J43" s="25">
        <v>1947</v>
      </c>
      <c r="K43" s="23">
        <v>1959</v>
      </c>
      <c r="L43" s="26">
        <v>2001</v>
      </c>
      <c r="M43" s="27">
        <v>1994</v>
      </c>
      <c r="N43" s="20">
        <v>1974</v>
      </c>
      <c r="O43" s="2" t="s">
        <v>86</v>
      </c>
    </row>
    <row r="44" spans="1:15" x14ac:dyDescent="0.3">
      <c r="A44" s="3" t="s">
        <v>106</v>
      </c>
      <c r="B44" s="4">
        <v>31.6</v>
      </c>
      <c r="C44" s="5">
        <v>13.6</v>
      </c>
      <c r="D44" s="6">
        <v>16.3</v>
      </c>
      <c r="E44" s="7">
        <v>14.8</v>
      </c>
      <c r="F44" s="8">
        <v>22.2</v>
      </c>
      <c r="G44" s="9">
        <v>26.1</v>
      </c>
      <c r="H44" s="10">
        <v>25.4</v>
      </c>
      <c r="I44" s="11">
        <v>31.6</v>
      </c>
      <c r="J44" s="12">
        <v>29.6</v>
      </c>
      <c r="K44" s="10">
        <v>26.3</v>
      </c>
      <c r="L44" s="13">
        <v>21.2</v>
      </c>
      <c r="M44" s="14">
        <v>15.8</v>
      </c>
      <c r="N44" s="7">
        <v>11.1</v>
      </c>
      <c r="O44" s="3" t="s">
        <v>106</v>
      </c>
    </row>
    <row r="45" spans="1:15" x14ac:dyDescent="0.3">
      <c r="A45" s="35" t="s">
        <v>89</v>
      </c>
      <c r="B45" s="38">
        <v>39660</v>
      </c>
      <c r="C45" s="39">
        <v>39467</v>
      </c>
      <c r="D45" s="40">
        <v>39502</v>
      </c>
      <c r="E45" s="41">
        <v>39522</v>
      </c>
      <c r="F45" s="42">
        <v>39565</v>
      </c>
      <c r="G45" s="43">
        <v>39577</v>
      </c>
      <c r="H45" s="44">
        <v>39623</v>
      </c>
      <c r="I45" s="45">
        <v>39660</v>
      </c>
      <c r="J45" s="46">
        <v>39666</v>
      </c>
      <c r="K45" s="44">
        <v>39700</v>
      </c>
      <c r="L45" s="47">
        <v>39734</v>
      </c>
      <c r="M45" s="48">
        <v>39756</v>
      </c>
      <c r="N45" s="41">
        <v>39802</v>
      </c>
      <c r="O45" s="35" t="s">
        <v>89</v>
      </c>
    </row>
    <row r="46" spans="1:15" x14ac:dyDescent="0.3">
      <c r="A46" s="2" t="s">
        <v>22</v>
      </c>
      <c r="B46" s="18">
        <v>37.799999999999997</v>
      </c>
      <c r="C46" s="17">
        <v>17.2</v>
      </c>
      <c r="D46" s="19">
        <v>19.899999999999999</v>
      </c>
      <c r="E46" s="20">
        <v>22.9</v>
      </c>
      <c r="F46" s="21">
        <v>29.3</v>
      </c>
      <c r="G46" s="22">
        <v>32.4</v>
      </c>
      <c r="H46" s="23">
        <v>35</v>
      </c>
      <c r="I46" s="24">
        <v>37.799999999999997</v>
      </c>
      <c r="J46" s="84">
        <v>37.299999999999997</v>
      </c>
      <c r="K46" s="23">
        <v>32.799999999999997</v>
      </c>
      <c r="L46" s="26">
        <v>27</v>
      </c>
      <c r="M46" s="27">
        <v>21.8</v>
      </c>
      <c r="N46" s="20">
        <v>16.100000000000001</v>
      </c>
      <c r="O46" s="2" t="s">
        <v>22</v>
      </c>
    </row>
    <row r="47" spans="1:15" x14ac:dyDescent="0.3">
      <c r="A47" s="2" t="s">
        <v>89</v>
      </c>
      <c r="B47" s="38">
        <v>19176</v>
      </c>
      <c r="C47" s="73">
        <v>13159</v>
      </c>
      <c r="D47" s="74">
        <v>18311</v>
      </c>
      <c r="E47" s="75">
        <v>19443</v>
      </c>
      <c r="F47" s="76">
        <v>18004</v>
      </c>
      <c r="G47" s="77">
        <v>19504</v>
      </c>
      <c r="H47" s="23">
        <v>1947</v>
      </c>
      <c r="I47" s="79">
        <v>19176</v>
      </c>
      <c r="J47" s="46">
        <v>37843</v>
      </c>
      <c r="K47" s="78">
        <v>18145</v>
      </c>
      <c r="L47" s="81">
        <v>7952</v>
      </c>
      <c r="M47" s="82">
        <v>10169</v>
      </c>
      <c r="N47" s="75">
        <v>36867</v>
      </c>
      <c r="O47" s="2" t="s">
        <v>89</v>
      </c>
    </row>
    <row r="48" spans="1:15" x14ac:dyDescent="0.3">
      <c r="A48" s="15" t="s">
        <v>114</v>
      </c>
      <c r="B48" s="16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 t="s">
        <v>114</v>
      </c>
    </row>
    <row r="49" spans="1:15" x14ac:dyDescent="0.3">
      <c r="A49" s="3" t="s">
        <v>115</v>
      </c>
      <c r="B49" s="4">
        <f>INT(SUM(C49:N49)*100/12)/100</f>
        <v>11.35</v>
      </c>
      <c r="C49" s="221">
        <f t="shared" ref="C49:N50" si="4">(C3+C26)/2</f>
        <v>7.0649999999999995</v>
      </c>
      <c r="D49" s="222">
        <f t="shared" si="4"/>
        <v>6.4600000000000009</v>
      </c>
      <c r="E49" s="223">
        <f t="shared" si="4"/>
        <v>7.4399999999999995</v>
      </c>
      <c r="F49" s="224">
        <f t="shared" si="4"/>
        <v>9.8550000000000004</v>
      </c>
      <c r="G49" s="225">
        <f t="shared" si="4"/>
        <v>16.3</v>
      </c>
      <c r="H49" s="226">
        <f t="shared" si="4"/>
        <v>16.2</v>
      </c>
      <c r="I49" s="227">
        <f t="shared" si="4"/>
        <v>18.05</v>
      </c>
      <c r="J49" s="228">
        <f t="shared" si="4"/>
        <v>18.100000000000001</v>
      </c>
      <c r="K49" s="226">
        <f t="shared" si="4"/>
        <v>14.260000000000002</v>
      </c>
      <c r="L49" s="229">
        <f t="shared" si="4"/>
        <v>11.17</v>
      </c>
      <c r="M49" s="250">
        <f t="shared" si="4"/>
        <v>7.9</v>
      </c>
      <c r="N49" s="251">
        <f t="shared" si="4"/>
        <v>3.4449999999999998</v>
      </c>
      <c r="O49" s="3" t="s">
        <v>115</v>
      </c>
    </row>
    <row r="50" spans="1:15" x14ac:dyDescent="0.3">
      <c r="A50" s="2" t="s">
        <v>116</v>
      </c>
      <c r="B50" s="18">
        <f>INT(SUM(C50:N50)*100/12)/100</f>
        <v>11.38</v>
      </c>
      <c r="C50" s="231">
        <f t="shared" si="4"/>
        <v>5.0261428571428572</v>
      </c>
      <c r="D50" s="232">
        <f t="shared" si="4"/>
        <v>5.2002857142857142</v>
      </c>
      <c r="E50" s="233">
        <f t="shared" si="4"/>
        <v>7.4414285714285722</v>
      </c>
      <c r="F50" s="234">
        <f t="shared" si="4"/>
        <v>10.549999999999999</v>
      </c>
      <c r="G50" s="235">
        <f t="shared" si="4"/>
        <v>13.500714285714285</v>
      </c>
      <c r="H50" s="236">
        <f t="shared" si="4"/>
        <v>16.755714285714284</v>
      </c>
      <c r="I50" s="237">
        <f t="shared" si="4"/>
        <v>18.57</v>
      </c>
      <c r="J50" s="238">
        <f t="shared" si="4"/>
        <v>18.528571428571428</v>
      </c>
      <c r="K50" s="236">
        <f t="shared" si="4"/>
        <v>15.805714285714288</v>
      </c>
      <c r="L50" s="239">
        <f t="shared" si="4"/>
        <v>12.872857142857143</v>
      </c>
      <c r="M50" s="240">
        <f t="shared" si="4"/>
        <v>7.7192857142857152</v>
      </c>
      <c r="N50" s="233">
        <f t="shared" si="4"/>
        <v>4.677142857142857</v>
      </c>
      <c r="O50" s="2" t="s">
        <v>116</v>
      </c>
    </row>
    <row r="51" spans="1:15" x14ac:dyDescent="0.3">
      <c r="A51" s="2" t="s">
        <v>21</v>
      </c>
      <c r="B51" s="18">
        <f t="shared" ref="B51:N51" si="5">B49-B50</f>
        <v>-3.0000000000001137E-2</v>
      </c>
      <c r="C51" s="17">
        <f t="shared" si="5"/>
        <v>2.0388571428571423</v>
      </c>
      <c r="D51" s="19">
        <f t="shared" si="5"/>
        <v>1.2597142857142867</v>
      </c>
      <c r="E51" s="20">
        <f t="shared" si="5"/>
        <v>-1.4285714285726669E-3</v>
      </c>
      <c r="F51" s="21">
        <f t="shared" si="5"/>
        <v>-0.69499999999999851</v>
      </c>
      <c r="G51" s="22">
        <f t="shared" si="5"/>
        <v>2.7992857142857162</v>
      </c>
      <c r="H51" s="23">
        <f t="shared" si="5"/>
        <v>-0.55571428571428427</v>
      </c>
      <c r="I51" s="24">
        <f t="shared" si="5"/>
        <v>-0.51999999999999957</v>
      </c>
      <c r="J51" s="25">
        <f t="shared" si="5"/>
        <v>-0.42857142857142705</v>
      </c>
      <c r="K51" s="23">
        <f t="shared" si="5"/>
        <v>-1.5457142857142863</v>
      </c>
      <c r="L51" s="26">
        <f t="shared" si="5"/>
        <v>-1.7028571428571428</v>
      </c>
      <c r="M51" s="27">
        <f t="shared" si="5"/>
        <v>0.18071428571428516</v>
      </c>
      <c r="N51" s="20">
        <f t="shared" si="5"/>
        <v>-1.2321428571428572</v>
      </c>
      <c r="O51" s="2" t="s">
        <v>21</v>
      </c>
    </row>
    <row r="52" spans="1:15" x14ac:dyDescent="0.3">
      <c r="A52" s="2" t="s">
        <v>117</v>
      </c>
      <c r="B52" s="18">
        <v>11.03</v>
      </c>
      <c r="C52" s="17">
        <v>3.113</v>
      </c>
      <c r="D52" s="19">
        <v>3.34</v>
      </c>
      <c r="E52" s="20">
        <v>5.91</v>
      </c>
      <c r="F52" s="21">
        <v>8.34</v>
      </c>
      <c r="G52" s="22">
        <v>12.715</v>
      </c>
      <c r="H52" s="23">
        <v>15.45</v>
      </c>
      <c r="I52" s="24">
        <v>16.95</v>
      </c>
      <c r="J52" s="25">
        <v>17.350000000000001</v>
      </c>
      <c r="K52" s="23">
        <v>13.94</v>
      </c>
      <c r="L52" s="26">
        <v>8.9600000000000009</v>
      </c>
      <c r="M52" s="27">
        <v>6.98</v>
      </c>
      <c r="N52" s="20">
        <v>3.13</v>
      </c>
      <c r="O52" s="2" t="s">
        <v>117</v>
      </c>
    </row>
    <row r="53" spans="1:15" x14ac:dyDescent="0.3">
      <c r="A53" s="2" t="s">
        <v>86</v>
      </c>
      <c r="B53" s="18">
        <v>2003</v>
      </c>
      <c r="C53" s="17">
        <v>2006</v>
      </c>
      <c r="D53" s="19">
        <v>2003</v>
      </c>
      <c r="E53" s="20">
        <v>2006</v>
      </c>
      <c r="F53" s="21">
        <v>2001</v>
      </c>
      <c r="G53" s="22">
        <v>2004</v>
      </c>
      <c r="H53" s="23">
        <v>2002</v>
      </c>
      <c r="I53" s="24">
        <v>2002</v>
      </c>
      <c r="J53" s="25">
        <v>2006</v>
      </c>
      <c r="K53" s="23">
        <v>2001</v>
      </c>
      <c r="L53" s="26">
        <v>2003</v>
      </c>
      <c r="M53" s="27">
        <v>2005</v>
      </c>
      <c r="N53" s="20">
        <v>2001</v>
      </c>
      <c r="O53" s="2" t="s">
        <v>86</v>
      </c>
    </row>
    <row r="54" spans="1:15" x14ac:dyDescent="0.3">
      <c r="A54" s="2" t="s">
        <v>118</v>
      </c>
      <c r="B54" s="18">
        <v>11.85</v>
      </c>
      <c r="C54" s="17">
        <v>7.88</v>
      </c>
      <c r="D54" s="19">
        <v>7.84</v>
      </c>
      <c r="E54" s="20">
        <v>8.66</v>
      </c>
      <c r="F54" s="21">
        <v>13.315</v>
      </c>
      <c r="G54" s="22">
        <v>16.3</v>
      </c>
      <c r="H54" s="23">
        <v>17.600000000000001</v>
      </c>
      <c r="I54" s="24">
        <v>22.1</v>
      </c>
      <c r="J54" s="25">
        <v>20.350000000000001</v>
      </c>
      <c r="K54" s="23">
        <v>18.850000000000001</v>
      </c>
      <c r="L54" s="26">
        <v>15.5</v>
      </c>
      <c r="M54" s="27">
        <v>9.32</v>
      </c>
      <c r="N54" s="20">
        <v>6.22</v>
      </c>
      <c r="O54" s="2" t="s">
        <v>118</v>
      </c>
    </row>
    <row r="55" spans="1:15" ht="15" thickBot="1" x14ac:dyDescent="0.35">
      <c r="A55" s="87" t="s">
        <v>86</v>
      </c>
      <c r="B55" s="88">
        <v>2006</v>
      </c>
      <c r="C55" s="89">
        <v>2007</v>
      </c>
      <c r="D55" s="90">
        <v>2002</v>
      </c>
      <c r="E55" s="91">
        <v>2003</v>
      </c>
      <c r="F55" s="92">
        <v>2007</v>
      </c>
      <c r="G55" s="93">
        <v>2008</v>
      </c>
      <c r="H55" s="94">
        <v>2005</v>
      </c>
      <c r="I55" s="95">
        <v>2006</v>
      </c>
      <c r="J55" s="96">
        <v>2003</v>
      </c>
      <c r="K55" s="94">
        <v>2006</v>
      </c>
      <c r="L55" s="97">
        <v>2005</v>
      </c>
      <c r="M55" s="98">
        <v>2006</v>
      </c>
      <c r="N55" s="91">
        <v>2002</v>
      </c>
      <c r="O55" s="87" t="s">
        <v>86</v>
      </c>
    </row>
    <row r="56" spans="1:15" ht="15" thickTop="1" x14ac:dyDescent="0.3">
      <c r="A56" s="61" t="s">
        <v>119</v>
      </c>
      <c r="B56" s="62">
        <f>INT(SUM(C56:N56)*100/12)/100</f>
        <v>10.89</v>
      </c>
      <c r="C56" s="241">
        <f t="shared" ref="C56:N57" si="6">(C14+C37)/2</f>
        <v>6.9499999999999993</v>
      </c>
      <c r="D56" s="242">
        <f t="shared" si="6"/>
        <v>6.4</v>
      </c>
      <c r="E56" s="243">
        <f t="shared" si="6"/>
        <v>6.75</v>
      </c>
      <c r="F56" s="244">
        <f t="shared" si="6"/>
        <v>9</v>
      </c>
      <c r="G56" s="245">
        <f t="shared" si="6"/>
        <v>15.55</v>
      </c>
      <c r="H56" s="246">
        <f t="shared" si="6"/>
        <v>15.2</v>
      </c>
      <c r="I56" s="247">
        <f t="shared" si="6"/>
        <v>17.5</v>
      </c>
      <c r="J56" s="248">
        <f t="shared" si="6"/>
        <v>17.5</v>
      </c>
      <c r="K56" s="246">
        <f t="shared" si="6"/>
        <v>13.95</v>
      </c>
      <c r="L56" s="249">
        <f t="shared" si="6"/>
        <v>10.85</v>
      </c>
      <c r="M56" s="230">
        <f t="shared" si="6"/>
        <v>7.8</v>
      </c>
      <c r="N56" s="243">
        <f t="shared" si="6"/>
        <v>3.3</v>
      </c>
      <c r="O56" s="61" t="s">
        <v>119</v>
      </c>
    </row>
    <row r="57" spans="1:15" x14ac:dyDescent="0.3">
      <c r="A57" s="2" t="s">
        <v>120</v>
      </c>
      <c r="B57" s="18">
        <f>INT(SUM(C57:N57)*100/12)/100</f>
        <v>10.11</v>
      </c>
      <c r="C57" s="231">
        <f t="shared" si="6"/>
        <v>3.45</v>
      </c>
      <c r="D57" s="232">
        <f t="shared" si="6"/>
        <v>4</v>
      </c>
      <c r="E57" s="233">
        <f t="shared" si="6"/>
        <v>6.55</v>
      </c>
      <c r="F57" s="234">
        <f t="shared" si="6"/>
        <v>8.8000000000000007</v>
      </c>
      <c r="G57" s="235">
        <f t="shared" si="6"/>
        <v>12.350000000000001</v>
      </c>
      <c r="H57" s="236">
        <f t="shared" si="6"/>
        <v>14.850000000000001</v>
      </c>
      <c r="I57" s="237">
        <f t="shared" si="6"/>
        <v>16.899999999999999</v>
      </c>
      <c r="J57" s="238">
        <f t="shared" si="6"/>
        <v>17.05</v>
      </c>
      <c r="K57" s="236">
        <f t="shared" si="6"/>
        <v>14.95</v>
      </c>
      <c r="L57" s="239">
        <f t="shared" si="6"/>
        <v>11.25</v>
      </c>
      <c r="M57" s="240">
        <f t="shared" si="6"/>
        <v>6.85</v>
      </c>
      <c r="N57" s="233">
        <f t="shared" si="6"/>
        <v>4.4000000000000004</v>
      </c>
      <c r="O57" s="2" t="s">
        <v>120</v>
      </c>
    </row>
    <row r="58" spans="1:15" x14ac:dyDescent="0.3">
      <c r="A58" s="2" t="s">
        <v>21</v>
      </c>
      <c r="B58" s="18">
        <f t="shared" ref="B58:N58" si="7">B56-B57</f>
        <v>0.78000000000000114</v>
      </c>
      <c r="C58" s="17">
        <f t="shared" si="7"/>
        <v>3.4999999999999991</v>
      </c>
      <c r="D58" s="19">
        <f t="shared" si="7"/>
        <v>2.4000000000000004</v>
      </c>
      <c r="E58" s="20">
        <f t="shared" si="7"/>
        <v>0.20000000000000018</v>
      </c>
      <c r="F58" s="21">
        <f t="shared" si="7"/>
        <v>0.19999999999999929</v>
      </c>
      <c r="G58" s="22">
        <f t="shared" si="7"/>
        <v>3.1999999999999993</v>
      </c>
      <c r="H58" s="23">
        <f t="shared" si="7"/>
        <v>0.34999999999999787</v>
      </c>
      <c r="I58" s="24">
        <f t="shared" si="7"/>
        <v>0.60000000000000142</v>
      </c>
      <c r="J58" s="25">
        <f t="shared" si="7"/>
        <v>0.44999999999999929</v>
      </c>
      <c r="K58" s="23">
        <f t="shared" si="7"/>
        <v>-1</v>
      </c>
      <c r="L58" s="26">
        <f t="shared" si="7"/>
        <v>-0.40000000000000036</v>
      </c>
      <c r="M58" s="27">
        <f t="shared" si="7"/>
        <v>0.95000000000000018</v>
      </c>
      <c r="N58" s="20">
        <f t="shared" si="7"/>
        <v>-1.1000000000000005</v>
      </c>
      <c r="O58" s="2" t="s">
        <v>21</v>
      </c>
    </row>
    <row r="59" spans="1:15" x14ac:dyDescent="0.3">
      <c r="A59" s="2" t="s">
        <v>117</v>
      </c>
      <c r="B59" s="16"/>
      <c r="C59" s="17">
        <v>-3.1</v>
      </c>
      <c r="D59" s="19">
        <v>-3.6</v>
      </c>
      <c r="E59" s="20">
        <v>3.4</v>
      </c>
      <c r="F59" s="21">
        <v>6.3</v>
      </c>
      <c r="G59" s="22">
        <v>9.6999999999999993</v>
      </c>
      <c r="H59" s="23">
        <v>12.5</v>
      </c>
      <c r="I59" s="24">
        <v>14.9</v>
      </c>
      <c r="J59" s="25">
        <v>14.9</v>
      </c>
      <c r="K59" s="23">
        <v>11.9</v>
      </c>
      <c r="L59" s="26">
        <v>7.6</v>
      </c>
      <c r="M59" s="27">
        <v>3.7</v>
      </c>
      <c r="N59" s="20">
        <v>0</v>
      </c>
      <c r="O59" s="2" t="s">
        <v>117</v>
      </c>
    </row>
    <row r="60" spans="1:15" x14ac:dyDescent="0.3">
      <c r="A60" s="2" t="s">
        <v>86</v>
      </c>
      <c r="B60" s="16"/>
      <c r="C60" s="17">
        <v>1963</v>
      </c>
      <c r="D60" s="19">
        <v>1956</v>
      </c>
      <c r="E60" s="20">
        <v>1955</v>
      </c>
      <c r="F60" s="21">
        <v>1986</v>
      </c>
      <c r="G60" s="22">
        <v>1984</v>
      </c>
      <c r="H60" s="23">
        <v>1972</v>
      </c>
      <c r="I60" s="24" t="s">
        <v>99</v>
      </c>
      <c r="J60" s="25">
        <v>1956</v>
      </c>
      <c r="K60" s="23">
        <v>1986</v>
      </c>
      <c r="L60" s="26">
        <v>1974</v>
      </c>
      <c r="M60" s="27">
        <v>1993</v>
      </c>
      <c r="N60" s="20">
        <v>1993</v>
      </c>
      <c r="O60" s="2" t="s">
        <v>86</v>
      </c>
    </row>
    <row r="61" spans="1:15" x14ac:dyDescent="0.3">
      <c r="A61" s="2" t="s">
        <v>118</v>
      </c>
      <c r="B61" s="16"/>
      <c r="C61" s="17">
        <v>7.7</v>
      </c>
      <c r="D61" s="19">
        <v>8.6</v>
      </c>
      <c r="E61" s="20">
        <v>9.9</v>
      </c>
      <c r="F61" s="21">
        <v>12.65</v>
      </c>
      <c r="G61" s="22">
        <v>15.1</v>
      </c>
      <c r="H61" s="23">
        <v>17.8</v>
      </c>
      <c r="I61" s="24">
        <v>21.3</v>
      </c>
      <c r="J61" s="25">
        <v>21.1</v>
      </c>
      <c r="K61" s="23">
        <v>18.600000000000001</v>
      </c>
      <c r="L61" s="26">
        <v>15</v>
      </c>
      <c r="M61" s="27">
        <v>11.2</v>
      </c>
      <c r="N61" s="20">
        <v>8</v>
      </c>
      <c r="O61" s="2" t="s">
        <v>118</v>
      </c>
    </row>
    <row r="62" spans="1:15" x14ac:dyDescent="0.3">
      <c r="A62" s="87" t="s">
        <v>86</v>
      </c>
      <c r="B62" s="99"/>
      <c r="C62" s="89">
        <v>2007</v>
      </c>
      <c r="D62" s="90">
        <v>1990</v>
      </c>
      <c r="E62" s="91" t="s">
        <v>99</v>
      </c>
      <c r="F62" s="92">
        <v>2007</v>
      </c>
      <c r="G62" s="93">
        <v>1947</v>
      </c>
      <c r="H62" s="94">
        <v>1976</v>
      </c>
      <c r="I62" s="95">
        <v>2006</v>
      </c>
      <c r="J62" s="96">
        <v>1947</v>
      </c>
      <c r="K62" s="94">
        <v>1949</v>
      </c>
      <c r="L62" s="97">
        <v>2001</v>
      </c>
      <c r="M62" s="98">
        <v>1994</v>
      </c>
      <c r="N62" s="91">
        <v>1974</v>
      </c>
      <c r="O62" s="87" t="s">
        <v>86</v>
      </c>
    </row>
    <row r="63" spans="1:15" x14ac:dyDescent="0.3">
      <c r="A63" s="15" t="s">
        <v>121</v>
      </c>
      <c r="B63" s="16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 t="s">
        <v>121</v>
      </c>
    </row>
    <row r="64" spans="1:15" x14ac:dyDescent="0.3">
      <c r="A64" s="3" t="s">
        <v>122</v>
      </c>
      <c r="B64" s="4">
        <f>SUM(C64:N64)</f>
        <v>41</v>
      </c>
      <c r="C64" s="5">
        <v>4</v>
      </c>
      <c r="D64" s="6">
        <v>10</v>
      </c>
      <c r="E64" s="7">
        <v>5</v>
      </c>
      <c r="F64" s="8">
        <v>5</v>
      </c>
      <c r="G64" s="9">
        <v>0</v>
      </c>
      <c r="H64" s="10">
        <v>0</v>
      </c>
      <c r="I64" s="11">
        <v>0</v>
      </c>
      <c r="J64" s="12">
        <v>0</v>
      </c>
      <c r="K64" s="10">
        <v>0</v>
      </c>
      <c r="L64" s="13">
        <v>0</v>
      </c>
      <c r="M64" s="14">
        <v>3</v>
      </c>
      <c r="N64" s="7">
        <v>14</v>
      </c>
      <c r="O64" s="3" t="s">
        <v>122</v>
      </c>
    </row>
    <row r="65" spans="1:15" x14ac:dyDescent="0.3">
      <c r="A65" s="2" t="s">
        <v>123</v>
      </c>
      <c r="B65" s="18">
        <f>SUM(C65:N65)</f>
        <v>48.948571428571427</v>
      </c>
      <c r="C65" s="231">
        <v>10</v>
      </c>
      <c r="D65" s="232">
        <v>10.142857142857142</v>
      </c>
      <c r="E65" s="233">
        <v>8</v>
      </c>
      <c r="F65" s="234">
        <v>3.2857142857142856</v>
      </c>
      <c r="G65" s="235">
        <v>0.14285714285714285</v>
      </c>
      <c r="H65" s="236">
        <v>0</v>
      </c>
      <c r="I65" s="237">
        <v>0</v>
      </c>
      <c r="J65" s="238">
        <v>0</v>
      </c>
      <c r="K65" s="236">
        <v>0</v>
      </c>
      <c r="L65" s="239">
        <v>1.5714285714285714</v>
      </c>
      <c r="M65" s="240">
        <v>3.9485714285714288</v>
      </c>
      <c r="N65" s="233">
        <v>11.857142857142858</v>
      </c>
      <c r="O65" s="2" t="s">
        <v>123</v>
      </c>
    </row>
    <row r="66" spans="1:15" x14ac:dyDescent="0.3">
      <c r="A66" s="2" t="s">
        <v>124</v>
      </c>
      <c r="B66" s="18">
        <v>69</v>
      </c>
      <c r="C66" s="17">
        <v>14</v>
      </c>
      <c r="D66" s="19">
        <v>18</v>
      </c>
      <c r="E66" s="20">
        <v>15</v>
      </c>
      <c r="F66" s="21">
        <v>9</v>
      </c>
      <c r="G66" s="22">
        <v>1</v>
      </c>
      <c r="H66" s="23">
        <v>0</v>
      </c>
      <c r="I66" s="24">
        <v>0</v>
      </c>
      <c r="J66" s="25">
        <v>0</v>
      </c>
      <c r="K66" s="23">
        <v>0</v>
      </c>
      <c r="L66" s="26">
        <v>7</v>
      </c>
      <c r="M66" s="27">
        <v>8</v>
      </c>
      <c r="N66" s="20">
        <v>19</v>
      </c>
      <c r="O66" s="2" t="s">
        <v>124</v>
      </c>
    </row>
    <row r="67" spans="1:15" x14ac:dyDescent="0.3">
      <c r="A67" s="2" t="s">
        <v>86</v>
      </c>
      <c r="B67" s="18">
        <v>2003</v>
      </c>
      <c r="C67" s="17">
        <v>2003</v>
      </c>
      <c r="D67" s="19">
        <v>2003</v>
      </c>
      <c r="E67" s="20">
        <v>2006</v>
      </c>
      <c r="F67" s="21">
        <v>2003</v>
      </c>
      <c r="G67" s="22">
        <v>2005</v>
      </c>
      <c r="H67" s="23"/>
      <c r="I67" s="24"/>
      <c r="J67" s="25"/>
      <c r="K67" s="23"/>
      <c r="L67" s="26">
        <v>2003</v>
      </c>
      <c r="M67" s="27">
        <v>2005</v>
      </c>
      <c r="N67" s="20">
        <v>2001</v>
      </c>
      <c r="O67" s="2" t="s">
        <v>86</v>
      </c>
    </row>
    <row r="68" spans="1:15" x14ac:dyDescent="0.3">
      <c r="A68" s="2" t="s">
        <v>125</v>
      </c>
      <c r="B68" s="18">
        <v>34</v>
      </c>
      <c r="C68" s="17">
        <v>4</v>
      </c>
      <c r="D68" s="19">
        <v>6</v>
      </c>
      <c r="E68" s="20">
        <v>2</v>
      </c>
      <c r="F68" s="21">
        <v>0</v>
      </c>
      <c r="G68" s="22">
        <v>0</v>
      </c>
      <c r="H68" s="23">
        <v>0</v>
      </c>
      <c r="I68" s="24">
        <v>0</v>
      </c>
      <c r="J68" s="25">
        <v>0</v>
      </c>
      <c r="K68" s="23">
        <v>0</v>
      </c>
      <c r="L68" s="26">
        <v>0</v>
      </c>
      <c r="M68" s="27">
        <v>0</v>
      </c>
      <c r="N68" s="20">
        <v>7</v>
      </c>
      <c r="O68" s="2" t="s">
        <v>125</v>
      </c>
    </row>
    <row r="69" spans="1:15" x14ac:dyDescent="0.3">
      <c r="A69" s="2" t="s">
        <v>126</v>
      </c>
      <c r="B69" s="18">
        <v>2002</v>
      </c>
      <c r="C69" s="17">
        <v>2008</v>
      </c>
      <c r="D69" s="19">
        <v>2007</v>
      </c>
      <c r="E69" s="20">
        <v>2001</v>
      </c>
      <c r="F69" s="21">
        <v>2007</v>
      </c>
      <c r="G69" s="22">
        <v>2006</v>
      </c>
      <c r="H69" s="23"/>
      <c r="I69" s="24"/>
      <c r="J69" s="25"/>
      <c r="K69" s="23"/>
      <c r="L69" s="26">
        <v>2008</v>
      </c>
      <c r="M69" s="27">
        <v>2002</v>
      </c>
      <c r="N69" s="20">
        <v>2002</v>
      </c>
      <c r="O69" s="2" t="s">
        <v>126</v>
      </c>
    </row>
    <row r="70" spans="1:15" x14ac:dyDescent="0.3">
      <c r="A70" s="2" t="s">
        <v>127</v>
      </c>
      <c r="B70" s="100">
        <v>39775</v>
      </c>
      <c r="C70" s="17"/>
      <c r="D70" s="19"/>
      <c r="E70" s="20"/>
      <c r="F70" s="21"/>
      <c r="G70" s="22"/>
      <c r="H70" s="23"/>
      <c r="I70" s="24"/>
      <c r="J70" s="25"/>
      <c r="K70" s="23"/>
      <c r="L70" s="26"/>
      <c r="M70" s="27"/>
      <c r="N70" s="20"/>
      <c r="O70" s="2"/>
    </row>
    <row r="71" spans="1:15" x14ac:dyDescent="0.3">
      <c r="A71" s="2" t="s">
        <v>128</v>
      </c>
      <c r="B71" s="38">
        <v>37913</v>
      </c>
      <c r="C71" s="17"/>
      <c r="D71" s="19"/>
      <c r="E71" s="20"/>
      <c r="F71" s="21"/>
      <c r="G71" s="22"/>
      <c r="H71" s="23"/>
      <c r="I71" s="24"/>
      <c r="J71" s="25"/>
      <c r="K71" s="23"/>
      <c r="L71" s="26"/>
      <c r="M71" s="27"/>
      <c r="N71" s="20"/>
      <c r="O71" s="2"/>
    </row>
    <row r="72" spans="1:15" x14ac:dyDescent="0.3">
      <c r="A72" s="2" t="s">
        <v>129</v>
      </c>
      <c r="B72" s="38">
        <v>39775</v>
      </c>
      <c r="C72" s="17"/>
      <c r="D72" s="19"/>
      <c r="E72" s="20"/>
      <c r="F72" s="21"/>
      <c r="G72" s="22"/>
      <c r="H72" s="23"/>
      <c r="I72" s="24"/>
      <c r="J72" s="25"/>
      <c r="K72" s="23"/>
      <c r="L72" s="26"/>
      <c r="M72" s="27"/>
      <c r="N72" s="20"/>
      <c r="O72" s="2"/>
    </row>
    <row r="73" spans="1:15" x14ac:dyDescent="0.3">
      <c r="A73" s="2" t="s">
        <v>130</v>
      </c>
      <c r="B73" s="100">
        <v>39554</v>
      </c>
      <c r="C73" s="17"/>
      <c r="D73" s="19"/>
      <c r="E73" s="20"/>
      <c r="F73" s="21"/>
      <c r="G73" s="22"/>
      <c r="H73" s="23"/>
      <c r="I73" s="24"/>
      <c r="J73" s="25"/>
      <c r="K73" s="23"/>
      <c r="L73" s="26"/>
      <c r="M73" s="27"/>
      <c r="N73" s="20"/>
      <c r="O73" s="2"/>
    </row>
    <row r="74" spans="1:15" x14ac:dyDescent="0.3">
      <c r="A74" s="2" t="s">
        <v>131</v>
      </c>
      <c r="B74" s="38">
        <v>39164</v>
      </c>
      <c r="C74" s="17"/>
      <c r="D74" s="19"/>
      <c r="E74" s="20"/>
      <c r="F74" s="21"/>
      <c r="G74" s="22"/>
      <c r="H74" s="23"/>
      <c r="I74" s="24"/>
      <c r="J74" s="25"/>
      <c r="K74" s="23"/>
      <c r="L74" s="26"/>
      <c r="M74" s="27"/>
      <c r="N74" s="20"/>
      <c r="O74" s="2"/>
    </row>
    <row r="75" spans="1:15" ht="15" thickBot="1" x14ac:dyDescent="0.35">
      <c r="A75" s="101" t="s">
        <v>132</v>
      </c>
      <c r="B75" s="102">
        <v>38490</v>
      </c>
      <c r="C75" s="103"/>
      <c r="D75" s="104"/>
      <c r="E75" s="105"/>
      <c r="F75" s="106"/>
      <c r="G75" s="107"/>
      <c r="H75" s="108"/>
      <c r="I75" s="109"/>
      <c r="J75" s="110"/>
      <c r="K75" s="108"/>
      <c r="L75" s="111"/>
      <c r="M75" s="112"/>
      <c r="N75" s="105"/>
      <c r="O75" s="101"/>
    </row>
    <row r="76" spans="1:15" ht="15" thickTop="1" x14ac:dyDescent="0.3">
      <c r="A76" s="61" t="s">
        <v>133</v>
      </c>
      <c r="B76" s="62">
        <f>SUM(C76:N76)</f>
        <v>24</v>
      </c>
      <c r="C76" s="63">
        <v>2</v>
      </c>
      <c r="D76" s="64">
        <v>6</v>
      </c>
      <c r="E76" s="65" t="s">
        <v>460</v>
      </c>
      <c r="F76" s="66" t="s">
        <v>460</v>
      </c>
      <c r="G76" s="67" t="s">
        <v>460</v>
      </c>
      <c r="H76" s="68">
        <v>0</v>
      </c>
      <c r="I76" s="69">
        <v>0</v>
      </c>
      <c r="J76" s="70">
        <v>0</v>
      </c>
      <c r="K76" s="68">
        <v>0</v>
      </c>
      <c r="L76" s="71">
        <v>0</v>
      </c>
      <c r="M76" s="72">
        <v>2</v>
      </c>
      <c r="N76" s="65">
        <v>14</v>
      </c>
      <c r="O76" s="61" t="s">
        <v>133</v>
      </c>
    </row>
    <row r="77" spans="1:15" x14ac:dyDescent="0.3">
      <c r="A77" s="113" t="s">
        <v>134</v>
      </c>
      <c r="B77" s="114">
        <f>SUM(C77:N77)</f>
        <v>49</v>
      </c>
      <c r="C77" s="115">
        <v>12</v>
      </c>
      <c r="D77" s="116">
        <v>11</v>
      </c>
      <c r="E77" s="117">
        <v>7</v>
      </c>
      <c r="F77" s="118">
        <v>3</v>
      </c>
      <c r="G77" s="119">
        <v>0</v>
      </c>
      <c r="H77" s="120">
        <v>0</v>
      </c>
      <c r="I77" s="121">
        <v>0</v>
      </c>
      <c r="J77" s="122">
        <v>0</v>
      </c>
      <c r="K77" s="120">
        <v>0</v>
      </c>
      <c r="L77" s="123">
        <v>1</v>
      </c>
      <c r="M77" s="124">
        <v>5</v>
      </c>
      <c r="N77" s="117">
        <v>10</v>
      </c>
      <c r="O77" s="113" t="s">
        <v>134</v>
      </c>
    </row>
    <row r="78" spans="1:15" x14ac:dyDescent="0.3">
      <c r="A78" s="2" t="s">
        <v>124</v>
      </c>
      <c r="B78" s="125"/>
      <c r="C78" s="17">
        <v>28</v>
      </c>
      <c r="D78" s="19">
        <v>27</v>
      </c>
      <c r="E78" s="20">
        <v>23</v>
      </c>
      <c r="F78" s="21">
        <v>9</v>
      </c>
      <c r="G78" s="22">
        <v>2</v>
      </c>
      <c r="H78" s="23">
        <v>0</v>
      </c>
      <c r="I78" s="24">
        <v>0</v>
      </c>
      <c r="J78" s="25">
        <v>0</v>
      </c>
      <c r="K78" s="23">
        <v>0</v>
      </c>
      <c r="L78" s="26">
        <v>5</v>
      </c>
      <c r="M78" s="27">
        <v>15</v>
      </c>
      <c r="N78" s="20">
        <v>23</v>
      </c>
      <c r="O78" s="2" t="s">
        <v>124</v>
      </c>
    </row>
    <row r="79" spans="1:15" x14ac:dyDescent="0.3">
      <c r="A79" s="2" t="s">
        <v>86</v>
      </c>
      <c r="B79" s="125"/>
      <c r="C79" s="17" t="s">
        <v>99</v>
      </c>
      <c r="D79" s="19">
        <v>1956</v>
      </c>
      <c r="E79" s="20">
        <v>1955</v>
      </c>
      <c r="F79" s="21">
        <v>1956</v>
      </c>
      <c r="G79" s="22">
        <v>1962</v>
      </c>
      <c r="H79" s="23"/>
      <c r="I79" s="24"/>
      <c r="J79" s="25"/>
      <c r="K79" s="23"/>
      <c r="L79" s="26">
        <v>1997</v>
      </c>
      <c r="M79" s="27">
        <v>1985</v>
      </c>
      <c r="N79" s="20">
        <v>1963</v>
      </c>
      <c r="O79" s="2" t="s">
        <v>86</v>
      </c>
    </row>
    <row r="80" spans="1:15" x14ac:dyDescent="0.3">
      <c r="A80" s="2" t="s">
        <v>125</v>
      </c>
      <c r="B80" s="125"/>
      <c r="C80" s="17">
        <v>0</v>
      </c>
      <c r="D80" s="19">
        <v>0</v>
      </c>
      <c r="E80" s="20">
        <v>0</v>
      </c>
      <c r="F80" s="21">
        <v>0</v>
      </c>
      <c r="G80" s="22">
        <v>0</v>
      </c>
      <c r="H80" s="23">
        <v>0</v>
      </c>
      <c r="I80" s="24">
        <v>0</v>
      </c>
      <c r="J80" s="25">
        <v>0</v>
      </c>
      <c r="K80" s="23">
        <v>0</v>
      </c>
      <c r="L80" s="26">
        <v>0</v>
      </c>
      <c r="M80" s="27">
        <v>0</v>
      </c>
      <c r="N80" s="20">
        <v>0</v>
      </c>
      <c r="O80" s="2" t="s">
        <v>125</v>
      </c>
    </row>
    <row r="81" spans="1:15" x14ac:dyDescent="0.3">
      <c r="A81" s="87" t="s">
        <v>126</v>
      </c>
      <c r="B81" s="125"/>
      <c r="C81" s="89" t="s">
        <v>99</v>
      </c>
      <c r="D81" s="90" t="s">
        <v>99</v>
      </c>
      <c r="E81" s="91">
        <v>2007</v>
      </c>
      <c r="F81" s="92">
        <v>2007</v>
      </c>
      <c r="G81" s="93">
        <v>2007</v>
      </c>
      <c r="H81" s="94"/>
      <c r="I81" s="95"/>
      <c r="J81" s="96"/>
      <c r="K81" s="94"/>
      <c r="L81" s="97">
        <v>2007</v>
      </c>
      <c r="M81" s="98">
        <v>2006</v>
      </c>
      <c r="N81" s="91" t="s">
        <v>99</v>
      </c>
      <c r="O81" s="87" t="s">
        <v>126</v>
      </c>
    </row>
    <row r="82" spans="1:15" x14ac:dyDescent="0.3">
      <c r="A82" s="15" t="s">
        <v>135</v>
      </c>
      <c r="B82" s="16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 t="s">
        <v>135</v>
      </c>
    </row>
    <row r="83" spans="1:15" x14ac:dyDescent="0.3">
      <c r="A83" s="3" t="s">
        <v>136</v>
      </c>
      <c r="B83" s="4">
        <f>SUM(C83:N83)</f>
        <v>3</v>
      </c>
      <c r="C83" s="5">
        <v>0</v>
      </c>
      <c r="D83" s="6">
        <v>1</v>
      </c>
      <c r="E83" s="7">
        <v>0</v>
      </c>
      <c r="F83" s="8">
        <v>0</v>
      </c>
      <c r="G83" s="9">
        <v>0</v>
      </c>
      <c r="H83" s="10">
        <v>0</v>
      </c>
      <c r="I83" s="11">
        <v>0</v>
      </c>
      <c r="J83" s="12">
        <v>0</v>
      </c>
      <c r="K83" s="10">
        <v>0</v>
      </c>
      <c r="L83" s="13">
        <v>0</v>
      </c>
      <c r="M83" s="14">
        <v>0</v>
      </c>
      <c r="N83" s="7">
        <v>2</v>
      </c>
      <c r="O83" s="3" t="s">
        <v>136</v>
      </c>
    </row>
    <row r="84" spans="1:15" x14ac:dyDescent="0.3">
      <c r="A84" s="2" t="s">
        <v>137</v>
      </c>
      <c r="B84" s="18">
        <f>SUM(C84:N84)</f>
        <v>5.4285714285714279</v>
      </c>
      <c r="C84" s="231">
        <v>2</v>
      </c>
      <c r="D84" s="232">
        <v>1.1428571428571428</v>
      </c>
      <c r="E84" s="233">
        <v>1</v>
      </c>
      <c r="F84" s="234">
        <v>0.14285714285714285</v>
      </c>
      <c r="G84" s="235">
        <v>0</v>
      </c>
      <c r="H84" s="236">
        <v>0</v>
      </c>
      <c r="I84" s="237">
        <v>0</v>
      </c>
      <c r="J84" s="238">
        <v>0</v>
      </c>
      <c r="K84" s="236">
        <v>0</v>
      </c>
      <c r="L84" s="239">
        <v>0.2857142857142857</v>
      </c>
      <c r="M84" s="240">
        <v>0</v>
      </c>
      <c r="N84" s="233">
        <v>0.8571428571428571</v>
      </c>
      <c r="O84" s="2" t="s">
        <v>137</v>
      </c>
    </row>
    <row r="85" spans="1:15" x14ac:dyDescent="0.3">
      <c r="A85" s="2" t="s">
        <v>138</v>
      </c>
      <c r="B85" s="18">
        <v>13</v>
      </c>
      <c r="C85" s="17">
        <v>6</v>
      </c>
      <c r="D85" s="19">
        <v>3</v>
      </c>
      <c r="E85" s="20">
        <v>5</v>
      </c>
      <c r="F85" s="21">
        <v>1</v>
      </c>
      <c r="G85" s="22">
        <v>0</v>
      </c>
      <c r="H85" s="23">
        <v>0</v>
      </c>
      <c r="I85" s="24">
        <v>0</v>
      </c>
      <c r="J85" s="25">
        <v>0</v>
      </c>
      <c r="K85" s="23">
        <v>0</v>
      </c>
      <c r="L85" s="26">
        <v>2</v>
      </c>
      <c r="M85" s="27">
        <v>0</v>
      </c>
      <c r="N85" s="20">
        <v>2</v>
      </c>
      <c r="O85" s="2" t="s">
        <v>138</v>
      </c>
    </row>
    <row r="86" spans="1:15" x14ac:dyDescent="0.3">
      <c r="A86" s="2" t="s">
        <v>86</v>
      </c>
      <c r="B86" s="18">
        <v>2003</v>
      </c>
      <c r="C86" s="17">
        <v>2003</v>
      </c>
      <c r="D86" s="19">
        <v>2005</v>
      </c>
      <c r="E86" s="20">
        <v>2005</v>
      </c>
      <c r="F86" s="21">
        <v>2003</v>
      </c>
      <c r="G86" s="22"/>
      <c r="H86" s="23"/>
      <c r="I86" s="24"/>
      <c r="J86" s="25"/>
      <c r="K86" s="23"/>
      <c r="L86" s="26">
        <v>2003</v>
      </c>
      <c r="M86" s="27">
        <v>2005</v>
      </c>
      <c r="N86" s="20">
        <v>2004</v>
      </c>
      <c r="O86" s="2" t="s">
        <v>86</v>
      </c>
    </row>
    <row r="87" spans="1:15" x14ac:dyDescent="0.3">
      <c r="A87" s="2" t="s">
        <v>139</v>
      </c>
      <c r="B87" s="18">
        <v>2</v>
      </c>
      <c r="C87" s="17">
        <v>0</v>
      </c>
      <c r="D87" s="19">
        <v>0</v>
      </c>
      <c r="E87" s="20">
        <v>0</v>
      </c>
      <c r="F87" s="21">
        <v>0</v>
      </c>
      <c r="G87" s="22">
        <v>0</v>
      </c>
      <c r="H87" s="23">
        <v>0</v>
      </c>
      <c r="I87" s="24">
        <v>0</v>
      </c>
      <c r="J87" s="25">
        <v>0</v>
      </c>
      <c r="K87" s="23">
        <v>0</v>
      </c>
      <c r="L87" s="26">
        <v>0</v>
      </c>
      <c r="M87" s="27">
        <v>0</v>
      </c>
      <c r="N87" s="20">
        <v>0</v>
      </c>
      <c r="O87" s="2" t="s">
        <v>139</v>
      </c>
    </row>
    <row r="88" spans="1:15" ht="15" thickBot="1" x14ac:dyDescent="0.35">
      <c r="A88" s="87" t="s">
        <v>126</v>
      </c>
      <c r="B88" s="88">
        <v>2002</v>
      </c>
      <c r="C88" s="89">
        <v>2005</v>
      </c>
      <c r="D88" s="90">
        <v>2006</v>
      </c>
      <c r="E88" s="91">
        <v>2007</v>
      </c>
      <c r="F88" s="92">
        <v>2007</v>
      </c>
      <c r="G88" s="93"/>
      <c r="H88" s="94"/>
      <c r="I88" s="95"/>
      <c r="J88" s="96"/>
      <c r="K88" s="94"/>
      <c r="L88" s="97">
        <v>2007</v>
      </c>
      <c r="M88" s="98">
        <v>2005</v>
      </c>
      <c r="N88" s="91">
        <v>2006</v>
      </c>
      <c r="O88" s="87" t="s">
        <v>126</v>
      </c>
    </row>
    <row r="89" spans="1:15" ht="15" thickTop="1" x14ac:dyDescent="0.3">
      <c r="A89" s="126" t="s">
        <v>140</v>
      </c>
      <c r="B89" s="127">
        <f>SUM(C89:N89)</f>
        <v>7</v>
      </c>
      <c r="C89" s="201">
        <v>3</v>
      </c>
      <c r="D89" s="202">
        <v>2</v>
      </c>
      <c r="E89" s="203">
        <v>0</v>
      </c>
      <c r="F89" s="204">
        <v>0</v>
      </c>
      <c r="G89" s="132">
        <v>0</v>
      </c>
      <c r="H89" s="133">
        <v>0</v>
      </c>
      <c r="I89" s="134">
        <v>0</v>
      </c>
      <c r="J89" s="135">
        <v>0</v>
      </c>
      <c r="K89" s="133">
        <v>0</v>
      </c>
      <c r="L89" s="136">
        <v>0</v>
      </c>
      <c r="M89" s="137">
        <v>0</v>
      </c>
      <c r="N89" s="130">
        <v>2</v>
      </c>
      <c r="O89" s="126" t="s">
        <v>140</v>
      </c>
    </row>
    <row r="90" spans="1:15" x14ac:dyDescent="0.3">
      <c r="A90" s="15" t="s">
        <v>141</v>
      </c>
      <c r="B90" s="16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 t="s">
        <v>141</v>
      </c>
    </row>
    <row r="91" spans="1:15" x14ac:dyDescent="0.3">
      <c r="A91" s="3" t="s">
        <v>142</v>
      </c>
      <c r="B91" s="4">
        <f>SUM(C91:N91)</f>
        <v>0</v>
      </c>
      <c r="C91" s="5">
        <v>0</v>
      </c>
      <c r="D91" s="6">
        <v>0</v>
      </c>
      <c r="E91" s="7">
        <v>0</v>
      </c>
      <c r="F91" s="8">
        <v>0</v>
      </c>
      <c r="G91" s="9">
        <v>0</v>
      </c>
      <c r="H91" s="10">
        <v>0</v>
      </c>
      <c r="I91" s="11">
        <v>0</v>
      </c>
      <c r="J91" s="12">
        <v>0</v>
      </c>
      <c r="K91" s="10">
        <v>0</v>
      </c>
      <c r="L91" s="13">
        <v>0</v>
      </c>
      <c r="M91" s="14">
        <v>0</v>
      </c>
      <c r="N91" s="7">
        <v>0</v>
      </c>
      <c r="O91" s="3" t="s">
        <v>142</v>
      </c>
    </row>
    <row r="92" spans="1:15" x14ac:dyDescent="0.3">
      <c r="A92" s="2" t="s">
        <v>143</v>
      </c>
      <c r="B92" s="252">
        <f>SUM(C92:N92)</f>
        <v>0.2857142857142857</v>
      </c>
      <c r="C92" s="231">
        <v>0</v>
      </c>
      <c r="D92" s="232">
        <v>0.14285714285714285</v>
      </c>
      <c r="E92" s="233">
        <v>0.14285714285714285</v>
      </c>
      <c r="F92" s="234">
        <v>0</v>
      </c>
      <c r="G92" s="235">
        <v>0</v>
      </c>
      <c r="H92" s="236">
        <v>0</v>
      </c>
      <c r="I92" s="237">
        <v>0</v>
      </c>
      <c r="J92" s="238">
        <v>0</v>
      </c>
      <c r="K92" s="236">
        <v>0</v>
      </c>
      <c r="L92" s="239">
        <v>0</v>
      </c>
      <c r="M92" s="240">
        <v>0</v>
      </c>
      <c r="N92" s="233">
        <v>0</v>
      </c>
      <c r="O92" s="2" t="s">
        <v>143</v>
      </c>
    </row>
    <row r="93" spans="1:15" x14ac:dyDescent="0.3">
      <c r="A93" s="2" t="s">
        <v>144</v>
      </c>
      <c r="B93" s="18">
        <v>2</v>
      </c>
      <c r="C93" s="17">
        <v>0</v>
      </c>
      <c r="D93" s="19">
        <v>1</v>
      </c>
      <c r="E93" s="20">
        <v>1</v>
      </c>
      <c r="F93" s="21">
        <v>0</v>
      </c>
      <c r="G93" s="22">
        <v>0</v>
      </c>
      <c r="H93" s="23">
        <v>0</v>
      </c>
      <c r="I93" s="24">
        <v>0</v>
      </c>
      <c r="J93" s="25">
        <v>0</v>
      </c>
      <c r="K93" s="23">
        <v>0</v>
      </c>
      <c r="L93" s="26">
        <v>0</v>
      </c>
      <c r="M93" s="27">
        <v>0</v>
      </c>
      <c r="N93" s="20">
        <v>0</v>
      </c>
      <c r="O93" s="2" t="s">
        <v>144</v>
      </c>
    </row>
    <row r="94" spans="1:15" x14ac:dyDescent="0.3">
      <c r="A94" s="2" t="s">
        <v>86</v>
      </c>
      <c r="B94" s="18">
        <v>2005</v>
      </c>
      <c r="C94" s="17"/>
      <c r="D94" s="19">
        <v>2005</v>
      </c>
      <c r="E94" s="20">
        <v>2005</v>
      </c>
      <c r="F94" s="21"/>
      <c r="G94" s="22"/>
      <c r="H94" s="23"/>
      <c r="I94" s="24"/>
      <c r="J94" s="25"/>
      <c r="K94" s="23"/>
      <c r="L94" s="26"/>
      <c r="M94" s="27"/>
      <c r="N94" s="20"/>
      <c r="O94" s="2" t="s">
        <v>86</v>
      </c>
    </row>
    <row r="95" spans="1:15" x14ac:dyDescent="0.3">
      <c r="A95" s="2" t="s">
        <v>145</v>
      </c>
      <c r="B95" s="18">
        <v>0</v>
      </c>
      <c r="C95" s="17">
        <v>0</v>
      </c>
      <c r="D95" s="19">
        <v>0</v>
      </c>
      <c r="E95" s="20">
        <v>0</v>
      </c>
      <c r="F95" s="21">
        <v>0</v>
      </c>
      <c r="G95" s="22">
        <v>0</v>
      </c>
      <c r="H95" s="23">
        <v>0</v>
      </c>
      <c r="I95" s="24">
        <v>0</v>
      </c>
      <c r="J95" s="25">
        <v>0</v>
      </c>
      <c r="K95" s="23">
        <v>0</v>
      </c>
      <c r="L95" s="26">
        <v>0</v>
      </c>
      <c r="M95" s="27">
        <v>0</v>
      </c>
      <c r="N95" s="20">
        <v>0</v>
      </c>
      <c r="O95" s="2" t="s">
        <v>145</v>
      </c>
    </row>
    <row r="96" spans="1:15" ht="15" thickBot="1" x14ac:dyDescent="0.35">
      <c r="A96" s="87" t="s">
        <v>126</v>
      </c>
      <c r="B96" s="88">
        <v>2008</v>
      </c>
      <c r="C96" s="89"/>
      <c r="D96" s="90"/>
      <c r="E96" s="91"/>
      <c r="F96" s="92"/>
      <c r="G96" s="93"/>
      <c r="H96" s="94"/>
      <c r="I96" s="95"/>
      <c r="J96" s="96"/>
      <c r="K96" s="94"/>
      <c r="L96" s="97"/>
      <c r="M96" s="98"/>
      <c r="N96" s="91"/>
      <c r="O96" s="87" t="s">
        <v>126</v>
      </c>
    </row>
    <row r="97" spans="1:15" ht="15" thickTop="1" x14ac:dyDescent="0.3">
      <c r="A97" s="126" t="s">
        <v>146</v>
      </c>
      <c r="B97" s="127">
        <v>1</v>
      </c>
      <c r="C97" s="128">
        <v>1</v>
      </c>
      <c r="D97" s="129">
        <v>0</v>
      </c>
      <c r="E97" s="130">
        <v>0</v>
      </c>
      <c r="F97" s="131">
        <v>0</v>
      </c>
      <c r="G97" s="132">
        <v>0</v>
      </c>
      <c r="H97" s="133">
        <v>0</v>
      </c>
      <c r="I97" s="134">
        <v>0</v>
      </c>
      <c r="J97" s="135">
        <v>0</v>
      </c>
      <c r="K97" s="133">
        <v>0</v>
      </c>
      <c r="L97" s="211">
        <v>0</v>
      </c>
      <c r="M97" s="137">
        <v>0</v>
      </c>
      <c r="N97" s="130">
        <v>0</v>
      </c>
      <c r="O97" s="126" t="s">
        <v>147</v>
      </c>
    </row>
    <row r="98" spans="1:15" x14ac:dyDescent="0.3">
      <c r="A98" s="15" t="s">
        <v>148</v>
      </c>
      <c r="B98" s="16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 t="s">
        <v>148</v>
      </c>
    </row>
    <row r="99" spans="1:15" x14ac:dyDescent="0.3">
      <c r="A99" s="3" t="s">
        <v>149</v>
      </c>
      <c r="B99" s="4">
        <f>SUM(C99:N99)</f>
        <v>0</v>
      </c>
      <c r="C99" s="5">
        <v>0</v>
      </c>
      <c r="D99" s="6">
        <v>0</v>
      </c>
      <c r="E99" s="7">
        <v>0</v>
      </c>
      <c r="F99" s="8">
        <v>0</v>
      </c>
      <c r="G99" s="9">
        <v>0</v>
      </c>
      <c r="H99" s="10">
        <v>0</v>
      </c>
      <c r="I99" s="11">
        <v>0</v>
      </c>
      <c r="J99" s="12">
        <v>0</v>
      </c>
      <c r="K99" s="10">
        <v>0</v>
      </c>
      <c r="L99" s="13">
        <v>0</v>
      </c>
      <c r="M99" s="14">
        <v>0</v>
      </c>
      <c r="N99" s="7">
        <v>0</v>
      </c>
      <c r="O99" s="3" t="s">
        <v>149</v>
      </c>
    </row>
    <row r="100" spans="1:15" x14ac:dyDescent="0.3">
      <c r="A100" s="2" t="s">
        <v>150</v>
      </c>
      <c r="B100" s="252">
        <f>SUM(C100:N100)</f>
        <v>1.1428571428571428</v>
      </c>
      <c r="C100" s="231">
        <v>0.7142857142857143</v>
      </c>
      <c r="D100" s="232">
        <v>0</v>
      </c>
      <c r="E100" s="233">
        <v>0</v>
      </c>
      <c r="F100" s="234">
        <v>0</v>
      </c>
      <c r="G100" s="235">
        <v>0</v>
      </c>
      <c r="H100" s="236">
        <v>0</v>
      </c>
      <c r="I100" s="237">
        <v>0</v>
      </c>
      <c r="J100" s="238">
        <v>0</v>
      </c>
      <c r="K100" s="236">
        <v>0</v>
      </c>
      <c r="L100" s="239">
        <v>0</v>
      </c>
      <c r="M100" s="240">
        <v>0</v>
      </c>
      <c r="N100" s="233">
        <v>0.42857142857142855</v>
      </c>
      <c r="O100" s="2" t="s">
        <v>150</v>
      </c>
    </row>
    <row r="101" spans="1:15" x14ac:dyDescent="0.3">
      <c r="A101" s="2" t="s">
        <v>151</v>
      </c>
      <c r="B101" s="18">
        <v>3</v>
      </c>
      <c r="C101" s="17">
        <v>3</v>
      </c>
      <c r="D101" s="19">
        <v>0</v>
      </c>
      <c r="E101" s="20">
        <v>0</v>
      </c>
      <c r="F101" s="21">
        <v>0</v>
      </c>
      <c r="G101" s="22">
        <v>0</v>
      </c>
      <c r="H101" s="23">
        <v>0</v>
      </c>
      <c r="I101" s="24">
        <v>0</v>
      </c>
      <c r="J101" s="25">
        <v>0</v>
      </c>
      <c r="K101" s="23">
        <v>0</v>
      </c>
      <c r="L101" s="26">
        <v>0</v>
      </c>
      <c r="M101" s="27">
        <v>0</v>
      </c>
      <c r="N101" s="20">
        <v>1</v>
      </c>
      <c r="O101" s="2" t="s">
        <v>151</v>
      </c>
    </row>
    <row r="102" spans="1:15" x14ac:dyDescent="0.3">
      <c r="A102" s="2" t="s">
        <v>126</v>
      </c>
      <c r="B102" s="18">
        <v>2003</v>
      </c>
      <c r="C102" s="17">
        <v>2003</v>
      </c>
      <c r="D102" s="19"/>
      <c r="E102" s="20"/>
      <c r="F102" s="21"/>
      <c r="G102" s="22"/>
      <c r="H102" s="23"/>
      <c r="I102" s="24"/>
      <c r="J102" s="25"/>
      <c r="K102" s="23"/>
      <c r="L102" s="26"/>
      <c r="M102" s="27"/>
      <c r="N102" s="20">
        <v>2007</v>
      </c>
      <c r="O102" s="2" t="s">
        <v>126</v>
      </c>
    </row>
    <row r="103" spans="1:15" x14ac:dyDescent="0.3">
      <c r="A103" s="2" t="s">
        <v>152</v>
      </c>
      <c r="B103" s="18">
        <v>0</v>
      </c>
      <c r="C103" s="17">
        <v>0</v>
      </c>
      <c r="D103" s="19">
        <v>0</v>
      </c>
      <c r="E103" s="20">
        <v>0</v>
      </c>
      <c r="F103" s="21">
        <v>0</v>
      </c>
      <c r="G103" s="22">
        <v>0</v>
      </c>
      <c r="H103" s="23">
        <v>0</v>
      </c>
      <c r="I103" s="24">
        <v>0</v>
      </c>
      <c r="J103" s="25">
        <v>0</v>
      </c>
      <c r="K103" s="23">
        <v>0</v>
      </c>
      <c r="L103" s="26">
        <v>0</v>
      </c>
      <c r="M103" s="27">
        <v>0</v>
      </c>
      <c r="N103" s="20">
        <v>0</v>
      </c>
      <c r="O103" s="2" t="s">
        <v>152</v>
      </c>
    </row>
    <row r="104" spans="1:15" ht="15" thickBot="1" x14ac:dyDescent="0.35">
      <c r="A104" s="87" t="s">
        <v>126</v>
      </c>
      <c r="B104" s="88">
        <v>2008</v>
      </c>
      <c r="C104" s="89">
        <v>2008</v>
      </c>
      <c r="D104" s="90">
        <v>2008</v>
      </c>
      <c r="E104" s="91"/>
      <c r="F104" s="92"/>
      <c r="G104" s="93"/>
      <c r="H104" s="94"/>
      <c r="I104" s="95"/>
      <c r="J104" s="96"/>
      <c r="K104" s="94"/>
      <c r="L104" s="97"/>
      <c r="M104" s="98"/>
      <c r="N104" s="91">
        <v>2006</v>
      </c>
      <c r="O104" s="87" t="s">
        <v>126</v>
      </c>
    </row>
    <row r="105" spans="1:15" ht="15" thickTop="1" x14ac:dyDescent="0.3">
      <c r="A105" s="61" t="s">
        <v>153</v>
      </c>
      <c r="B105" s="62">
        <f>SUM(C105:N105)</f>
        <v>1</v>
      </c>
      <c r="C105" s="63">
        <v>0</v>
      </c>
      <c r="D105" s="64">
        <v>0</v>
      </c>
      <c r="E105" s="65">
        <v>0</v>
      </c>
      <c r="F105" s="66">
        <v>0</v>
      </c>
      <c r="G105" s="219">
        <v>0</v>
      </c>
      <c r="H105" s="68">
        <v>0</v>
      </c>
      <c r="I105" s="69">
        <v>0</v>
      </c>
      <c r="J105" s="70">
        <v>0</v>
      </c>
      <c r="K105" s="68">
        <v>0</v>
      </c>
      <c r="L105" s="71">
        <v>0</v>
      </c>
      <c r="M105" s="72">
        <v>0</v>
      </c>
      <c r="N105" s="65">
        <v>1</v>
      </c>
      <c r="O105" s="61" t="s">
        <v>153</v>
      </c>
    </row>
    <row r="106" spans="1:15" x14ac:dyDescent="0.3">
      <c r="A106" s="2" t="s">
        <v>150</v>
      </c>
      <c r="B106" s="18">
        <f>SUM(C106:N106)</f>
        <v>7</v>
      </c>
      <c r="C106" s="17">
        <v>3</v>
      </c>
      <c r="D106" s="19">
        <v>2</v>
      </c>
      <c r="E106" s="20">
        <v>0</v>
      </c>
      <c r="F106" s="21">
        <v>0</v>
      </c>
      <c r="G106" s="22">
        <v>0</v>
      </c>
      <c r="H106" s="23">
        <v>0</v>
      </c>
      <c r="I106" s="24">
        <v>0</v>
      </c>
      <c r="J106" s="25">
        <v>0</v>
      </c>
      <c r="K106" s="23">
        <v>0</v>
      </c>
      <c r="L106" s="26">
        <v>0</v>
      </c>
      <c r="M106" s="27">
        <v>0</v>
      </c>
      <c r="N106" s="20">
        <v>2</v>
      </c>
      <c r="O106" s="2" t="s">
        <v>150</v>
      </c>
    </row>
    <row r="107" spans="1:15" x14ac:dyDescent="0.3">
      <c r="A107" s="2" t="s">
        <v>151</v>
      </c>
      <c r="B107" s="16"/>
      <c r="C107" s="17">
        <v>16</v>
      </c>
      <c r="D107" s="19">
        <v>14</v>
      </c>
      <c r="E107" s="20">
        <v>4</v>
      </c>
      <c r="F107" s="21">
        <v>0</v>
      </c>
      <c r="G107" s="22">
        <v>0</v>
      </c>
      <c r="H107" s="23">
        <v>0</v>
      </c>
      <c r="I107" s="24">
        <v>0</v>
      </c>
      <c r="J107" s="25">
        <v>0</v>
      </c>
      <c r="K107" s="23">
        <v>0</v>
      </c>
      <c r="L107" s="26">
        <v>0</v>
      </c>
      <c r="M107" s="27">
        <v>3</v>
      </c>
      <c r="N107" s="20">
        <v>10</v>
      </c>
      <c r="O107" s="2" t="s">
        <v>151</v>
      </c>
    </row>
    <row r="108" spans="1:15" x14ac:dyDescent="0.3">
      <c r="A108" s="2" t="s">
        <v>126</v>
      </c>
      <c r="B108" s="16"/>
      <c r="C108" s="17">
        <v>1963</v>
      </c>
      <c r="D108" s="19">
        <v>1956</v>
      </c>
      <c r="E108" s="20">
        <v>1971</v>
      </c>
      <c r="F108" s="21"/>
      <c r="G108" s="22"/>
      <c r="H108" s="23"/>
      <c r="I108" s="24"/>
      <c r="J108" s="25"/>
      <c r="K108" s="23"/>
      <c r="L108" s="26"/>
      <c r="M108" s="27" t="s">
        <v>99</v>
      </c>
      <c r="N108" s="20">
        <v>1969</v>
      </c>
      <c r="O108" s="2" t="s">
        <v>126</v>
      </c>
    </row>
    <row r="109" spans="1:15" x14ac:dyDescent="0.3">
      <c r="A109" s="2" t="s">
        <v>152</v>
      </c>
      <c r="B109" s="16"/>
      <c r="C109" s="17">
        <v>0</v>
      </c>
      <c r="D109" s="19">
        <v>0</v>
      </c>
      <c r="E109" s="20">
        <v>0</v>
      </c>
      <c r="F109" s="21">
        <v>0</v>
      </c>
      <c r="G109" s="22">
        <v>0</v>
      </c>
      <c r="H109" s="23">
        <v>0</v>
      </c>
      <c r="I109" s="24">
        <v>0</v>
      </c>
      <c r="J109" s="25">
        <v>0</v>
      </c>
      <c r="K109" s="23">
        <v>0</v>
      </c>
      <c r="L109" s="26">
        <v>0</v>
      </c>
      <c r="M109" s="27">
        <v>0</v>
      </c>
      <c r="N109" s="20">
        <v>0</v>
      </c>
      <c r="O109" s="2" t="s">
        <v>152</v>
      </c>
    </row>
    <row r="110" spans="1:15" x14ac:dyDescent="0.3">
      <c r="A110" s="2" t="s">
        <v>126</v>
      </c>
      <c r="B110" s="16"/>
      <c r="C110" s="17">
        <v>2004</v>
      </c>
      <c r="D110" s="19">
        <v>2006</v>
      </c>
      <c r="E110" s="20">
        <v>2007</v>
      </c>
      <c r="F110" s="21"/>
      <c r="G110" s="22"/>
      <c r="H110" s="23"/>
      <c r="I110" s="24"/>
      <c r="J110" s="25"/>
      <c r="K110" s="23"/>
      <c r="L110" s="26"/>
      <c r="M110" s="27" t="s">
        <v>99</v>
      </c>
      <c r="N110" s="20">
        <v>2002</v>
      </c>
      <c r="O110" s="2" t="s">
        <v>126</v>
      </c>
    </row>
    <row r="111" spans="1:15" x14ac:dyDescent="0.3">
      <c r="A111" s="15" t="s">
        <v>337</v>
      </c>
      <c r="B111" s="16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 t="s">
        <v>338</v>
      </c>
    </row>
    <row r="112" spans="1:15" x14ac:dyDescent="0.3">
      <c r="A112" s="3" t="s">
        <v>339</v>
      </c>
      <c r="B112" s="4">
        <f>SUM(C112:N112)</f>
        <v>112</v>
      </c>
      <c r="C112" s="5">
        <v>0</v>
      </c>
      <c r="D112" s="6">
        <v>0</v>
      </c>
      <c r="E112" s="7">
        <v>0</v>
      </c>
      <c r="F112" s="8">
        <v>3</v>
      </c>
      <c r="G112" s="9">
        <v>21</v>
      </c>
      <c r="H112" s="10">
        <v>22</v>
      </c>
      <c r="I112" s="11">
        <v>27</v>
      </c>
      <c r="J112" s="12">
        <v>28</v>
      </c>
      <c r="K112" s="10">
        <v>8</v>
      </c>
      <c r="L112" s="13">
        <v>3</v>
      </c>
      <c r="M112" s="14">
        <v>0</v>
      </c>
      <c r="N112" s="7">
        <v>0</v>
      </c>
      <c r="O112" s="3" t="s">
        <v>339</v>
      </c>
    </row>
    <row r="113" spans="1:15" x14ac:dyDescent="0.3">
      <c r="A113" s="2" t="s">
        <v>340</v>
      </c>
      <c r="B113" s="18">
        <v>115</v>
      </c>
      <c r="C113" s="231">
        <v>0</v>
      </c>
      <c r="D113" s="232">
        <v>0</v>
      </c>
      <c r="E113" s="233">
        <v>0.42857142857142855</v>
      </c>
      <c r="F113" s="234">
        <v>6</v>
      </c>
      <c r="G113" s="235">
        <v>9.8571428571428577</v>
      </c>
      <c r="H113" s="236">
        <v>20.142857142857142</v>
      </c>
      <c r="I113" s="237">
        <v>25</v>
      </c>
      <c r="J113" s="238">
        <v>26.857142857142858</v>
      </c>
      <c r="K113" s="236">
        <v>16.857142857142858</v>
      </c>
      <c r="L113" s="239">
        <v>4.2857142857142856</v>
      </c>
      <c r="M113" s="240">
        <v>0</v>
      </c>
      <c r="N113" s="233">
        <v>0</v>
      </c>
      <c r="O113" s="2" t="s">
        <v>340</v>
      </c>
    </row>
    <row r="114" spans="1:15" x14ac:dyDescent="0.3">
      <c r="A114" s="2" t="s">
        <v>341</v>
      </c>
      <c r="B114" s="18">
        <v>121</v>
      </c>
      <c r="C114" s="17">
        <v>0</v>
      </c>
      <c r="D114" s="19">
        <v>0</v>
      </c>
      <c r="E114" s="20">
        <v>2</v>
      </c>
      <c r="F114" s="21">
        <v>16</v>
      </c>
      <c r="G114" s="22">
        <v>21</v>
      </c>
      <c r="H114" s="23">
        <v>25</v>
      </c>
      <c r="I114" s="24">
        <v>31</v>
      </c>
      <c r="J114" s="25">
        <v>29</v>
      </c>
      <c r="K114" s="23">
        <v>29</v>
      </c>
      <c r="L114" s="26">
        <v>11</v>
      </c>
      <c r="M114" s="27">
        <v>0</v>
      </c>
      <c r="N114" s="20">
        <v>0</v>
      </c>
      <c r="O114" s="2" t="s">
        <v>341</v>
      </c>
    </row>
    <row r="115" spans="1:15" x14ac:dyDescent="0.3">
      <c r="A115" s="2" t="s">
        <v>86</v>
      </c>
      <c r="B115" s="18">
        <v>2006</v>
      </c>
      <c r="C115" s="17"/>
      <c r="D115" s="19"/>
      <c r="E115" s="20">
        <v>2003</v>
      </c>
      <c r="F115" s="21">
        <v>2007</v>
      </c>
      <c r="G115" s="22">
        <v>2008</v>
      </c>
      <c r="H115" s="23">
        <v>2003</v>
      </c>
      <c r="I115" s="24">
        <v>2006</v>
      </c>
      <c r="J115" s="25">
        <v>2004</v>
      </c>
      <c r="K115" s="23">
        <v>2006</v>
      </c>
      <c r="L115" s="26">
        <v>2005</v>
      </c>
      <c r="M115" s="27"/>
      <c r="N115" s="20"/>
      <c r="O115" s="2" t="s">
        <v>86</v>
      </c>
    </row>
    <row r="116" spans="1:15" x14ac:dyDescent="0.3">
      <c r="A116" s="2" t="s">
        <v>342</v>
      </c>
      <c r="B116" s="18">
        <v>108</v>
      </c>
      <c r="C116" s="17">
        <v>0</v>
      </c>
      <c r="D116" s="19">
        <v>0</v>
      </c>
      <c r="E116" s="20">
        <v>0</v>
      </c>
      <c r="F116" s="21">
        <v>1</v>
      </c>
      <c r="G116" s="22">
        <v>5</v>
      </c>
      <c r="H116" s="23">
        <v>15</v>
      </c>
      <c r="I116" s="24">
        <v>21</v>
      </c>
      <c r="J116" s="25">
        <v>23</v>
      </c>
      <c r="K116" s="23">
        <v>4</v>
      </c>
      <c r="L116" s="26">
        <v>0</v>
      </c>
      <c r="M116" s="27">
        <v>0</v>
      </c>
      <c r="N116" s="20">
        <v>0</v>
      </c>
      <c r="O116" s="2" t="s">
        <v>342</v>
      </c>
    </row>
    <row r="117" spans="1:15" x14ac:dyDescent="0.3">
      <c r="A117" s="2" t="s">
        <v>86</v>
      </c>
      <c r="B117" s="18">
        <v>2004</v>
      </c>
      <c r="C117" s="17"/>
      <c r="D117" s="19"/>
      <c r="E117" s="20">
        <v>2007</v>
      </c>
      <c r="F117" s="21">
        <v>2001</v>
      </c>
      <c r="G117" s="22">
        <v>2002</v>
      </c>
      <c r="H117" s="23">
        <v>2002</v>
      </c>
      <c r="I117" s="24">
        <v>2004</v>
      </c>
      <c r="J117" s="25">
        <v>2006</v>
      </c>
      <c r="K117" s="23">
        <v>2001</v>
      </c>
      <c r="L117" s="26">
        <v>2007</v>
      </c>
      <c r="M117" s="27"/>
      <c r="N117" s="20"/>
      <c r="O117" s="2" t="s">
        <v>86</v>
      </c>
    </row>
    <row r="118" spans="1:15" x14ac:dyDescent="0.3">
      <c r="A118" s="2" t="s">
        <v>343</v>
      </c>
      <c r="B118" s="100">
        <v>39560</v>
      </c>
      <c r="C118" s="17"/>
      <c r="D118" s="19"/>
      <c r="E118" s="20"/>
      <c r="F118" s="21"/>
      <c r="G118" s="22"/>
      <c r="H118" s="23"/>
      <c r="I118" s="24"/>
      <c r="J118" s="25"/>
      <c r="K118" s="23"/>
      <c r="L118" s="26"/>
      <c r="M118" s="27"/>
      <c r="N118" s="20"/>
      <c r="O118" s="2"/>
    </row>
    <row r="119" spans="1:15" x14ac:dyDescent="0.3">
      <c r="A119" s="2" t="s">
        <v>344</v>
      </c>
      <c r="B119" s="38">
        <v>38427</v>
      </c>
      <c r="C119" s="17"/>
      <c r="D119" s="19"/>
      <c r="E119" s="20"/>
      <c r="F119" s="21"/>
      <c r="G119" s="22"/>
      <c r="H119" s="23"/>
      <c r="I119" s="24"/>
      <c r="J119" s="25"/>
      <c r="K119" s="23"/>
      <c r="L119" s="26"/>
      <c r="M119" s="27"/>
      <c r="N119" s="20"/>
      <c r="O119" s="2"/>
    </row>
    <row r="120" spans="1:15" x14ac:dyDescent="0.3">
      <c r="A120" s="2" t="s">
        <v>345</v>
      </c>
      <c r="B120" s="38">
        <v>39560</v>
      </c>
      <c r="C120" s="17"/>
      <c r="D120" s="19"/>
      <c r="E120" s="20"/>
      <c r="F120" s="21"/>
      <c r="G120" s="22"/>
      <c r="H120" s="23"/>
      <c r="I120" s="24"/>
      <c r="J120" s="25"/>
      <c r="K120" s="23"/>
      <c r="L120" s="26"/>
      <c r="M120" s="27"/>
      <c r="N120" s="20"/>
      <c r="O120" s="2"/>
    </row>
    <row r="121" spans="1:15" x14ac:dyDescent="0.3">
      <c r="A121" s="2" t="s">
        <v>346</v>
      </c>
      <c r="B121" s="100">
        <v>39734</v>
      </c>
      <c r="C121" s="17"/>
      <c r="D121" s="19"/>
      <c r="E121" s="20"/>
      <c r="F121" s="21"/>
      <c r="G121" s="22"/>
      <c r="H121" s="23"/>
      <c r="I121" s="24"/>
      <c r="J121" s="25"/>
      <c r="K121" s="23"/>
      <c r="L121" s="26"/>
      <c r="M121" s="27"/>
      <c r="N121" s="20"/>
      <c r="O121" s="2"/>
    </row>
    <row r="122" spans="1:15" x14ac:dyDescent="0.3">
      <c r="A122" s="2" t="s">
        <v>347</v>
      </c>
      <c r="B122" s="38">
        <v>39348</v>
      </c>
      <c r="C122" s="17"/>
      <c r="D122" s="19"/>
      <c r="E122" s="20"/>
      <c r="F122" s="21"/>
      <c r="G122" s="22"/>
      <c r="H122" s="23"/>
      <c r="I122" s="24"/>
      <c r="J122" s="25"/>
      <c r="K122" s="23"/>
      <c r="L122" s="26"/>
      <c r="M122" s="27"/>
      <c r="N122" s="20"/>
      <c r="O122" s="2"/>
    </row>
    <row r="123" spans="1:15" x14ac:dyDescent="0.3">
      <c r="A123" s="101" t="s">
        <v>348</v>
      </c>
      <c r="B123" s="102">
        <v>38655</v>
      </c>
      <c r="C123" s="103"/>
      <c r="D123" s="104"/>
      <c r="E123" s="105"/>
      <c r="F123" s="106"/>
      <c r="G123" s="107"/>
      <c r="H123" s="108"/>
      <c r="I123" s="109"/>
      <c r="J123" s="110"/>
      <c r="K123" s="108"/>
      <c r="L123" s="111"/>
      <c r="M123" s="112"/>
      <c r="N123" s="105"/>
      <c r="O123" s="101"/>
    </row>
    <row r="124" spans="1:15" x14ac:dyDescent="0.3">
      <c r="A124" s="15" t="s">
        <v>154</v>
      </c>
      <c r="B124" s="16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 t="s">
        <v>154</v>
      </c>
    </row>
    <row r="125" spans="1:15" x14ac:dyDescent="0.3">
      <c r="A125" s="3" t="s">
        <v>155</v>
      </c>
      <c r="B125" s="4">
        <f>SUM(C125:N125)</f>
        <v>24</v>
      </c>
      <c r="C125" s="5">
        <v>0</v>
      </c>
      <c r="D125" s="6">
        <v>0</v>
      </c>
      <c r="E125" s="7">
        <v>0</v>
      </c>
      <c r="F125" s="8">
        <v>0</v>
      </c>
      <c r="G125" s="9">
        <v>7</v>
      </c>
      <c r="H125" s="10">
        <v>3</v>
      </c>
      <c r="I125" s="11">
        <v>8</v>
      </c>
      <c r="J125" s="12">
        <v>4</v>
      </c>
      <c r="K125" s="10">
        <v>2</v>
      </c>
      <c r="L125" s="13">
        <v>0</v>
      </c>
      <c r="M125" s="14">
        <v>0</v>
      </c>
      <c r="N125" s="7">
        <v>0</v>
      </c>
      <c r="O125" s="3" t="s">
        <v>155</v>
      </c>
    </row>
    <row r="126" spans="1:15" x14ac:dyDescent="0.3">
      <c r="A126" s="2" t="s">
        <v>156</v>
      </c>
      <c r="B126" s="18">
        <f>SUM(C126:N126)</f>
        <v>33.428571428571431</v>
      </c>
      <c r="C126" s="231">
        <v>0</v>
      </c>
      <c r="D126" s="232">
        <v>0</v>
      </c>
      <c r="E126" s="233">
        <v>0</v>
      </c>
      <c r="F126" s="234">
        <v>0.5714285714285714</v>
      </c>
      <c r="G126" s="235">
        <v>3</v>
      </c>
      <c r="H126" s="236">
        <v>5.7142857142857144</v>
      </c>
      <c r="I126" s="237">
        <v>11</v>
      </c>
      <c r="J126" s="238">
        <v>8.7142857142857135</v>
      </c>
      <c r="K126" s="236">
        <v>4.2857142857142856</v>
      </c>
      <c r="L126" s="239">
        <v>0.14285714285714285</v>
      </c>
      <c r="M126" s="240">
        <v>0</v>
      </c>
      <c r="N126" s="233">
        <v>0</v>
      </c>
      <c r="O126" s="2" t="s">
        <v>156</v>
      </c>
    </row>
    <row r="127" spans="1:15" x14ac:dyDescent="0.3">
      <c r="A127" s="2" t="s">
        <v>157</v>
      </c>
      <c r="B127" s="18">
        <v>47</v>
      </c>
      <c r="C127" s="17">
        <v>0</v>
      </c>
      <c r="D127" s="19">
        <v>0</v>
      </c>
      <c r="E127" s="20">
        <v>0</v>
      </c>
      <c r="F127" s="21">
        <v>4</v>
      </c>
      <c r="G127" s="22">
        <v>7</v>
      </c>
      <c r="H127" s="23">
        <v>11</v>
      </c>
      <c r="I127" s="24">
        <v>26</v>
      </c>
      <c r="J127" s="25">
        <v>16</v>
      </c>
      <c r="K127" s="23">
        <v>9</v>
      </c>
      <c r="L127" s="26">
        <v>1</v>
      </c>
      <c r="M127" s="27">
        <v>0</v>
      </c>
      <c r="N127" s="20">
        <v>0</v>
      </c>
      <c r="O127" s="2" t="s">
        <v>157</v>
      </c>
    </row>
    <row r="128" spans="1:15" x14ac:dyDescent="0.3">
      <c r="A128" s="2" t="s">
        <v>86</v>
      </c>
      <c r="B128" s="18">
        <v>2006</v>
      </c>
      <c r="C128" s="17"/>
      <c r="D128" s="19"/>
      <c r="E128" s="20"/>
      <c r="F128" s="21">
        <v>2007</v>
      </c>
      <c r="G128" s="22">
        <v>2008</v>
      </c>
      <c r="H128" s="23">
        <v>2005</v>
      </c>
      <c r="I128" s="24">
        <v>2006</v>
      </c>
      <c r="J128" s="25">
        <v>2003</v>
      </c>
      <c r="K128" s="23">
        <v>2006</v>
      </c>
      <c r="L128" s="26">
        <v>2001</v>
      </c>
      <c r="M128" s="27"/>
      <c r="N128" s="20"/>
      <c r="O128" s="2" t="s">
        <v>86</v>
      </c>
    </row>
    <row r="129" spans="1:15" x14ac:dyDescent="0.3">
      <c r="A129" s="2" t="s">
        <v>158</v>
      </c>
      <c r="B129" s="18">
        <v>15</v>
      </c>
      <c r="C129" s="17">
        <v>0</v>
      </c>
      <c r="D129" s="19">
        <v>0</v>
      </c>
      <c r="E129" s="20">
        <v>0</v>
      </c>
      <c r="F129" s="21">
        <v>0</v>
      </c>
      <c r="G129" s="22">
        <v>0</v>
      </c>
      <c r="H129" s="23">
        <v>2</v>
      </c>
      <c r="I129" s="24">
        <v>4</v>
      </c>
      <c r="J129" s="25">
        <v>2</v>
      </c>
      <c r="K129" s="23">
        <v>0</v>
      </c>
      <c r="L129" s="26">
        <v>0</v>
      </c>
      <c r="M129" s="27">
        <v>0</v>
      </c>
      <c r="N129" s="20">
        <v>0</v>
      </c>
      <c r="O129" s="2" t="s">
        <v>158</v>
      </c>
    </row>
    <row r="130" spans="1:15" x14ac:dyDescent="0.3">
      <c r="A130" s="2" t="s">
        <v>86</v>
      </c>
      <c r="B130" s="18">
        <v>2007</v>
      </c>
      <c r="C130" s="17"/>
      <c r="D130" s="19"/>
      <c r="E130" s="20"/>
      <c r="F130" s="21">
        <v>2006</v>
      </c>
      <c r="G130" s="22">
        <v>2006</v>
      </c>
      <c r="H130" s="23">
        <v>2007</v>
      </c>
      <c r="I130" s="24">
        <v>2207</v>
      </c>
      <c r="J130" s="25">
        <v>2006</v>
      </c>
      <c r="K130" s="23">
        <v>2007</v>
      </c>
      <c r="L130" s="26">
        <v>2007</v>
      </c>
      <c r="M130" s="27"/>
      <c r="N130" s="20"/>
      <c r="O130" s="2" t="s">
        <v>86</v>
      </c>
    </row>
    <row r="131" spans="1:15" x14ac:dyDescent="0.3">
      <c r="A131" s="2" t="s">
        <v>159</v>
      </c>
      <c r="B131" s="100">
        <v>39576</v>
      </c>
      <c r="C131" s="17"/>
      <c r="D131" s="19"/>
      <c r="E131" s="20"/>
      <c r="F131" s="21"/>
      <c r="G131" s="22"/>
      <c r="H131" s="23"/>
      <c r="I131" s="24"/>
      <c r="J131" s="25"/>
      <c r="K131" s="23"/>
      <c r="L131" s="26"/>
      <c r="M131" s="27"/>
      <c r="N131" s="20"/>
      <c r="O131" s="2"/>
    </row>
    <row r="132" spans="1:15" x14ac:dyDescent="0.3">
      <c r="A132" s="2" t="s">
        <v>160</v>
      </c>
      <c r="B132" s="38">
        <v>39186</v>
      </c>
      <c r="C132" s="17"/>
      <c r="D132" s="19"/>
      <c r="E132" s="20"/>
      <c r="F132" s="21"/>
      <c r="G132" s="22"/>
      <c r="H132" s="23"/>
      <c r="I132" s="24"/>
      <c r="J132" s="25"/>
      <c r="K132" s="23"/>
      <c r="L132" s="26"/>
      <c r="M132" s="27"/>
      <c r="N132" s="20"/>
      <c r="O132" s="2"/>
    </row>
    <row r="133" spans="1:15" x14ac:dyDescent="0.3">
      <c r="A133" s="2" t="s">
        <v>161</v>
      </c>
      <c r="B133" s="38">
        <v>38876</v>
      </c>
      <c r="C133" s="17"/>
      <c r="D133" s="19"/>
      <c r="E133" s="20"/>
      <c r="F133" s="21"/>
      <c r="G133" s="22"/>
      <c r="H133" s="23"/>
      <c r="I133" s="24"/>
      <c r="J133" s="25"/>
      <c r="K133" s="23"/>
      <c r="L133" s="26"/>
      <c r="M133" s="27"/>
      <c r="N133" s="20"/>
      <c r="O133" s="2"/>
    </row>
    <row r="134" spans="1:15" x14ac:dyDescent="0.3">
      <c r="A134" s="2" t="s">
        <v>162</v>
      </c>
      <c r="B134" s="100">
        <v>39702</v>
      </c>
      <c r="C134" s="17"/>
      <c r="D134" s="19"/>
      <c r="E134" s="20"/>
      <c r="F134" s="21"/>
      <c r="G134" s="22"/>
      <c r="H134" s="23"/>
      <c r="I134" s="24"/>
      <c r="J134" s="25"/>
      <c r="K134" s="23"/>
      <c r="L134" s="26"/>
      <c r="M134" s="27"/>
      <c r="N134" s="20"/>
      <c r="O134" s="2"/>
    </row>
    <row r="135" spans="1:15" x14ac:dyDescent="0.3">
      <c r="A135" s="2" t="s">
        <v>163</v>
      </c>
      <c r="B135" s="38">
        <v>39299</v>
      </c>
      <c r="C135" s="17"/>
      <c r="D135" s="19"/>
      <c r="E135" s="20"/>
      <c r="F135" s="21"/>
      <c r="G135" s="22"/>
      <c r="H135" s="23"/>
      <c r="I135" s="24"/>
      <c r="J135" s="25"/>
      <c r="K135" s="23"/>
      <c r="L135" s="26"/>
      <c r="M135" s="27"/>
      <c r="N135" s="20"/>
      <c r="O135" s="2"/>
    </row>
    <row r="136" spans="1:15" ht="15" thickBot="1" x14ac:dyDescent="0.35">
      <c r="A136" s="101" t="s">
        <v>164</v>
      </c>
      <c r="B136" s="102">
        <v>37177</v>
      </c>
      <c r="C136" s="103"/>
      <c r="D136" s="104"/>
      <c r="E136" s="105"/>
      <c r="F136" s="106"/>
      <c r="G136" s="107"/>
      <c r="H136" s="108"/>
      <c r="I136" s="109"/>
      <c r="J136" s="110"/>
      <c r="K136" s="108"/>
      <c r="L136" s="111"/>
      <c r="M136" s="112"/>
      <c r="N136" s="105"/>
      <c r="O136" s="101"/>
    </row>
    <row r="137" spans="1:15" ht="15" thickTop="1" x14ac:dyDescent="0.3">
      <c r="A137" s="61" t="s">
        <v>386</v>
      </c>
      <c r="B137" s="62">
        <f>SUM(C137:N137)</f>
        <v>17</v>
      </c>
      <c r="C137" s="63">
        <v>0</v>
      </c>
      <c r="D137" s="64">
        <v>0</v>
      </c>
      <c r="E137" s="65">
        <v>0</v>
      </c>
      <c r="F137" s="66">
        <v>0</v>
      </c>
      <c r="G137" s="67">
        <v>3</v>
      </c>
      <c r="H137" s="68">
        <v>1</v>
      </c>
      <c r="I137" s="69">
        <v>7</v>
      </c>
      <c r="J137" s="70">
        <v>4</v>
      </c>
      <c r="K137" s="68">
        <v>2</v>
      </c>
      <c r="L137" s="71">
        <v>0</v>
      </c>
      <c r="M137" s="72">
        <v>0</v>
      </c>
      <c r="N137" s="65">
        <v>0</v>
      </c>
      <c r="O137" s="61" t="s">
        <v>386</v>
      </c>
    </row>
    <row r="138" spans="1:15" x14ac:dyDescent="0.3">
      <c r="A138" s="113" t="s">
        <v>156</v>
      </c>
      <c r="B138" s="114">
        <f>SUM(C138:N138)</f>
        <v>22.75</v>
      </c>
      <c r="C138" s="115">
        <v>0</v>
      </c>
      <c r="D138" s="116">
        <v>0</v>
      </c>
      <c r="E138" s="117">
        <v>0</v>
      </c>
      <c r="F138" s="118">
        <v>0</v>
      </c>
      <c r="G138" s="119">
        <v>1.25</v>
      </c>
      <c r="H138" s="120">
        <v>3</v>
      </c>
      <c r="I138" s="121">
        <v>5.5</v>
      </c>
      <c r="J138" s="122">
        <v>8.25</v>
      </c>
      <c r="K138" s="120">
        <v>4.75</v>
      </c>
      <c r="L138" s="123">
        <v>0</v>
      </c>
      <c r="M138" s="124">
        <v>0</v>
      </c>
      <c r="N138" s="117">
        <v>0</v>
      </c>
      <c r="O138" s="113" t="s">
        <v>156</v>
      </c>
    </row>
    <row r="139" spans="1:15" x14ac:dyDescent="0.3">
      <c r="A139" s="35" t="s">
        <v>157</v>
      </c>
      <c r="B139" s="138"/>
      <c r="C139" s="139">
        <v>0</v>
      </c>
      <c r="D139" s="140">
        <v>0</v>
      </c>
      <c r="E139" s="141">
        <v>0</v>
      </c>
      <c r="F139" s="142">
        <v>3</v>
      </c>
      <c r="G139" s="143"/>
      <c r="H139" s="144">
        <v>12</v>
      </c>
      <c r="I139" s="145">
        <v>21</v>
      </c>
      <c r="J139" s="146">
        <v>26</v>
      </c>
      <c r="K139" s="144">
        <v>13</v>
      </c>
      <c r="L139" s="147">
        <v>4</v>
      </c>
      <c r="M139" s="148"/>
      <c r="N139" s="141">
        <v>0</v>
      </c>
      <c r="O139" s="35" t="s">
        <v>157</v>
      </c>
    </row>
    <row r="140" spans="1:15" x14ac:dyDescent="0.3">
      <c r="A140" s="35" t="s">
        <v>86</v>
      </c>
      <c r="B140" s="138"/>
      <c r="C140" s="139"/>
      <c r="D140" s="140"/>
      <c r="E140" s="141"/>
      <c r="F140" s="142">
        <v>1945</v>
      </c>
      <c r="G140" s="143">
        <v>1945</v>
      </c>
      <c r="H140" s="144">
        <v>1976</v>
      </c>
      <c r="I140" s="145">
        <v>2006</v>
      </c>
      <c r="J140" s="146">
        <v>1947</v>
      </c>
      <c r="K140" s="144">
        <v>1959</v>
      </c>
      <c r="L140" s="147">
        <v>1959</v>
      </c>
      <c r="M140" s="148"/>
      <c r="N140" s="141"/>
      <c r="O140" s="35" t="s">
        <v>86</v>
      </c>
    </row>
    <row r="141" spans="1:15" x14ac:dyDescent="0.3">
      <c r="A141" s="35" t="s">
        <v>158</v>
      </c>
      <c r="B141" s="138"/>
      <c r="C141" s="139">
        <v>0</v>
      </c>
      <c r="D141" s="140">
        <v>0</v>
      </c>
      <c r="E141" s="141">
        <v>0</v>
      </c>
      <c r="F141" s="142">
        <v>0</v>
      </c>
      <c r="G141" s="143">
        <v>0</v>
      </c>
      <c r="H141" s="144">
        <v>0</v>
      </c>
      <c r="I141" s="145">
        <v>0</v>
      </c>
      <c r="J141" s="146">
        <v>0</v>
      </c>
      <c r="K141" s="144">
        <v>0</v>
      </c>
      <c r="L141" s="147">
        <v>0</v>
      </c>
      <c r="M141" s="148"/>
      <c r="N141" s="141">
        <v>0</v>
      </c>
      <c r="O141" s="35" t="s">
        <v>158</v>
      </c>
    </row>
    <row r="142" spans="1:15" x14ac:dyDescent="0.3">
      <c r="A142" s="149" t="s">
        <v>86</v>
      </c>
      <c r="B142" s="138"/>
      <c r="C142" s="139"/>
      <c r="D142" s="140"/>
      <c r="E142" s="141"/>
      <c r="F142" s="142">
        <v>2007</v>
      </c>
      <c r="G142" s="143">
        <v>2007</v>
      </c>
      <c r="H142" s="144" t="s">
        <v>99</v>
      </c>
      <c r="I142" s="145" t="s">
        <v>99</v>
      </c>
      <c r="J142" s="146">
        <v>2006</v>
      </c>
      <c r="K142" s="144">
        <v>2007</v>
      </c>
      <c r="L142" s="147">
        <v>2007</v>
      </c>
      <c r="M142" s="148"/>
      <c r="N142" s="141"/>
      <c r="O142" s="149" t="s">
        <v>86</v>
      </c>
    </row>
    <row r="143" spans="1:15" x14ac:dyDescent="0.3">
      <c r="A143" s="15" t="s">
        <v>166</v>
      </c>
      <c r="B143" s="16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 t="s">
        <v>166</v>
      </c>
    </row>
    <row r="144" spans="1:15" x14ac:dyDescent="0.3">
      <c r="A144" s="3" t="s">
        <v>167</v>
      </c>
      <c r="B144" s="4">
        <f>SUM(C144:N144)</f>
        <v>3</v>
      </c>
      <c r="C144" s="5">
        <v>0</v>
      </c>
      <c r="D144" s="6">
        <v>0</v>
      </c>
      <c r="E144" s="7">
        <v>0</v>
      </c>
      <c r="F144" s="8">
        <v>0</v>
      </c>
      <c r="G144" s="9">
        <v>0</v>
      </c>
      <c r="H144" s="10">
        <v>0</v>
      </c>
      <c r="I144" s="11">
        <v>2</v>
      </c>
      <c r="J144" s="12">
        <v>1</v>
      </c>
      <c r="K144" s="10">
        <v>0</v>
      </c>
      <c r="L144" s="13">
        <v>0</v>
      </c>
      <c r="M144" s="14">
        <v>0</v>
      </c>
      <c r="N144" s="7">
        <v>0</v>
      </c>
      <c r="O144" s="3" t="s">
        <v>167</v>
      </c>
    </row>
    <row r="145" spans="1:15" x14ac:dyDescent="0.3">
      <c r="A145" s="2" t="s">
        <v>168</v>
      </c>
      <c r="B145" s="252">
        <f>SUM(C145:N145)</f>
        <v>8.5714285714285712</v>
      </c>
      <c r="C145" s="231">
        <v>0</v>
      </c>
      <c r="D145" s="232">
        <v>0</v>
      </c>
      <c r="E145" s="233">
        <v>0</v>
      </c>
      <c r="F145" s="234">
        <v>0</v>
      </c>
      <c r="G145" s="235">
        <v>0.14285714285714285</v>
      </c>
      <c r="H145" s="236">
        <v>1.4285714285714286</v>
      </c>
      <c r="I145" s="237">
        <v>3.4285714285714284</v>
      </c>
      <c r="J145" s="238">
        <v>3.2857142857142856</v>
      </c>
      <c r="K145" s="236">
        <v>0.2857142857142857</v>
      </c>
      <c r="L145" s="239">
        <v>0</v>
      </c>
      <c r="M145" s="240">
        <v>0</v>
      </c>
      <c r="N145" s="233">
        <v>0</v>
      </c>
      <c r="O145" s="2" t="s">
        <v>168</v>
      </c>
    </row>
    <row r="146" spans="1:15" x14ac:dyDescent="0.3">
      <c r="A146" s="2" t="s">
        <v>169</v>
      </c>
      <c r="B146" s="18">
        <v>16</v>
      </c>
      <c r="C146" s="17">
        <v>0</v>
      </c>
      <c r="D146" s="19">
        <v>0</v>
      </c>
      <c r="E146" s="20">
        <v>0</v>
      </c>
      <c r="F146" s="21">
        <v>0</v>
      </c>
      <c r="G146" s="22">
        <v>1</v>
      </c>
      <c r="H146" s="23">
        <v>4</v>
      </c>
      <c r="I146" s="24">
        <v>13</v>
      </c>
      <c r="J146" s="25">
        <v>10</v>
      </c>
      <c r="K146" s="23">
        <v>2</v>
      </c>
      <c r="L146" s="26">
        <v>0</v>
      </c>
      <c r="M146" s="27">
        <v>0</v>
      </c>
      <c r="N146" s="20">
        <v>0</v>
      </c>
      <c r="O146" s="2" t="s">
        <v>169</v>
      </c>
    </row>
    <row r="147" spans="1:15" x14ac:dyDescent="0.3">
      <c r="A147" s="2" t="s">
        <v>86</v>
      </c>
      <c r="B147" s="18">
        <v>2006</v>
      </c>
      <c r="C147" s="17"/>
      <c r="D147" s="19"/>
      <c r="E147" s="20"/>
      <c r="F147" s="21"/>
      <c r="G147" s="22">
        <v>2005</v>
      </c>
      <c r="H147" s="23">
        <v>2005</v>
      </c>
      <c r="I147" s="24">
        <v>2006</v>
      </c>
      <c r="J147" s="25">
        <v>2003</v>
      </c>
      <c r="K147" s="23">
        <v>2003</v>
      </c>
      <c r="L147" s="26"/>
      <c r="M147" s="27"/>
      <c r="N147" s="20"/>
      <c r="O147" s="2" t="s">
        <v>86</v>
      </c>
    </row>
    <row r="148" spans="1:15" x14ac:dyDescent="0.3">
      <c r="A148" s="2" t="s">
        <v>170</v>
      </c>
      <c r="B148" s="18">
        <v>2</v>
      </c>
      <c r="C148" s="17">
        <v>0</v>
      </c>
      <c r="D148" s="19">
        <v>0</v>
      </c>
      <c r="E148" s="20">
        <v>0</v>
      </c>
      <c r="F148" s="21">
        <v>0</v>
      </c>
      <c r="G148" s="22">
        <v>0</v>
      </c>
      <c r="H148" s="23">
        <v>0</v>
      </c>
      <c r="I148" s="24">
        <v>0</v>
      </c>
      <c r="J148" s="25">
        <v>0</v>
      </c>
      <c r="K148" s="23">
        <v>0</v>
      </c>
      <c r="L148" s="26">
        <v>0</v>
      </c>
      <c r="M148" s="27">
        <v>0</v>
      </c>
      <c r="N148" s="20">
        <v>0</v>
      </c>
      <c r="O148" s="2" t="s">
        <v>170</v>
      </c>
    </row>
    <row r="149" spans="1:15" x14ac:dyDescent="0.3">
      <c r="A149" s="87" t="s">
        <v>86</v>
      </c>
      <c r="B149" s="88">
        <v>2007</v>
      </c>
      <c r="C149" s="89"/>
      <c r="D149" s="90"/>
      <c r="E149" s="91"/>
      <c r="F149" s="92"/>
      <c r="G149" s="93">
        <v>2007</v>
      </c>
      <c r="H149" s="94">
        <v>2008</v>
      </c>
      <c r="I149" s="95">
        <v>2005</v>
      </c>
      <c r="J149" s="96">
        <v>2006</v>
      </c>
      <c r="K149" s="94">
        <v>2008</v>
      </c>
      <c r="L149" s="97"/>
      <c r="M149" s="98"/>
      <c r="N149" s="91"/>
      <c r="O149" s="87" t="s">
        <v>86</v>
      </c>
    </row>
    <row r="150" spans="1:15" x14ac:dyDescent="0.3">
      <c r="A150" s="2" t="s">
        <v>171</v>
      </c>
      <c r="B150" s="100">
        <v>39657</v>
      </c>
      <c r="C150" s="17"/>
      <c r="D150" s="19"/>
      <c r="E150" s="20"/>
      <c r="F150" s="21"/>
      <c r="G150" s="22"/>
      <c r="H150" s="23"/>
      <c r="I150" s="24"/>
      <c r="J150" s="25"/>
      <c r="K150" s="23"/>
      <c r="L150" s="26"/>
      <c r="M150" s="27"/>
      <c r="N150" s="20"/>
      <c r="O150" s="2"/>
    </row>
    <row r="151" spans="1:15" x14ac:dyDescent="0.3">
      <c r="A151" s="2" t="s">
        <v>172</v>
      </c>
      <c r="B151" s="38">
        <v>38499</v>
      </c>
      <c r="C151" s="17"/>
      <c r="D151" s="19"/>
      <c r="E151" s="20"/>
      <c r="F151" s="21"/>
      <c r="G151" s="22"/>
      <c r="H151" s="23"/>
      <c r="I151" s="24"/>
      <c r="J151" s="25"/>
      <c r="K151" s="23"/>
      <c r="L151" s="26"/>
      <c r="M151" s="27"/>
      <c r="N151" s="20"/>
      <c r="O151" s="2"/>
    </row>
    <row r="152" spans="1:15" x14ac:dyDescent="0.3">
      <c r="A152" s="2" t="s">
        <v>173</v>
      </c>
      <c r="B152" s="38">
        <v>39657</v>
      </c>
      <c r="C152" s="17"/>
      <c r="D152" s="19"/>
      <c r="E152" s="20"/>
      <c r="F152" s="21"/>
      <c r="G152" s="22"/>
      <c r="H152" s="23"/>
      <c r="I152" s="24"/>
      <c r="J152" s="25"/>
      <c r="K152" s="23"/>
      <c r="L152" s="26"/>
      <c r="M152" s="27"/>
      <c r="N152" s="20"/>
      <c r="O152" s="2"/>
    </row>
    <row r="153" spans="1:15" x14ac:dyDescent="0.3">
      <c r="A153" s="2" t="s">
        <v>174</v>
      </c>
      <c r="B153" s="100">
        <v>39666</v>
      </c>
      <c r="C153" s="17"/>
      <c r="D153" s="19"/>
      <c r="E153" s="20"/>
      <c r="F153" s="21"/>
      <c r="G153" s="22"/>
      <c r="H153" s="23"/>
      <c r="I153" s="24"/>
      <c r="J153" s="25"/>
      <c r="K153" s="23"/>
      <c r="L153" s="26"/>
      <c r="M153" s="27"/>
      <c r="N153" s="20"/>
      <c r="O153" s="2"/>
    </row>
    <row r="154" spans="1:15" x14ac:dyDescent="0.3">
      <c r="A154" s="2" t="s">
        <v>175</v>
      </c>
      <c r="B154" s="38">
        <v>38924</v>
      </c>
      <c r="C154" s="17"/>
      <c r="D154" s="19"/>
      <c r="E154" s="20"/>
      <c r="F154" s="21"/>
      <c r="G154" s="22"/>
      <c r="H154" s="23"/>
      <c r="I154" s="24"/>
      <c r="J154" s="25"/>
      <c r="K154" s="23"/>
      <c r="L154" s="26"/>
      <c r="M154" s="27"/>
      <c r="N154" s="20"/>
      <c r="O154" s="2"/>
    </row>
    <row r="155" spans="1:15" ht="15" thickBot="1" x14ac:dyDescent="0.35">
      <c r="A155" s="101" t="s">
        <v>176</v>
      </c>
      <c r="B155" s="102">
        <v>37885</v>
      </c>
      <c r="C155" s="103"/>
      <c r="D155" s="104"/>
      <c r="E155" s="105"/>
      <c r="F155" s="106"/>
      <c r="G155" s="107"/>
      <c r="H155" s="108"/>
      <c r="I155" s="109"/>
      <c r="J155" s="110"/>
      <c r="K155" s="108"/>
      <c r="L155" s="111"/>
      <c r="M155" s="112"/>
      <c r="N155" s="105"/>
      <c r="O155" s="101"/>
    </row>
    <row r="156" spans="1:15" ht="15" thickTop="1" x14ac:dyDescent="0.3">
      <c r="A156" s="61" t="s">
        <v>177</v>
      </c>
      <c r="B156" s="62">
        <f>SUM(C156:N156)</f>
        <v>2</v>
      </c>
      <c r="C156" s="63">
        <v>0</v>
      </c>
      <c r="D156" s="64">
        <v>0</v>
      </c>
      <c r="E156" s="65">
        <v>0</v>
      </c>
      <c r="F156" s="66">
        <v>0</v>
      </c>
      <c r="G156" s="67">
        <v>0</v>
      </c>
      <c r="H156" s="68">
        <v>0</v>
      </c>
      <c r="I156" s="69">
        <v>2</v>
      </c>
      <c r="J156" s="70">
        <v>0</v>
      </c>
      <c r="K156" s="68">
        <v>0</v>
      </c>
      <c r="L156" s="71">
        <v>0</v>
      </c>
      <c r="M156" s="72">
        <v>0</v>
      </c>
      <c r="N156" s="65">
        <v>0</v>
      </c>
      <c r="O156" s="61" t="s">
        <v>177</v>
      </c>
    </row>
    <row r="157" spans="1:15" x14ac:dyDescent="0.3">
      <c r="A157" s="2" t="s">
        <v>168</v>
      </c>
      <c r="B157" s="18">
        <f>SUM(C157:N157)</f>
        <v>3</v>
      </c>
      <c r="C157" s="17">
        <v>0</v>
      </c>
      <c r="D157" s="19">
        <v>0</v>
      </c>
      <c r="E157" s="20">
        <v>0</v>
      </c>
      <c r="F157" s="21">
        <v>0</v>
      </c>
      <c r="G157" s="22">
        <v>0</v>
      </c>
      <c r="H157" s="23">
        <v>1</v>
      </c>
      <c r="I157" s="24">
        <v>1</v>
      </c>
      <c r="J157" s="25">
        <v>1</v>
      </c>
      <c r="K157" s="23">
        <v>0</v>
      </c>
      <c r="L157" s="26">
        <v>0</v>
      </c>
      <c r="M157" s="27">
        <v>0</v>
      </c>
      <c r="N157" s="20">
        <v>0</v>
      </c>
      <c r="O157" s="2" t="s">
        <v>168</v>
      </c>
    </row>
    <row r="158" spans="1:15" x14ac:dyDescent="0.3">
      <c r="A158" s="2" t="s">
        <v>169</v>
      </c>
      <c r="B158" s="16"/>
      <c r="C158" s="17">
        <v>0</v>
      </c>
      <c r="D158" s="19">
        <v>0</v>
      </c>
      <c r="E158" s="20">
        <v>0</v>
      </c>
      <c r="F158" s="21">
        <v>0</v>
      </c>
      <c r="G158" s="22">
        <v>4</v>
      </c>
      <c r="H158" s="23">
        <v>7</v>
      </c>
      <c r="I158" s="24">
        <v>7</v>
      </c>
      <c r="J158" s="25">
        <v>9</v>
      </c>
      <c r="K158" s="23">
        <v>3</v>
      </c>
      <c r="L158" s="26">
        <v>0</v>
      </c>
      <c r="M158" s="27">
        <v>0</v>
      </c>
      <c r="N158" s="20">
        <v>0</v>
      </c>
      <c r="O158" s="2" t="s">
        <v>169</v>
      </c>
    </row>
    <row r="159" spans="1:15" x14ac:dyDescent="0.3">
      <c r="A159" s="2" t="s">
        <v>86</v>
      </c>
      <c r="B159" s="16"/>
      <c r="C159" s="17"/>
      <c r="D159" s="19"/>
      <c r="E159" s="20"/>
      <c r="F159" s="21"/>
      <c r="G159" s="22">
        <v>1947</v>
      </c>
      <c r="H159" s="23">
        <v>1976</v>
      </c>
      <c r="I159" s="24">
        <v>2006</v>
      </c>
      <c r="J159" s="25">
        <v>1947</v>
      </c>
      <c r="K159" s="23">
        <v>1961</v>
      </c>
      <c r="L159" s="26"/>
      <c r="M159" s="27"/>
      <c r="N159" s="20"/>
      <c r="O159" s="2" t="s">
        <v>86</v>
      </c>
    </row>
    <row r="160" spans="1:15" x14ac:dyDescent="0.3">
      <c r="A160" s="2" t="s">
        <v>170</v>
      </c>
      <c r="B160" s="16"/>
      <c r="C160" s="17">
        <v>0</v>
      </c>
      <c r="D160" s="19">
        <v>0</v>
      </c>
      <c r="E160" s="20">
        <v>0</v>
      </c>
      <c r="F160" s="21">
        <v>0</v>
      </c>
      <c r="G160" s="22">
        <v>0</v>
      </c>
      <c r="H160" s="23">
        <v>0</v>
      </c>
      <c r="I160" s="24">
        <v>0</v>
      </c>
      <c r="J160" s="25">
        <v>0</v>
      </c>
      <c r="K160" s="23">
        <v>0</v>
      </c>
      <c r="L160" s="26">
        <v>0</v>
      </c>
      <c r="M160" s="27">
        <v>0</v>
      </c>
      <c r="N160" s="20">
        <v>0</v>
      </c>
      <c r="O160" s="2" t="s">
        <v>170</v>
      </c>
    </row>
    <row r="161" spans="1:15" x14ac:dyDescent="0.3">
      <c r="A161" s="87" t="s">
        <v>86</v>
      </c>
      <c r="B161" s="16"/>
      <c r="C161" s="17"/>
      <c r="D161" s="19"/>
      <c r="E161" s="20"/>
      <c r="F161" s="21"/>
      <c r="G161" s="22">
        <v>2007</v>
      </c>
      <c r="H161" s="23">
        <v>2007</v>
      </c>
      <c r="I161" s="24">
        <v>2004</v>
      </c>
      <c r="J161" s="25">
        <v>2006</v>
      </c>
      <c r="K161" s="23">
        <v>2008</v>
      </c>
      <c r="L161" s="26"/>
      <c r="M161" s="27"/>
      <c r="N161" s="20"/>
      <c r="O161" s="87" t="s">
        <v>86</v>
      </c>
    </row>
    <row r="162" spans="1:15" x14ac:dyDescent="0.3">
      <c r="A162" s="15" t="s">
        <v>178</v>
      </c>
      <c r="B162" s="16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 t="s">
        <v>178</v>
      </c>
    </row>
    <row r="163" spans="1:15" x14ac:dyDescent="0.3">
      <c r="A163" s="3" t="s">
        <v>179</v>
      </c>
      <c r="B163" s="4">
        <f>SUM(C163:N163)</f>
        <v>947.6</v>
      </c>
      <c r="C163" s="5">
        <v>54</v>
      </c>
      <c r="D163" s="6">
        <v>31.4</v>
      </c>
      <c r="E163" s="7">
        <v>152</v>
      </c>
      <c r="F163" s="8">
        <v>40.6</v>
      </c>
      <c r="G163" s="9">
        <v>108.4</v>
      </c>
      <c r="H163" s="10">
        <v>29.2</v>
      </c>
      <c r="I163" s="11">
        <v>69.400000000000006</v>
      </c>
      <c r="J163" s="12">
        <v>139</v>
      </c>
      <c r="K163" s="10">
        <v>82</v>
      </c>
      <c r="L163" s="13">
        <v>104</v>
      </c>
      <c r="M163" s="14">
        <v>74.599999999999994</v>
      </c>
      <c r="N163" s="7">
        <v>63</v>
      </c>
      <c r="O163" s="3" t="s">
        <v>179</v>
      </c>
    </row>
    <row r="164" spans="1:15" x14ac:dyDescent="0.3">
      <c r="A164" s="2" t="s">
        <v>180</v>
      </c>
      <c r="B164" s="253">
        <f>SUM(C164:N164)</f>
        <v>829.4028571428571</v>
      </c>
      <c r="C164" s="231">
        <v>60.571428571428569</v>
      </c>
      <c r="D164" s="232">
        <v>64.657142857142858</v>
      </c>
      <c r="E164" s="233">
        <v>70.51428571428572</v>
      </c>
      <c r="F164" s="234">
        <v>52.800000000000004</v>
      </c>
      <c r="G164" s="235">
        <v>69.874285714285719</v>
      </c>
      <c r="H164" s="236">
        <v>59.274285714285718</v>
      </c>
      <c r="I164" s="254">
        <v>84.431428571428569</v>
      </c>
      <c r="J164" s="238">
        <v>100.54285714285713</v>
      </c>
      <c r="K164" s="236">
        <v>50.217142857142854</v>
      </c>
      <c r="L164" s="239">
        <v>60.160000000000004</v>
      </c>
      <c r="M164" s="240">
        <v>77.142857142857139</v>
      </c>
      <c r="N164" s="233">
        <v>79.217142857142861</v>
      </c>
      <c r="O164" s="2" t="s">
        <v>180</v>
      </c>
    </row>
    <row r="165" spans="1:15" x14ac:dyDescent="0.3">
      <c r="A165" s="2" t="s">
        <v>28</v>
      </c>
      <c r="B165" s="18">
        <f t="shared" ref="B165:N165" si="8">INT((B163-B164)*10000/B164)/100</f>
        <v>14.25</v>
      </c>
      <c r="C165" s="17">
        <f t="shared" si="8"/>
        <v>-10.85</v>
      </c>
      <c r="D165" s="19">
        <f t="shared" si="8"/>
        <v>-51.44</v>
      </c>
      <c r="E165" s="20">
        <f t="shared" si="8"/>
        <v>115.55</v>
      </c>
      <c r="F165" s="21">
        <f t="shared" si="8"/>
        <v>-23.11</v>
      </c>
      <c r="G165" s="22">
        <f t="shared" si="8"/>
        <v>55.13</v>
      </c>
      <c r="H165" s="23">
        <f t="shared" si="8"/>
        <v>-50.74</v>
      </c>
      <c r="I165" s="24">
        <f t="shared" si="8"/>
        <v>-17.809999999999999</v>
      </c>
      <c r="J165" s="25">
        <f t="shared" si="8"/>
        <v>38.24</v>
      </c>
      <c r="K165" s="23">
        <f t="shared" si="8"/>
        <v>63.29</v>
      </c>
      <c r="L165" s="26">
        <f t="shared" si="8"/>
        <v>72.87</v>
      </c>
      <c r="M165" s="27">
        <f t="shared" si="8"/>
        <v>-3.3</v>
      </c>
      <c r="N165" s="20">
        <f t="shared" si="8"/>
        <v>-20.48</v>
      </c>
      <c r="O165" s="2" t="s">
        <v>28</v>
      </c>
    </row>
    <row r="166" spans="1:15" x14ac:dyDescent="0.3">
      <c r="A166" s="2" t="s">
        <v>181</v>
      </c>
      <c r="B166" s="18">
        <v>1180</v>
      </c>
      <c r="C166" s="17">
        <v>97</v>
      </c>
      <c r="D166" s="19">
        <v>135.5</v>
      </c>
      <c r="E166" s="20">
        <v>185</v>
      </c>
      <c r="F166" s="21">
        <v>182.5</v>
      </c>
      <c r="G166" s="22">
        <v>128</v>
      </c>
      <c r="H166" s="23">
        <v>107</v>
      </c>
      <c r="I166" s="24">
        <v>132.6</v>
      </c>
      <c r="J166" s="25">
        <v>164.5</v>
      </c>
      <c r="K166" s="23">
        <v>144.5</v>
      </c>
      <c r="L166" s="26">
        <v>104</v>
      </c>
      <c r="M166" s="27">
        <v>175</v>
      </c>
      <c r="N166" s="20">
        <v>130.5</v>
      </c>
      <c r="O166" s="2" t="s">
        <v>181</v>
      </c>
    </row>
    <row r="167" spans="1:15" x14ac:dyDescent="0.3">
      <c r="A167" s="2" t="s">
        <v>86</v>
      </c>
      <c r="B167" s="18">
        <v>2001</v>
      </c>
      <c r="C167" s="17">
        <v>2001</v>
      </c>
      <c r="D167" s="19">
        <v>2002</v>
      </c>
      <c r="E167" s="20">
        <v>2001</v>
      </c>
      <c r="F167" s="21">
        <v>2001</v>
      </c>
      <c r="G167" s="22">
        <v>2006</v>
      </c>
      <c r="H167" s="23">
        <v>2007</v>
      </c>
      <c r="I167" s="24">
        <v>2007</v>
      </c>
      <c r="J167" s="25">
        <v>2002</v>
      </c>
      <c r="K167" s="23">
        <v>2001</v>
      </c>
      <c r="L167" s="26">
        <v>2008</v>
      </c>
      <c r="M167" s="27">
        <v>2002</v>
      </c>
      <c r="N167" s="20">
        <v>2002</v>
      </c>
      <c r="O167" s="2" t="s">
        <v>86</v>
      </c>
    </row>
    <row r="168" spans="1:15" x14ac:dyDescent="0.3">
      <c r="A168" s="2" t="s">
        <v>182</v>
      </c>
      <c r="B168" s="18">
        <v>529</v>
      </c>
      <c r="C168" s="17">
        <v>32</v>
      </c>
      <c r="D168" s="19">
        <v>19</v>
      </c>
      <c r="E168" s="20">
        <v>19</v>
      </c>
      <c r="F168" s="21">
        <v>10</v>
      </c>
      <c r="G168" s="22">
        <v>34</v>
      </c>
      <c r="H168" s="23">
        <v>23.5</v>
      </c>
      <c r="I168" s="24">
        <v>45.5</v>
      </c>
      <c r="J168" s="25">
        <v>52</v>
      </c>
      <c r="K168" s="23">
        <v>7</v>
      </c>
      <c r="L168" s="26">
        <v>41</v>
      </c>
      <c r="M168" s="27">
        <v>30</v>
      </c>
      <c r="N168" s="20">
        <v>44</v>
      </c>
      <c r="O168" s="2" t="s">
        <v>182</v>
      </c>
    </row>
    <row r="169" spans="1:15" ht="15" thickBot="1" x14ac:dyDescent="0.35">
      <c r="A169" s="87" t="s">
        <v>86</v>
      </c>
      <c r="B169" s="88">
        <v>2003</v>
      </c>
      <c r="C169" s="89">
        <v>2007</v>
      </c>
      <c r="D169" s="90">
        <v>2003</v>
      </c>
      <c r="E169" s="91">
        <v>2003</v>
      </c>
      <c r="F169" s="92">
        <v>2007</v>
      </c>
      <c r="G169" s="93">
        <v>2004</v>
      </c>
      <c r="H169" s="94">
        <v>2001</v>
      </c>
      <c r="I169" s="95">
        <v>2006</v>
      </c>
      <c r="J169" s="96">
        <v>2003</v>
      </c>
      <c r="K169" s="94">
        <v>2003</v>
      </c>
      <c r="L169" s="97">
        <v>2004</v>
      </c>
      <c r="M169" s="98">
        <v>2003</v>
      </c>
      <c r="N169" s="91">
        <v>2003</v>
      </c>
      <c r="O169" s="87" t="s">
        <v>86</v>
      </c>
    </row>
    <row r="170" spans="1:15" ht="15" thickTop="1" x14ac:dyDescent="0.3">
      <c r="A170" s="61" t="s">
        <v>183</v>
      </c>
      <c r="B170" s="62">
        <f>SUM(C170:N170)</f>
        <v>824</v>
      </c>
      <c r="C170" s="63">
        <v>56</v>
      </c>
      <c r="D170" s="64">
        <v>29</v>
      </c>
      <c r="E170" s="65">
        <v>126</v>
      </c>
      <c r="F170" s="66">
        <v>38</v>
      </c>
      <c r="G170" s="67">
        <v>71</v>
      </c>
      <c r="H170" s="68">
        <v>24</v>
      </c>
      <c r="I170" s="69">
        <v>57</v>
      </c>
      <c r="J170" s="70">
        <v>114</v>
      </c>
      <c r="K170" s="68">
        <v>80</v>
      </c>
      <c r="L170" s="71">
        <v>100</v>
      </c>
      <c r="M170" s="72">
        <v>75</v>
      </c>
      <c r="N170" s="65">
        <v>54</v>
      </c>
      <c r="O170" s="61" t="s">
        <v>183</v>
      </c>
    </row>
    <row r="171" spans="1:15" x14ac:dyDescent="0.3">
      <c r="A171" s="2" t="s">
        <v>184</v>
      </c>
      <c r="B171" s="18">
        <v>748</v>
      </c>
      <c r="C171" s="17">
        <v>60</v>
      </c>
      <c r="D171" s="19">
        <v>49.4</v>
      </c>
      <c r="E171" s="20">
        <v>49.1</v>
      </c>
      <c r="F171" s="21">
        <v>50.6</v>
      </c>
      <c r="G171" s="22">
        <v>55.2</v>
      </c>
      <c r="H171" s="23">
        <v>64.5</v>
      </c>
      <c r="I171" s="24">
        <v>55.1</v>
      </c>
      <c r="J171" s="25">
        <v>66.900000000000006</v>
      </c>
      <c r="K171" s="23">
        <v>75</v>
      </c>
      <c r="L171" s="26">
        <v>71.3</v>
      </c>
      <c r="M171" s="27">
        <v>77.2</v>
      </c>
      <c r="N171" s="20">
        <v>73.7</v>
      </c>
      <c r="O171" s="2" t="s">
        <v>184</v>
      </c>
    </row>
    <row r="172" spans="1:15" x14ac:dyDescent="0.3">
      <c r="A172" s="2" t="s">
        <v>28</v>
      </c>
      <c r="B172" s="18">
        <f t="shared" ref="B172:N172" si="9">INT((B170-B171)*10000/B171)/100</f>
        <v>10.16</v>
      </c>
      <c r="C172" s="17">
        <f t="shared" si="9"/>
        <v>-6.67</v>
      </c>
      <c r="D172" s="19">
        <f t="shared" si="9"/>
        <v>-41.3</v>
      </c>
      <c r="E172" s="20">
        <f t="shared" si="9"/>
        <v>156.61000000000001</v>
      </c>
      <c r="F172" s="21">
        <f t="shared" si="9"/>
        <v>-24.91</v>
      </c>
      <c r="G172" s="22">
        <f t="shared" si="9"/>
        <v>28.62</v>
      </c>
      <c r="H172" s="23">
        <f t="shared" si="9"/>
        <v>-62.8</v>
      </c>
      <c r="I172" s="24">
        <f t="shared" si="9"/>
        <v>3.44</v>
      </c>
      <c r="J172" s="25">
        <f t="shared" si="9"/>
        <v>70.400000000000006</v>
      </c>
      <c r="K172" s="23">
        <f t="shared" si="9"/>
        <v>6.66</v>
      </c>
      <c r="L172" s="26">
        <f t="shared" si="9"/>
        <v>40.25</v>
      </c>
      <c r="M172" s="27">
        <f t="shared" si="9"/>
        <v>-2.85</v>
      </c>
      <c r="N172" s="20">
        <f t="shared" si="9"/>
        <v>-26.73</v>
      </c>
      <c r="O172" s="2" t="s">
        <v>28</v>
      </c>
    </row>
    <row r="173" spans="1:15" x14ac:dyDescent="0.3">
      <c r="A173" s="2" t="s">
        <v>181</v>
      </c>
      <c r="B173" s="16"/>
      <c r="C173" s="17">
        <v>145</v>
      </c>
      <c r="D173" s="19">
        <v>132</v>
      </c>
      <c r="E173" s="20">
        <v>169</v>
      </c>
      <c r="F173" s="21">
        <v>148</v>
      </c>
      <c r="G173" s="22">
        <v>114</v>
      </c>
      <c r="H173" s="23">
        <v>150</v>
      </c>
      <c r="I173" s="24">
        <v>134</v>
      </c>
      <c r="J173" s="25">
        <v>174</v>
      </c>
      <c r="K173" s="23">
        <v>171</v>
      </c>
      <c r="L173" s="26">
        <v>216</v>
      </c>
      <c r="M173" s="27">
        <v>169</v>
      </c>
      <c r="N173" s="20">
        <v>204</v>
      </c>
      <c r="O173" s="2" t="s">
        <v>181</v>
      </c>
    </row>
    <row r="174" spans="1:15" x14ac:dyDescent="0.3">
      <c r="A174" s="2" t="s">
        <v>86</v>
      </c>
      <c r="B174" s="16"/>
      <c r="C174" s="17">
        <v>1995</v>
      </c>
      <c r="D174" s="19">
        <v>1957</v>
      </c>
      <c r="E174" s="20">
        <v>2001</v>
      </c>
      <c r="F174" s="21">
        <v>2000</v>
      </c>
      <c r="G174" s="22">
        <v>1945</v>
      </c>
      <c r="H174" s="23">
        <v>2003</v>
      </c>
      <c r="I174" s="24">
        <v>2005</v>
      </c>
      <c r="J174" s="25">
        <v>1945</v>
      </c>
      <c r="K174" s="23">
        <v>1958</v>
      </c>
      <c r="L174" s="26">
        <v>2000</v>
      </c>
      <c r="M174" s="27">
        <v>2000</v>
      </c>
      <c r="N174" s="20">
        <v>1965</v>
      </c>
      <c r="O174" s="2" t="s">
        <v>86</v>
      </c>
    </row>
    <row r="175" spans="1:15" x14ac:dyDescent="0.3">
      <c r="A175" s="2" t="s">
        <v>182</v>
      </c>
      <c r="B175" s="16"/>
      <c r="C175" s="17">
        <v>3</v>
      </c>
      <c r="D175" s="19">
        <v>2</v>
      </c>
      <c r="E175" s="20">
        <v>3</v>
      </c>
      <c r="F175" s="21">
        <v>6</v>
      </c>
      <c r="G175" s="22">
        <v>9</v>
      </c>
      <c r="H175" s="23">
        <v>3</v>
      </c>
      <c r="I175" s="24">
        <v>12</v>
      </c>
      <c r="J175" s="25">
        <v>9</v>
      </c>
      <c r="K175" s="23">
        <v>2</v>
      </c>
      <c r="L175" s="26">
        <v>5</v>
      </c>
      <c r="M175" s="27">
        <v>8</v>
      </c>
      <c r="N175" s="20">
        <v>9</v>
      </c>
      <c r="O175" s="2" t="s">
        <v>182</v>
      </c>
    </row>
    <row r="176" spans="1:15" x14ac:dyDescent="0.3">
      <c r="A176" s="87" t="s">
        <v>86</v>
      </c>
      <c r="B176" s="16"/>
      <c r="C176" s="17">
        <v>1997</v>
      </c>
      <c r="D176" s="19">
        <v>1959</v>
      </c>
      <c r="E176" s="20">
        <v>1953</v>
      </c>
      <c r="F176" s="21">
        <v>2007</v>
      </c>
      <c r="G176" s="22">
        <v>1989</v>
      </c>
      <c r="H176" s="23">
        <v>1976</v>
      </c>
      <c r="I176" s="24">
        <v>1982</v>
      </c>
      <c r="J176" s="25">
        <v>1991</v>
      </c>
      <c r="K176" s="23">
        <v>1959</v>
      </c>
      <c r="L176" s="26">
        <v>1969</v>
      </c>
      <c r="M176" s="27">
        <v>1955</v>
      </c>
      <c r="N176" s="20">
        <v>1971</v>
      </c>
      <c r="O176" s="87" t="s">
        <v>86</v>
      </c>
    </row>
    <row r="177" spans="1:15" x14ac:dyDescent="0.3">
      <c r="A177" s="15" t="s">
        <v>185</v>
      </c>
      <c r="B177" s="16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 t="s">
        <v>185</v>
      </c>
    </row>
    <row r="178" spans="1:15" x14ac:dyDescent="0.3">
      <c r="A178" s="3" t="s">
        <v>186</v>
      </c>
      <c r="B178" s="4">
        <f>SUM(C178:N178)</f>
        <v>1685</v>
      </c>
      <c r="C178" s="5">
        <v>66</v>
      </c>
      <c r="D178" s="6">
        <v>154</v>
      </c>
      <c r="E178" s="7">
        <v>85</v>
      </c>
      <c r="F178" s="8">
        <v>173</v>
      </c>
      <c r="G178" s="9">
        <v>228</v>
      </c>
      <c r="H178" s="10">
        <v>225</v>
      </c>
      <c r="I178" s="11">
        <v>215</v>
      </c>
      <c r="J178" s="12">
        <v>127</v>
      </c>
      <c r="K178" s="10">
        <v>176</v>
      </c>
      <c r="L178" s="13">
        <v>125</v>
      </c>
      <c r="M178" s="14">
        <v>43</v>
      </c>
      <c r="N178" s="7">
        <v>68</v>
      </c>
      <c r="O178" s="3" t="s">
        <v>186</v>
      </c>
    </row>
    <row r="179" spans="1:15" x14ac:dyDescent="0.3">
      <c r="A179" s="2" t="s">
        <v>187</v>
      </c>
      <c r="B179" s="18">
        <v>1626</v>
      </c>
      <c r="C179" s="17">
        <v>49</v>
      </c>
      <c r="D179" s="19">
        <v>80</v>
      </c>
      <c r="E179" s="20">
        <v>115</v>
      </c>
      <c r="F179" s="21">
        <v>162</v>
      </c>
      <c r="G179" s="22">
        <v>199</v>
      </c>
      <c r="H179" s="23">
        <v>206</v>
      </c>
      <c r="I179" s="24">
        <v>213</v>
      </c>
      <c r="J179" s="25">
        <v>213</v>
      </c>
      <c r="K179" s="23">
        <v>151</v>
      </c>
      <c r="L179" s="26">
        <v>116</v>
      </c>
      <c r="M179" s="27">
        <v>74</v>
      </c>
      <c r="N179" s="20">
        <v>48</v>
      </c>
      <c r="O179" s="2" t="s">
        <v>187</v>
      </c>
    </row>
    <row r="180" spans="1:15" x14ac:dyDescent="0.3">
      <c r="A180" s="2" t="s">
        <v>28</v>
      </c>
      <c r="B180" s="18">
        <f>INT((B178-B179)*10000/B179)/100</f>
        <v>3.62</v>
      </c>
      <c r="C180" s="17">
        <f t="shared" ref="C180:N180" si="10">INT((C178-C179)*10000/C179)/100</f>
        <v>34.69</v>
      </c>
      <c r="D180" s="19">
        <f t="shared" si="10"/>
        <v>92.5</v>
      </c>
      <c r="E180" s="20">
        <f t="shared" si="10"/>
        <v>-26.09</v>
      </c>
      <c r="F180" s="21">
        <f t="shared" si="10"/>
        <v>6.79</v>
      </c>
      <c r="G180" s="22">
        <f t="shared" si="10"/>
        <v>14.57</v>
      </c>
      <c r="H180" s="23">
        <f t="shared" si="10"/>
        <v>9.2200000000000006</v>
      </c>
      <c r="I180" s="24">
        <f t="shared" si="10"/>
        <v>0.93</v>
      </c>
      <c r="J180" s="25">
        <f t="shared" si="10"/>
        <v>-40.380000000000003</v>
      </c>
      <c r="K180" s="23">
        <f t="shared" si="10"/>
        <v>16.55</v>
      </c>
      <c r="L180" s="26">
        <f t="shared" si="10"/>
        <v>7.75</v>
      </c>
      <c r="M180" s="27">
        <f t="shared" si="10"/>
        <v>-41.9</v>
      </c>
      <c r="N180" s="20">
        <f t="shared" si="10"/>
        <v>41.66</v>
      </c>
      <c r="O180" s="2" t="s">
        <v>28</v>
      </c>
    </row>
    <row r="181" spans="1:15" x14ac:dyDescent="0.3">
      <c r="A181" s="2" t="s">
        <v>188</v>
      </c>
      <c r="B181" s="18">
        <v>1764</v>
      </c>
      <c r="C181" s="17">
        <v>95</v>
      </c>
      <c r="D181" s="19">
        <v>154</v>
      </c>
      <c r="E181" s="20">
        <v>183</v>
      </c>
      <c r="F181" s="21">
        <v>291</v>
      </c>
      <c r="G181" s="22">
        <v>242</v>
      </c>
      <c r="H181" s="23">
        <v>292</v>
      </c>
      <c r="I181" s="24">
        <v>310</v>
      </c>
      <c r="J181" s="25">
        <v>284</v>
      </c>
      <c r="K181" s="23">
        <v>238</v>
      </c>
      <c r="L181" s="26">
        <v>179</v>
      </c>
      <c r="M181" s="27">
        <v>95</v>
      </c>
      <c r="N181" s="20">
        <v>80</v>
      </c>
      <c r="O181" s="2" t="s">
        <v>188</v>
      </c>
    </row>
    <row r="182" spans="1:15" x14ac:dyDescent="0.3">
      <c r="A182" s="2" t="s">
        <v>86</v>
      </c>
      <c r="B182" s="18">
        <v>2005</v>
      </c>
      <c r="C182" s="17">
        <v>2005</v>
      </c>
      <c r="D182" s="19">
        <v>2008</v>
      </c>
      <c r="E182" s="20">
        <v>1972</v>
      </c>
      <c r="F182" s="21">
        <v>2007</v>
      </c>
      <c r="G182" s="22">
        <v>2001</v>
      </c>
      <c r="H182" s="23">
        <v>1976</v>
      </c>
      <c r="I182" s="24">
        <v>1990</v>
      </c>
      <c r="J182" s="25">
        <v>1976</v>
      </c>
      <c r="K182" s="23">
        <v>1997</v>
      </c>
      <c r="L182" s="26">
        <v>1965</v>
      </c>
      <c r="M182" s="27">
        <v>2005</v>
      </c>
      <c r="N182" s="20">
        <v>1972</v>
      </c>
      <c r="O182" s="2" t="s">
        <v>86</v>
      </c>
    </row>
    <row r="183" spans="1:15" x14ac:dyDescent="0.3">
      <c r="A183" s="2" t="s">
        <v>189</v>
      </c>
      <c r="B183" s="18">
        <v>1603</v>
      </c>
      <c r="C183" s="17">
        <v>32</v>
      </c>
      <c r="D183" s="19">
        <v>28</v>
      </c>
      <c r="E183" s="20">
        <v>54</v>
      </c>
      <c r="F183" s="21">
        <v>100</v>
      </c>
      <c r="G183" s="22">
        <v>120</v>
      </c>
      <c r="H183" s="23">
        <v>115</v>
      </c>
      <c r="I183" s="24">
        <v>141</v>
      </c>
      <c r="J183" s="25">
        <v>127</v>
      </c>
      <c r="K183" s="23">
        <v>81</v>
      </c>
      <c r="L183" s="26">
        <v>52</v>
      </c>
      <c r="M183" s="27">
        <v>63</v>
      </c>
      <c r="N183" s="20">
        <v>17</v>
      </c>
      <c r="O183" s="2" t="s">
        <v>189</v>
      </c>
    </row>
    <row r="184" spans="1:15" x14ac:dyDescent="0.3">
      <c r="A184" s="2" t="s">
        <v>86</v>
      </c>
      <c r="B184" s="18">
        <v>2002</v>
      </c>
      <c r="C184" s="17">
        <v>1964</v>
      </c>
      <c r="D184" s="19">
        <v>2006</v>
      </c>
      <c r="E184" s="20">
        <v>2001</v>
      </c>
      <c r="F184" s="21">
        <v>1998</v>
      </c>
      <c r="G184" s="22">
        <v>2006</v>
      </c>
      <c r="H184" s="23">
        <v>2007</v>
      </c>
      <c r="I184" s="24">
        <v>1965</v>
      </c>
      <c r="J184" s="25">
        <v>1968</v>
      </c>
      <c r="K184" s="23">
        <v>1984</v>
      </c>
      <c r="L184" s="26">
        <v>1998</v>
      </c>
      <c r="M184" s="27">
        <v>2002</v>
      </c>
      <c r="N184" s="20">
        <v>1988</v>
      </c>
      <c r="O184" s="2" t="s">
        <v>86</v>
      </c>
    </row>
    <row r="185" spans="1:15" x14ac:dyDescent="0.3">
      <c r="A185" s="15" t="s">
        <v>190</v>
      </c>
      <c r="B185" s="16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 t="s">
        <v>190</v>
      </c>
    </row>
    <row r="186" spans="1:15" x14ac:dyDescent="0.3">
      <c r="A186" s="3" t="s">
        <v>191</v>
      </c>
      <c r="B186" s="4">
        <f>SUM(C186:N186)</f>
        <v>135</v>
      </c>
      <c r="C186" s="5">
        <v>14</v>
      </c>
      <c r="D186" s="6">
        <v>7</v>
      </c>
      <c r="E186" s="7">
        <v>20</v>
      </c>
      <c r="F186" s="8">
        <v>9</v>
      </c>
      <c r="G186" s="9">
        <v>7</v>
      </c>
      <c r="H186" s="10">
        <v>5</v>
      </c>
      <c r="I186" s="11">
        <v>15</v>
      </c>
      <c r="J186" s="12">
        <v>13</v>
      </c>
      <c r="K186" s="10">
        <v>8</v>
      </c>
      <c r="L186" s="13">
        <v>13</v>
      </c>
      <c r="M186" s="14">
        <v>13</v>
      </c>
      <c r="N186" s="7">
        <v>11</v>
      </c>
      <c r="O186" s="3" t="s">
        <v>191</v>
      </c>
    </row>
    <row r="187" spans="1:15" x14ac:dyDescent="0.3">
      <c r="A187" s="2" t="s">
        <v>192</v>
      </c>
      <c r="B187" s="252">
        <f>SUM(C187:N187)</f>
        <v>143.28571428571428</v>
      </c>
      <c r="C187" s="231">
        <v>13.571428571428571</v>
      </c>
      <c r="D187" s="232">
        <v>11.857142857142858</v>
      </c>
      <c r="E187" s="233">
        <v>12.285714285714286</v>
      </c>
      <c r="F187" s="234">
        <v>9.7142857142857135</v>
      </c>
      <c r="G187" s="235">
        <v>13.714285714285714</v>
      </c>
      <c r="H187" s="236">
        <v>9.4285714285714288</v>
      </c>
      <c r="I187" s="237">
        <v>12.142857142857142</v>
      </c>
      <c r="J187" s="238">
        <v>12.428571428571429</v>
      </c>
      <c r="K187" s="236">
        <v>9.1428571428571423</v>
      </c>
      <c r="L187" s="239">
        <v>12.142857142857142</v>
      </c>
      <c r="M187" s="240">
        <v>13.857142857142858</v>
      </c>
      <c r="N187" s="233">
        <v>13</v>
      </c>
      <c r="O187" s="2" t="s">
        <v>192</v>
      </c>
    </row>
    <row r="188" spans="1:15" x14ac:dyDescent="0.3">
      <c r="A188" s="2" t="s">
        <v>193</v>
      </c>
      <c r="B188" s="18">
        <v>174</v>
      </c>
      <c r="C188" s="17">
        <v>20</v>
      </c>
      <c r="D188" s="19">
        <v>21</v>
      </c>
      <c r="E188" s="20">
        <v>20</v>
      </c>
      <c r="F188" s="21">
        <v>21</v>
      </c>
      <c r="G188" s="22">
        <v>21</v>
      </c>
      <c r="H188" s="23">
        <v>15</v>
      </c>
      <c r="I188" s="24">
        <v>17</v>
      </c>
      <c r="J188" s="25">
        <v>16</v>
      </c>
      <c r="K188" s="23">
        <v>18</v>
      </c>
      <c r="L188" s="26">
        <v>18</v>
      </c>
      <c r="M188" s="27">
        <v>18</v>
      </c>
      <c r="N188" s="20">
        <v>19</v>
      </c>
      <c r="O188" s="2" t="s">
        <v>193</v>
      </c>
    </row>
    <row r="189" spans="1:15" x14ac:dyDescent="0.3">
      <c r="A189" s="2" t="s">
        <v>86</v>
      </c>
      <c r="B189" s="18">
        <v>2002</v>
      </c>
      <c r="C189" s="17">
        <v>2004</v>
      </c>
      <c r="D189" s="19">
        <v>2002</v>
      </c>
      <c r="E189" s="20">
        <v>2008</v>
      </c>
      <c r="F189" s="21">
        <v>2001</v>
      </c>
      <c r="G189" s="22">
        <v>2002</v>
      </c>
      <c r="H189" s="23">
        <v>2007</v>
      </c>
      <c r="I189" s="24">
        <v>2007</v>
      </c>
      <c r="J189" s="25">
        <v>2006</v>
      </c>
      <c r="K189" s="23">
        <v>2001</v>
      </c>
      <c r="L189" s="26">
        <v>2002</v>
      </c>
      <c r="M189" s="27">
        <v>2002</v>
      </c>
      <c r="N189" s="20">
        <v>2002</v>
      </c>
      <c r="O189" s="2" t="s">
        <v>86</v>
      </c>
    </row>
    <row r="190" spans="1:15" x14ac:dyDescent="0.3">
      <c r="A190" s="2" t="s">
        <v>194</v>
      </c>
      <c r="B190" s="18">
        <v>115</v>
      </c>
      <c r="C190" s="17">
        <v>8</v>
      </c>
      <c r="D190" s="19">
        <v>7</v>
      </c>
      <c r="E190" s="20">
        <v>7</v>
      </c>
      <c r="F190" s="21">
        <v>2</v>
      </c>
      <c r="G190" s="22">
        <v>4</v>
      </c>
      <c r="H190" s="23">
        <v>5</v>
      </c>
      <c r="I190" s="24">
        <v>10</v>
      </c>
      <c r="J190" s="25">
        <v>4</v>
      </c>
      <c r="K190" s="23">
        <v>2</v>
      </c>
      <c r="L190" s="26">
        <v>4</v>
      </c>
      <c r="M190" s="27">
        <v>11</v>
      </c>
      <c r="N190" s="20">
        <v>11</v>
      </c>
      <c r="O190" s="2" t="s">
        <v>194</v>
      </c>
    </row>
    <row r="191" spans="1:15" ht="15" thickBot="1" x14ac:dyDescent="0.35">
      <c r="A191" s="87" t="s">
        <v>86</v>
      </c>
      <c r="B191" s="88">
        <v>2003</v>
      </c>
      <c r="C191" s="89">
        <v>2006</v>
      </c>
      <c r="D191" s="90">
        <v>2008</v>
      </c>
      <c r="E191" s="91">
        <v>2003</v>
      </c>
      <c r="F191" s="92">
        <v>2007</v>
      </c>
      <c r="G191" s="93">
        <v>2001</v>
      </c>
      <c r="H191" s="94">
        <v>2008</v>
      </c>
      <c r="I191" s="95">
        <v>2006</v>
      </c>
      <c r="J191" s="96">
        <v>2003</v>
      </c>
      <c r="K191" s="94">
        <v>2003</v>
      </c>
      <c r="L191" s="97">
        <v>2007</v>
      </c>
      <c r="M191" s="98">
        <v>2005</v>
      </c>
      <c r="N191" s="91">
        <v>2008</v>
      </c>
      <c r="O191" s="87" t="s">
        <v>86</v>
      </c>
    </row>
    <row r="192" spans="1:15" ht="15" thickTop="1" x14ac:dyDescent="0.3">
      <c r="A192" s="61" t="s">
        <v>195</v>
      </c>
      <c r="B192" s="62">
        <f>SUM(C192:N192)</f>
        <v>136</v>
      </c>
      <c r="C192" s="63">
        <v>13</v>
      </c>
      <c r="D192" s="64">
        <v>7</v>
      </c>
      <c r="E192" s="65">
        <v>21</v>
      </c>
      <c r="F192" s="66">
        <v>9</v>
      </c>
      <c r="G192" s="67">
        <v>9</v>
      </c>
      <c r="H192" s="68">
        <v>7</v>
      </c>
      <c r="I192" s="69">
        <v>11</v>
      </c>
      <c r="J192" s="70">
        <v>12</v>
      </c>
      <c r="K192" s="68">
        <v>10</v>
      </c>
      <c r="L192" s="71">
        <v>17</v>
      </c>
      <c r="M192" s="72">
        <v>14</v>
      </c>
      <c r="N192" s="65">
        <v>6</v>
      </c>
      <c r="O192" s="61" t="s">
        <v>195</v>
      </c>
    </row>
    <row r="193" spans="1:15" x14ac:dyDescent="0.3">
      <c r="A193" s="2" t="s">
        <v>192</v>
      </c>
      <c r="B193" s="18">
        <f>SUM(C193:N193)</f>
        <v>126</v>
      </c>
      <c r="C193" s="17">
        <v>11</v>
      </c>
      <c r="D193" s="19">
        <v>10</v>
      </c>
      <c r="E193" s="20">
        <v>10</v>
      </c>
      <c r="F193" s="21">
        <v>11</v>
      </c>
      <c r="G193" s="22">
        <v>10</v>
      </c>
      <c r="H193" s="23">
        <v>10</v>
      </c>
      <c r="I193" s="24">
        <v>9</v>
      </c>
      <c r="J193" s="25">
        <v>10</v>
      </c>
      <c r="K193" s="23">
        <v>11</v>
      </c>
      <c r="L193" s="26">
        <v>10</v>
      </c>
      <c r="M193" s="27">
        <v>12</v>
      </c>
      <c r="N193" s="20">
        <v>12</v>
      </c>
      <c r="O193" s="2" t="s">
        <v>192</v>
      </c>
    </row>
    <row r="194" spans="1:15" x14ac:dyDescent="0.3">
      <c r="A194" s="2" t="s">
        <v>193</v>
      </c>
      <c r="B194" s="16"/>
      <c r="C194" s="17">
        <v>24</v>
      </c>
      <c r="D194" s="19">
        <v>21</v>
      </c>
      <c r="E194" s="20">
        <v>23</v>
      </c>
      <c r="F194" s="21">
        <v>21</v>
      </c>
      <c r="G194" s="22">
        <v>20</v>
      </c>
      <c r="H194" s="23">
        <v>21</v>
      </c>
      <c r="I194" s="24">
        <v>21</v>
      </c>
      <c r="J194" s="25">
        <v>21</v>
      </c>
      <c r="K194" s="23">
        <v>22</v>
      </c>
      <c r="L194" s="26">
        <v>24</v>
      </c>
      <c r="M194" s="27">
        <v>23</v>
      </c>
      <c r="N194" s="20">
        <v>21</v>
      </c>
      <c r="O194" s="2" t="s">
        <v>193</v>
      </c>
    </row>
    <row r="195" spans="1:15" x14ac:dyDescent="0.3">
      <c r="A195" s="2" t="s">
        <v>86</v>
      </c>
      <c r="B195" s="16"/>
      <c r="C195" s="17">
        <v>1948</v>
      </c>
      <c r="D195" s="19">
        <v>1995</v>
      </c>
      <c r="E195" s="20">
        <v>1979</v>
      </c>
      <c r="F195" s="21">
        <v>2001</v>
      </c>
      <c r="G195" s="22">
        <v>2006</v>
      </c>
      <c r="H195" s="23">
        <v>1991</v>
      </c>
      <c r="I195" s="24">
        <v>1988</v>
      </c>
      <c r="J195" s="25">
        <v>1956</v>
      </c>
      <c r="K195" s="23">
        <v>1950</v>
      </c>
      <c r="L195" s="26">
        <v>1981</v>
      </c>
      <c r="M195" s="27">
        <v>2000</v>
      </c>
      <c r="N195" s="20" t="s">
        <v>99</v>
      </c>
      <c r="O195" s="2" t="s">
        <v>86</v>
      </c>
    </row>
    <row r="196" spans="1:15" x14ac:dyDescent="0.3">
      <c r="A196" s="2" t="s">
        <v>194</v>
      </c>
      <c r="B196" s="16"/>
      <c r="C196" s="17">
        <v>1</v>
      </c>
      <c r="D196" s="19">
        <v>1</v>
      </c>
      <c r="E196" s="20">
        <v>1</v>
      </c>
      <c r="F196" s="21">
        <v>2</v>
      </c>
      <c r="G196" s="22">
        <v>2</v>
      </c>
      <c r="H196" s="23">
        <v>1</v>
      </c>
      <c r="I196" s="24">
        <v>3</v>
      </c>
      <c r="J196" s="25">
        <v>2</v>
      </c>
      <c r="K196" s="23">
        <v>1</v>
      </c>
      <c r="L196" s="26">
        <v>2</v>
      </c>
      <c r="M196" s="27">
        <v>4</v>
      </c>
      <c r="N196" s="20">
        <v>2</v>
      </c>
      <c r="O196" s="2" t="s">
        <v>194</v>
      </c>
    </row>
    <row r="197" spans="1:15" x14ac:dyDescent="0.3">
      <c r="A197" s="87" t="s">
        <v>86</v>
      </c>
      <c r="B197" s="16"/>
      <c r="C197" s="17">
        <v>1997</v>
      </c>
      <c r="D197" s="19">
        <v>1959</v>
      </c>
      <c r="E197" s="20">
        <v>1953</v>
      </c>
      <c r="F197" s="21">
        <v>2007</v>
      </c>
      <c r="G197" s="22">
        <v>1989</v>
      </c>
      <c r="H197" s="23">
        <v>1976</v>
      </c>
      <c r="I197" s="24" t="s">
        <v>99</v>
      </c>
      <c r="J197" s="25">
        <v>1995</v>
      </c>
      <c r="K197" s="23">
        <v>1959</v>
      </c>
      <c r="L197" s="26">
        <v>1969</v>
      </c>
      <c r="M197" s="27" t="s">
        <v>99</v>
      </c>
      <c r="N197" s="20">
        <v>1971</v>
      </c>
      <c r="O197" s="87" t="s">
        <v>86</v>
      </c>
    </row>
    <row r="198" spans="1:15" x14ac:dyDescent="0.3">
      <c r="A198" s="15" t="s">
        <v>196</v>
      </c>
      <c r="B198" s="16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 t="s">
        <v>196</v>
      </c>
    </row>
    <row r="199" spans="1:15" x14ac:dyDescent="0.3">
      <c r="A199" s="3" t="s">
        <v>197</v>
      </c>
      <c r="B199" s="18">
        <v>39.799999999999997</v>
      </c>
      <c r="C199" s="5">
        <v>13.8</v>
      </c>
      <c r="D199" s="6">
        <v>12.4</v>
      </c>
      <c r="E199" s="7">
        <v>17.399999999999999</v>
      </c>
      <c r="F199" s="8">
        <v>14.4</v>
      </c>
      <c r="G199" s="9">
        <v>39.799999999999997</v>
      </c>
      <c r="H199" s="10">
        <v>10</v>
      </c>
      <c r="I199" s="11">
        <v>10.6</v>
      </c>
      <c r="J199" s="12">
        <v>62</v>
      </c>
      <c r="K199" s="10">
        <v>25.6</v>
      </c>
      <c r="L199" s="13">
        <v>17.399999999999999</v>
      </c>
      <c r="M199" s="14">
        <v>14</v>
      </c>
      <c r="N199" s="7">
        <v>17.2</v>
      </c>
      <c r="O199" s="3" t="s">
        <v>197</v>
      </c>
    </row>
    <row r="200" spans="1:15" x14ac:dyDescent="0.3">
      <c r="A200" s="35" t="s">
        <v>89</v>
      </c>
      <c r="B200" s="38">
        <v>39596</v>
      </c>
      <c r="C200" s="39">
        <v>39452</v>
      </c>
      <c r="D200" s="40">
        <v>39506</v>
      </c>
      <c r="E200" s="41">
        <v>39528</v>
      </c>
      <c r="F200" s="42">
        <v>39545</v>
      </c>
      <c r="G200" s="43">
        <v>39596</v>
      </c>
      <c r="H200" s="44">
        <v>39601</v>
      </c>
      <c r="I200" s="45">
        <v>39640</v>
      </c>
      <c r="J200" s="46">
        <v>39663</v>
      </c>
      <c r="K200" s="44">
        <v>39698</v>
      </c>
      <c r="L200" s="47">
        <v>39737</v>
      </c>
      <c r="M200" s="48">
        <v>39753</v>
      </c>
      <c r="N200" s="41">
        <v>39787</v>
      </c>
      <c r="O200" s="35" t="s">
        <v>89</v>
      </c>
    </row>
    <row r="201" spans="1:15" x14ac:dyDescent="0.3">
      <c r="A201" s="2" t="s">
        <v>198</v>
      </c>
      <c r="B201" s="18">
        <v>65</v>
      </c>
      <c r="C201" s="17">
        <v>25</v>
      </c>
      <c r="D201" s="19">
        <v>22</v>
      </c>
      <c r="E201" s="20">
        <v>23</v>
      </c>
      <c r="F201" s="21">
        <v>63.5</v>
      </c>
      <c r="G201" s="22">
        <v>50</v>
      </c>
      <c r="H201" s="23">
        <v>32</v>
      </c>
      <c r="I201" s="24">
        <v>48</v>
      </c>
      <c r="J201" s="25">
        <v>65</v>
      </c>
      <c r="K201" s="23">
        <v>32</v>
      </c>
      <c r="L201" s="26">
        <v>21</v>
      </c>
      <c r="M201" s="27">
        <v>31.5</v>
      </c>
      <c r="N201" s="20">
        <v>24</v>
      </c>
      <c r="O201" s="2" t="s">
        <v>198</v>
      </c>
    </row>
    <row r="202" spans="1:15" ht="15" thickBot="1" x14ac:dyDescent="0.35">
      <c r="A202" s="87" t="s">
        <v>89</v>
      </c>
      <c r="B202" s="167">
        <v>37494</v>
      </c>
      <c r="C202" s="89" t="s">
        <v>200</v>
      </c>
      <c r="D202" s="169">
        <v>38394</v>
      </c>
      <c r="E202" s="170">
        <v>38778</v>
      </c>
      <c r="F202" s="92" t="s">
        <v>202</v>
      </c>
      <c r="G202" s="172">
        <v>38843</v>
      </c>
      <c r="H202" s="173">
        <v>39210</v>
      </c>
      <c r="I202" s="95" t="s">
        <v>387</v>
      </c>
      <c r="J202" s="175">
        <v>37494</v>
      </c>
      <c r="K202" s="94" t="s">
        <v>204</v>
      </c>
      <c r="L202" s="176">
        <v>38656</v>
      </c>
      <c r="M202" s="98" t="s">
        <v>111</v>
      </c>
      <c r="N202" s="170">
        <v>39055</v>
      </c>
      <c r="O202" s="87" t="s">
        <v>89</v>
      </c>
    </row>
    <row r="203" spans="1:15" ht="15" thickTop="1" x14ac:dyDescent="0.3">
      <c r="A203" s="61" t="s">
        <v>206</v>
      </c>
      <c r="B203" s="213"/>
      <c r="C203" s="63">
        <v>9</v>
      </c>
      <c r="D203" s="64">
        <v>11.8</v>
      </c>
      <c r="E203" s="65">
        <v>18.8</v>
      </c>
      <c r="F203" s="66">
        <v>15.8</v>
      </c>
      <c r="G203" s="67">
        <v>24.2</v>
      </c>
      <c r="H203" s="68">
        <v>6.4</v>
      </c>
      <c r="I203" s="69">
        <v>12.4</v>
      </c>
      <c r="J203" s="70">
        <v>36.6</v>
      </c>
      <c r="K203" s="68">
        <v>27.2</v>
      </c>
      <c r="L203" s="71">
        <v>13.4</v>
      </c>
      <c r="M203" s="72">
        <v>24.8</v>
      </c>
      <c r="N203" s="65">
        <v>15.8</v>
      </c>
      <c r="O203" s="61" t="s">
        <v>206</v>
      </c>
    </row>
    <row r="204" spans="1:15" x14ac:dyDescent="0.3">
      <c r="A204" s="152" t="s">
        <v>89</v>
      </c>
      <c r="B204" s="214"/>
      <c r="C204" s="154">
        <v>39452</v>
      </c>
      <c r="D204" s="155">
        <v>39506</v>
      </c>
      <c r="E204" s="156">
        <v>39517</v>
      </c>
      <c r="F204" s="157" t="s">
        <v>461</v>
      </c>
      <c r="G204" s="158">
        <v>39595</v>
      </c>
      <c r="H204" s="159">
        <v>39601</v>
      </c>
      <c r="I204" s="160">
        <v>39636</v>
      </c>
      <c r="J204" s="161">
        <v>39663</v>
      </c>
      <c r="K204" s="159">
        <v>39698</v>
      </c>
      <c r="L204" s="162">
        <v>39736</v>
      </c>
      <c r="M204" s="163">
        <v>39762</v>
      </c>
      <c r="N204" s="156">
        <v>39786</v>
      </c>
      <c r="O204" s="152" t="s">
        <v>89</v>
      </c>
    </row>
    <row r="205" spans="1:15" x14ac:dyDescent="0.3">
      <c r="A205" s="2" t="s">
        <v>198</v>
      </c>
      <c r="B205" s="18">
        <v>101.4</v>
      </c>
      <c r="C205" s="17">
        <v>41.1</v>
      </c>
      <c r="D205" s="19">
        <v>33.4</v>
      </c>
      <c r="E205" s="20">
        <v>31.4</v>
      </c>
      <c r="F205" s="21">
        <v>37.5</v>
      </c>
      <c r="G205" s="22">
        <v>38</v>
      </c>
      <c r="H205" s="23">
        <v>68.099999999999994</v>
      </c>
      <c r="I205" s="24">
        <v>77</v>
      </c>
      <c r="J205" s="25">
        <v>65</v>
      </c>
      <c r="K205" s="23">
        <v>101.4</v>
      </c>
      <c r="L205" s="26">
        <v>53.3</v>
      </c>
      <c r="M205" s="27">
        <v>37.4</v>
      </c>
      <c r="N205" s="20">
        <v>37.6</v>
      </c>
      <c r="O205" s="2" t="s">
        <v>198</v>
      </c>
    </row>
    <row r="206" spans="1:15" x14ac:dyDescent="0.3">
      <c r="A206" s="2" t="s">
        <v>89</v>
      </c>
      <c r="B206" s="38">
        <v>34587</v>
      </c>
      <c r="C206" s="73">
        <v>9135</v>
      </c>
      <c r="D206" s="74">
        <v>37299</v>
      </c>
      <c r="E206" s="75">
        <v>32574</v>
      </c>
      <c r="F206" s="76">
        <v>28582</v>
      </c>
      <c r="G206" s="77">
        <v>34098</v>
      </c>
      <c r="H206" s="78">
        <v>19540</v>
      </c>
      <c r="I206" s="79">
        <v>10049</v>
      </c>
      <c r="J206" s="80">
        <v>37494</v>
      </c>
      <c r="K206" s="78">
        <v>34587</v>
      </c>
      <c r="L206" s="81">
        <v>11973</v>
      </c>
      <c r="M206" s="82">
        <v>23334</v>
      </c>
      <c r="N206" s="75">
        <v>29207</v>
      </c>
      <c r="O206" s="2"/>
    </row>
    <row r="207" spans="1:15" x14ac:dyDescent="0.3">
      <c r="A207" s="15" t="s">
        <v>207</v>
      </c>
      <c r="B207" s="16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 t="s">
        <v>207</v>
      </c>
    </row>
    <row r="208" spans="1:15" x14ac:dyDescent="0.3">
      <c r="A208" s="3" t="s">
        <v>208</v>
      </c>
      <c r="B208" s="4">
        <f>SUM(C208:N208)</f>
        <v>12</v>
      </c>
      <c r="C208" s="5">
        <v>1</v>
      </c>
      <c r="D208" s="6">
        <v>0</v>
      </c>
      <c r="E208" s="7">
        <v>6</v>
      </c>
      <c r="F208" s="8">
        <v>2</v>
      </c>
      <c r="G208" s="9">
        <v>0</v>
      </c>
      <c r="H208" s="10">
        <v>0</v>
      </c>
      <c r="I208" s="11">
        <v>0</v>
      </c>
      <c r="J208" s="12">
        <v>0</v>
      </c>
      <c r="K208" s="10">
        <v>0</v>
      </c>
      <c r="L208" s="13">
        <v>0</v>
      </c>
      <c r="M208" s="14">
        <v>1</v>
      </c>
      <c r="N208" s="7">
        <v>2</v>
      </c>
      <c r="O208" s="3" t="s">
        <v>208</v>
      </c>
    </row>
    <row r="209" spans="1:15" x14ac:dyDescent="0.3">
      <c r="A209" s="2" t="s">
        <v>209</v>
      </c>
      <c r="B209" s="253">
        <f>SUM(C209:N209)</f>
        <v>11.285714285714285</v>
      </c>
      <c r="C209" s="231">
        <v>2.2857142857142856</v>
      </c>
      <c r="D209" s="232">
        <v>4</v>
      </c>
      <c r="E209" s="233">
        <v>3.2857142857142856</v>
      </c>
      <c r="F209" s="234">
        <v>0.14285714285714285</v>
      </c>
      <c r="G209" s="235">
        <v>0</v>
      </c>
      <c r="H209" s="236">
        <v>0</v>
      </c>
      <c r="I209" s="237">
        <v>0</v>
      </c>
      <c r="J209" s="238">
        <v>0</v>
      </c>
      <c r="K209" s="236">
        <v>0</v>
      </c>
      <c r="L209" s="239">
        <v>0</v>
      </c>
      <c r="M209" s="240">
        <v>0.42857142857142855</v>
      </c>
      <c r="N209" s="233">
        <v>1.1428571428571428</v>
      </c>
      <c r="O209" s="2" t="s">
        <v>209</v>
      </c>
    </row>
    <row r="210" spans="1:15" x14ac:dyDescent="0.3">
      <c r="A210" s="2" t="s">
        <v>210</v>
      </c>
      <c r="B210" s="18">
        <v>22</v>
      </c>
      <c r="C210" s="17">
        <v>4</v>
      </c>
      <c r="D210" s="19">
        <v>7</v>
      </c>
      <c r="E210" s="20">
        <v>7</v>
      </c>
      <c r="F210" s="21">
        <v>2</v>
      </c>
      <c r="G210" s="22">
        <v>0</v>
      </c>
      <c r="H210" s="23">
        <v>0</v>
      </c>
      <c r="I210" s="24">
        <v>0</v>
      </c>
      <c r="J210" s="25">
        <v>0</v>
      </c>
      <c r="K210" s="23">
        <v>0</v>
      </c>
      <c r="L210" s="26">
        <v>0</v>
      </c>
      <c r="M210" s="27">
        <v>1</v>
      </c>
      <c r="N210" s="20">
        <v>4</v>
      </c>
      <c r="O210" s="2" t="s">
        <v>210</v>
      </c>
    </row>
    <row r="211" spans="1:15" x14ac:dyDescent="0.3">
      <c r="A211" s="2" t="s">
        <v>86</v>
      </c>
      <c r="B211" s="18">
        <v>2005</v>
      </c>
      <c r="C211" s="17">
        <v>2005</v>
      </c>
      <c r="D211" s="19">
        <v>2006</v>
      </c>
      <c r="E211" s="20">
        <v>2006</v>
      </c>
      <c r="F211" s="21">
        <v>2008</v>
      </c>
      <c r="G211" s="22"/>
      <c r="H211" s="23"/>
      <c r="I211" s="24"/>
      <c r="J211" s="25"/>
      <c r="K211" s="23"/>
      <c r="L211" s="26"/>
      <c r="M211" s="27">
        <v>2008</v>
      </c>
      <c r="N211" s="20">
        <v>2005</v>
      </c>
      <c r="O211" s="2" t="s">
        <v>86</v>
      </c>
    </row>
    <row r="212" spans="1:15" x14ac:dyDescent="0.3">
      <c r="A212" s="2" t="s">
        <v>211</v>
      </c>
      <c r="B212" s="18">
        <v>0</v>
      </c>
      <c r="C212" s="17">
        <v>0</v>
      </c>
      <c r="D212" s="19">
        <v>0</v>
      </c>
      <c r="E212" s="20">
        <v>0</v>
      </c>
      <c r="F212" s="21">
        <v>0</v>
      </c>
      <c r="G212" s="22">
        <v>0</v>
      </c>
      <c r="H212" s="23">
        <v>0</v>
      </c>
      <c r="I212" s="24">
        <v>0</v>
      </c>
      <c r="J212" s="25">
        <v>0</v>
      </c>
      <c r="K212" s="23">
        <v>0</v>
      </c>
      <c r="L212" s="26">
        <v>0</v>
      </c>
      <c r="M212" s="27">
        <v>0</v>
      </c>
      <c r="N212" s="20">
        <v>0</v>
      </c>
      <c r="O212" s="2" t="s">
        <v>211</v>
      </c>
    </row>
    <row r="213" spans="1:15" x14ac:dyDescent="0.3">
      <c r="A213" s="2" t="s">
        <v>126</v>
      </c>
      <c r="B213" s="18">
        <v>2002</v>
      </c>
      <c r="C213" s="17">
        <v>2002</v>
      </c>
      <c r="D213" s="19">
        <v>2008</v>
      </c>
      <c r="E213" s="20">
        <v>2003</v>
      </c>
      <c r="F213" s="21">
        <v>2007</v>
      </c>
      <c r="G213" s="22"/>
      <c r="H213" s="23"/>
      <c r="I213" s="24"/>
      <c r="J213" s="25"/>
      <c r="K213" s="23"/>
      <c r="L213" s="26"/>
      <c r="M213" s="27">
        <v>2006</v>
      </c>
      <c r="N213" s="20">
        <v>2007</v>
      </c>
      <c r="O213" s="2" t="s">
        <v>126</v>
      </c>
    </row>
    <row r="214" spans="1:15" x14ac:dyDescent="0.3">
      <c r="A214" s="2" t="s">
        <v>212</v>
      </c>
      <c r="B214" s="18">
        <v>22</v>
      </c>
      <c r="C214" s="17">
        <v>5</v>
      </c>
      <c r="D214" s="19">
        <v>22</v>
      </c>
      <c r="E214" s="20">
        <v>22</v>
      </c>
      <c r="F214" s="21">
        <v>8</v>
      </c>
      <c r="G214" s="22">
        <v>0</v>
      </c>
      <c r="H214" s="23">
        <v>0</v>
      </c>
      <c r="I214" s="24">
        <v>0</v>
      </c>
      <c r="J214" s="25">
        <v>0</v>
      </c>
      <c r="K214" s="23">
        <v>0</v>
      </c>
      <c r="L214" s="26">
        <v>0</v>
      </c>
      <c r="M214" s="27">
        <v>0</v>
      </c>
      <c r="N214" s="20">
        <v>0</v>
      </c>
      <c r="O214" s="2" t="s">
        <v>212</v>
      </c>
    </row>
    <row r="215" spans="1:15" x14ac:dyDescent="0.3">
      <c r="A215" s="49" t="s">
        <v>89</v>
      </c>
      <c r="B215" s="50">
        <v>38407</v>
      </c>
      <c r="C215" s="51">
        <v>37987</v>
      </c>
      <c r="D215" s="52">
        <v>38407</v>
      </c>
      <c r="E215" s="53">
        <v>38413</v>
      </c>
      <c r="F215" s="54">
        <v>39545</v>
      </c>
      <c r="G215" s="55"/>
      <c r="H215" s="56"/>
      <c r="I215" s="57"/>
      <c r="J215" s="58"/>
      <c r="K215" s="56"/>
      <c r="L215" s="59"/>
      <c r="M215" s="60"/>
      <c r="N215" s="53"/>
      <c r="O215" s="49" t="s">
        <v>89</v>
      </c>
    </row>
    <row r="216" spans="1:15" x14ac:dyDescent="0.3">
      <c r="A216" s="2" t="s">
        <v>388</v>
      </c>
      <c r="B216" s="18">
        <f>SUM(C216:N216)</f>
        <v>14</v>
      </c>
      <c r="C216" s="17">
        <v>4</v>
      </c>
      <c r="D216" s="19">
        <v>4</v>
      </c>
      <c r="E216" s="20">
        <v>2</v>
      </c>
      <c r="F216" s="21">
        <v>1</v>
      </c>
      <c r="G216" s="22">
        <v>0</v>
      </c>
      <c r="H216" s="23">
        <v>0</v>
      </c>
      <c r="I216" s="24">
        <v>0</v>
      </c>
      <c r="J216" s="25">
        <v>0</v>
      </c>
      <c r="K216" s="23">
        <v>0</v>
      </c>
      <c r="L216" s="26">
        <v>0</v>
      </c>
      <c r="M216" s="27">
        <v>1</v>
      </c>
      <c r="N216" s="20">
        <v>2</v>
      </c>
      <c r="O216" s="2" t="s">
        <v>388</v>
      </c>
    </row>
    <row r="217" spans="1:15" x14ac:dyDescent="0.3">
      <c r="A217" s="15" t="s">
        <v>214</v>
      </c>
      <c r="B217" s="16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 t="s">
        <v>214</v>
      </c>
    </row>
    <row r="218" spans="1:15" x14ac:dyDescent="0.3">
      <c r="A218" s="3" t="s">
        <v>215</v>
      </c>
      <c r="B218" s="4">
        <f>SUM(C218:N218)</f>
        <v>17</v>
      </c>
      <c r="C218" s="5">
        <v>1</v>
      </c>
      <c r="D218" s="6">
        <v>2</v>
      </c>
      <c r="E218" s="7">
        <v>0</v>
      </c>
      <c r="F218" s="8">
        <v>2</v>
      </c>
      <c r="G218" s="9">
        <v>2</v>
      </c>
      <c r="H218" s="10">
        <v>1</v>
      </c>
      <c r="I218" s="11">
        <v>0</v>
      </c>
      <c r="J218" s="12">
        <v>0</v>
      </c>
      <c r="K218" s="10">
        <v>2</v>
      </c>
      <c r="L218" s="13">
        <v>3</v>
      </c>
      <c r="M218" s="14">
        <v>0</v>
      </c>
      <c r="N218" s="7">
        <v>4</v>
      </c>
      <c r="O218" s="3" t="s">
        <v>215</v>
      </c>
    </row>
    <row r="219" spans="1:15" x14ac:dyDescent="0.3">
      <c r="A219" s="2" t="s">
        <v>216</v>
      </c>
      <c r="B219" s="18">
        <f>SUM(C219:N219)</f>
        <v>14.571428571428571</v>
      </c>
      <c r="C219" s="231">
        <v>1.4285714285714286</v>
      </c>
      <c r="D219" s="232">
        <v>1.2857142857142858</v>
      </c>
      <c r="E219" s="233">
        <v>2.2857142857142856</v>
      </c>
      <c r="F219" s="234">
        <v>1</v>
      </c>
      <c r="G219" s="235">
        <v>1.4285714285714286</v>
      </c>
      <c r="H219" s="236">
        <v>0.42857142857142855</v>
      </c>
      <c r="I219" s="237">
        <v>0.7142857142857143</v>
      </c>
      <c r="J219" s="238">
        <v>0.5714285714285714</v>
      </c>
      <c r="K219" s="236">
        <v>1.4285714285714286</v>
      </c>
      <c r="L219" s="239">
        <v>1</v>
      </c>
      <c r="M219" s="240">
        <v>1.5714285714285714</v>
      </c>
      <c r="N219" s="233">
        <v>1.4285714285714286</v>
      </c>
      <c r="O219" s="2" t="s">
        <v>216</v>
      </c>
    </row>
    <row r="220" spans="1:15" x14ac:dyDescent="0.3">
      <c r="A220" s="2" t="s">
        <v>217</v>
      </c>
      <c r="B220" s="18">
        <v>25</v>
      </c>
      <c r="C220" s="17">
        <v>6</v>
      </c>
      <c r="D220" s="19">
        <v>3</v>
      </c>
      <c r="E220" s="20">
        <v>5</v>
      </c>
      <c r="F220" s="21">
        <v>2</v>
      </c>
      <c r="G220" s="22">
        <v>4</v>
      </c>
      <c r="H220" s="23">
        <v>1</v>
      </c>
      <c r="I220" s="24">
        <v>1</v>
      </c>
      <c r="J220" s="25">
        <v>2</v>
      </c>
      <c r="K220" s="23">
        <v>2</v>
      </c>
      <c r="L220" s="26">
        <v>3</v>
      </c>
      <c r="M220" s="27">
        <v>5</v>
      </c>
      <c r="N220" s="20">
        <v>4</v>
      </c>
      <c r="O220" s="2" t="s">
        <v>217</v>
      </c>
    </row>
    <row r="221" spans="1:15" x14ac:dyDescent="0.3">
      <c r="A221" s="2" t="s">
        <v>86</v>
      </c>
      <c r="B221" s="18">
        <v>2001</v>
      </c>
      <c r="C221" s="17">
        <v>2001</v>
      </c>
      <c r="D221" s="19">
        <v>2001</v>
      </c>
      <c r="E221" s="20">
        <v>2005</v>
      </c>
      <c r="F221" s="21">
        <v>2008</v>
      </c>
      <c r="G221" s="22">
        <v>2001</v>
      </c>
      <c r="H221" s="23">
        <v>2008</v>
      </c>
      <c r="I221" s="24">
        <v>2006</v>
      </c>
      <c r="J221" s="25">
        <v>2001</v>
      </c>
      <c r="K221" s="23">
        <v>2008</v>
      </c>
      <c r="L221" s="26">
        <v>2008</v>
      </c>
      <c r="M221" s="27">
        <v>2002</v>
      </c>
      <c r="N221" s="20">
        <v>2008</v>
      </c>
      <c r="O221" s="2" t="s">
        <v>86</v>
      </c>
    </row>
    <row r="222" spans="1:15" x14ac:dyDescent="0.3">
      <c r="A222" s="2" t="s">
        <v>218</v>
      </c>
      <c r="B222" s="18">
        <v>11</v>
      </c>
      <c r="C222" s="17">
        <v>0</v>
      </c>
      <c r="D222" s="19">
        <v>0</v>
      </c>
      <c r="E222" s="20">
        <v>0</v>
      </c>
      <c r="F222" s="21">
        <v>0</v>
      </c>
      <c r="G222" s="22">
        <v>0</v>
      </c>
      <c r="H222" s="23">
        <v>0</v>
      </c>
      <c r="I222" s="24">
        <v>0</v>
      </c>
      <c r="J222" s="25">
        <v>0</v>
      </c>
      <c r="K222" s="23">
        <v>1</v>
      </c>
      <c r="L222" s="26">
        <v>0</v>
      </c>
      <c r="M222" s="27">
        <v>0</v>
      </c>
      <c r="N222" s="20">
        <v>1</v>
      </c>
      <c r="O222" s="2" t="s">
        <v>218</v>
      </c>
    </row>
    <row r="223" spans="1:15" ht="15" thickBot="1" x14ac:dyDescent="0.35">
      <c r="A223" s="87" t="s">
        <v>86</v>
      </c>
      <c r="B223" s="88">
        <v>2005</v>
      </c>
      <c r="C223" s="89">
        <v>2005</v>
      </c>
      <c r="D223" s="90">
        <v>2005</v>
      </c>
      <c r="E223" s="91">
        <v>2004</v>
      </c>
      <c r="F223" s="92">
        <v>2004</v>
      </c>
      <c r="G223" s="93">
        <v>2002</v>
      </c>
      <c r="H223" s="94">
        <v>2007</v>
      </c>
      <c r="I223" s="95">
        <v>2008</v>
      </c>
      <c r="J223" s="96">
        <v>2006</v>
      </c>
      <c r="K223" s="94">
        <v>2002</v>
      </c>
      <c r="L223" s="97">
        <v>2004</v>
      </c>
      <c r="M223" s="98">
        <v>2008</v>
      </c>
      <c r="N223" s="91">
        <v>2007</v>
      </c>
      <c r="O223" s="87" t="s">
        <v>86</v>
      </c>
    </row>
    <row r="224" spans="1:15" ht="15" thickTop="1" x14ac:dyDescent="0.3">
      <c r="A224" s="61" t="s">
        <v>219</v>
      </c>
      <c r="B224" s="62">
        <f>SUM(C224:N224)</f>
        <v>6</v>
      </c>
      <c r="C224" s="63">
        <v>0</v>
      </c>
      <c r="D224" s="64">
        <v>0</v>
      </c>
      <c r="E224" s="65">
        <v>0</v>
      </c>
      <c r="F224" s="66">
        <v>1</v>
      </c>
      <c r="G224" s="67">
        <v>1</v>
      </c>
      <c r="H224" s="68">
        <v>0</v>
      </c>
      <c r="I224" s="69">
        <v>0</v>
      </c>
      <c r="J224" s="205">
        <v>1</v>
      </c>
      <c r="K224" s="68">
        <v>1</v>
      </c>
      <c r="L224" s="71">
        <v>1</v>
      </c>
      <c r="M224" s="72">
        <v>1</v>
      </c>
      <c r="N224" s="65">
        <v>0</v>
      </c>
      <c r="O224" s="61" t="s">
        <v>219</v>
      </c>
    </row>
    <row r="225" spans="1:15" x14ac:dyDescent="0.3">
      <c r="A225" s="2" t="s">
        <v>220</v>
      </c>
      <c r="B225" s="18">
        <f>SUM(C225:N225)</f>
        <v>58</v>
      </c>
      <c r="C225" s="17">
        <v>5</v>
      </c>
      <c r="D225" s="19">
        <v>6</v>
      </c>
      <c r="E225" s="20">
        <v>5</v>
      </c>
      <c r="F225" s="21">
        <v>4</v>
      </c>
      <c r="G225" s="22">
        <v>3</v>
      </c>
      <c r="H225" s="23">
        <v>4</v>
      </c>
      <c r="I225" s="24">
        <v>4</v>
      </c>
      <c r="J225" s="25">
        <v>4</v>
      </c>
      <c r="K225" s="23">
        <v>5</v>
      </c>
      <c r="L225" s="26">
        <v>6</v>
      </c>
      <c r="M225" s="27">
        <v>6</v>
      </c>
      <c r="N225" s="20">
        <v>6</v>
      </c>
      <c r="O225" s="2" t="s">
        <v>220</v>
      </c>
    </row>
    <row r="226" spans="1:15" x14ac:dyDescent="0.3">
      <c r="A226" s="15" t="s">
        <v>221</v>
      </c>
      <c r="B226" s="16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 t="s">
        <v>221</v>
      </c>
    </row>
    <row r="227" spans="1:15" x14ac:dyDescent="0.3">
      <c r="A227" s="3" t="s">
        <v>222</v>
      </c>
      <c r="B227" s="4"/>
      <c r="C227" s="5">
        <v>36</v>
      </c>
      <c r="D227" s="6">
        <v>33.840000000000003</v>
      </c>
      <c r="E227" s="7">
        <v>41.4</v>
      </c>
      <c r="F227" s="8">
        <v>27.36</v>
      </c>
      <c r="G227" s="9">
        <v>41.04</v>
      </c>
      <c r="H227" s="10">
        <v>36</v>
      </c>
      <c r="I227" s="11">
        <v>27</v>
      </c>
      <c r="J227" s="215">
        <v>36</v>
      </c>
      <c r="K227" s="10">
        <v>35</v>
      </c>
      <c r="L227" s="13">
        <v>41.76</v>
      </c>
      <c r="M227" s="14">
        <v>37.799999999999997</v>
      </c>
      <c r="N227" s="7">
        <v>30.24</v>
      </c>
      <c r="O227" s="3" t="s">
        <v>222</v>
      </c>
    </row>
    <row r="228" spans="1:15" x14ac:dyDescent="0.3">
      <c r="A228" s="35" t="s">
        <v>223</v>
      </c>
      <c r="B228" s="18">
        <v>77.400000000000006</v>
      </c>
      <c r="C228" s="17">
        <v>77.400000000000006</v>
      </c>
      <c r="D228" s="19">
        <v>55.4</v>
      </c>
      <c r="E228" s="20">
        <v>79.2</v>
      </c>
      <c r="F228" s="21">
        <v>48.6</v>
      </c>
      <c r="G228" s="22">
        <v>70.2</v>
      </c>
      <c r="H228" s="23">
        <v>56.88</v>
      </c>
      <c r="I228" s="24">
        <v>39.6</v>
      </c>
      <c r="J228" s="207">
        <v>44.28</v>
      </c>
      <c r="K228" s="23">
        <v>41</v>
      </c>
      <c r="L228" s="81">
        <v>39722</v>
      </c>
      <c r="M228" s="27">
        <v>47.2</v>
      </c>
      <c r="N228" s="208">
        <v>64.099999999999994</v>
      </c>
      <c r="O228" s="35" t="s">
        <v>223</v>
      </c>
    </row>
    <row r="229" spans="1:15" ht="15" thickBot="1" x14ac:dyDescent="0.35">
      <c r="A229" s="164" t="s">
        <v>89</v>
      </c>
      <c r="B229" s="50">
        <v>39100</v>
      </c>
      <c r="C229" s="51">
        <v>39100</v>
      </c>
      <c r="D229" s="52">
        <v>38025</v>
      </c>
      <c r="E229" s="53">
        <v>39145</v>
      </c>
      <c r="F229" s="54">
        <v>38105</v>
      </c>
      <c r="G229" s="55">
        <v>38857</v>
      </c>
      <c r="H229" s="56">
        <v>39252</v>
      </c>
      <c r="I229" s="57">
        <v>38170</v>
      </c>
      <c r="J229" s="58">
        <v>38946</v>
      </c>
      <c r="K229" s="56">
        <v>37886</v>
      </c>
      <c r="L229" s="59">
        <v>38650</v>
      </c>
      <c r="M229" s="60">
        <v>37928</v>
      </c>
      <c r="N229" s="53">
        <v>39081</v>
      </c>
      <c r="O229" s="164" t="s">
        <v>86</v>
      </c>
    </row>
    <row r="230" spans="1:15" ht="15" thickTop="1" x14ac:dyDescent="0.3">
      <c r="A230" s="61" t="s">
        <v>224</v>
      </c>
      <c r="B230" s="62"/>
      <c r="C230" s="63">
        <v>93.6</v>
      </c>
      <c r="D230" s="64">
        <v>90</v>
      </c>
      <c r="E230" s="65">
        <v>118.8</v>
      </c>
      <c r="F230" s="66">
        <v>72</v>
      </c>
      <c r="G230" s="67">
        <v>79.2</v>
      </c>
      <c r="H230" s="68">
        <v>61.2</v>
      </c>
      <c r="I230" s="69">
        <v>72</v>
      </c>
      <c r="J230" s="70">
        <v>75.599999999999994</v>
      </c>
      <c r="K230" s="68">
        <v>72</v>
      </c>
      <c r="L230" s="71">
        <v>86.4</v>
      </c>
      <c r="M230" s="72">
        <v>90</v>
      </c>
      <c r="N230" s="65">
        <v>68.400000000000006</v>
      </c>
      <c r="O230" s="61" t="s">
        <v>224</v>
      </c>
    </row>
    <row r="231" spans="1:15" x14ac:dyDescent="0.3">
      <c r="A231" s="35" t="s">
        <v>223</v>
      </c>
      <c r="B231" s="18">
        <v>180</v>
      </c>
      <c r="C231" s="17">
        <v>151</v>
      </c>
      <c r="D231" s="19">
        <v>151</v>
      </c>
      <c r="E231" s="20">
        <v>126</v>
      </c>
      <c r="F231" s="21">
        <v>180</v>
      </c>
      <c r="G231" s="22">
        <v>133</v>
      </c>
      <c r="H231" s="23">
        <v>108</v>
      </c>
      <c r="I231" s="24">
        <v>97</v>
      </c>
      <c r="J231" s="25">
        <v>108</v>
      </c>
      <c r="K231" s="23">
        <v>108</v>
      </c>
      <c r="L231" s="26">
        <v>180</v>
      </c>
      <c r="M231" s="27">
        <v>122</v>
      </c>
      <c r="N231" s="20">
        <v>148</v>
      </c>
      <c r="O231" s="35" t="s">
        <v>223</v>
      </c>
    </row>
    <row r="232" spans="1:15" x14ac:dyDescent="0.3">
      <c r="A232" s="35" t="s">
        <v>86</v>
      </c>
      <c r="B232" s="18">
        <v>1949</v>
      </c>
      <c r="C232" s="17">
        <v>1966</v>
      </c>
      <c r="D232" s="19">
        <v>1990</v>
      </c>
      <c r="E232" s="20">
        <v>1984</v>
      </c>
      <c r="F232" s="21">
        <v>1949</v>
      </c>
      <c r="G232" s="22">
        <v>1949</v>
      </c>
      <c r="H232" s="23">
        <v>1993</v>
      </c>
      <c r="I232" s="79" t="s">
        <v>99</v>
      </c>
      <c r="J232" s="25">
        <v>1949</v>
      </c>
      <c r="K232" s="23" t="s">
        <v>99</v>
      </c>
      <c r="L232" s="26">
        <v>1949</v>
      </c>
      <c r="M232" s="27" t="s">
        <v>99</v>
      </c>
      <c r="N232" s="20">
        <v>2004</v>
      </c>
      <c r="O232" s="35" t="s">
        <v>86</v>
      </c>
    </row>
    <row r="233" spans="1:15" x14ac:dyDescent="0.3">
      <c r="A233" s="16" t="s">
        <v>225</v>
      </c>
      <c r="B233" s="16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6" t="s">
        <v>225</v>
      </c>
    </row>
    <row r="234" spans="1:15" x14ac:dyDescent="0.3">
      <c r="A234" s="3" t="s">
        <v>389</v>
      </c>
      <c r="B234" s="4">
        <f>SUM(C234:N234)</f>
        <v>27</v>
      </c>
      <c r="C234" s="5">
        <v>0</v>
      </c>
      <c r="D234" s="6">
        <v>0</v>
      </c>
      <c r="E234" s="7">
        <v>5.5</v>
      </c>
      <c r="F234" s="8">
        <v>4.5</v>
      </c>
      <c r="G234" s="9">
        <v>2.5</v>
      </c>
      <c r="H234" s="10">
        <v>4.5</v>
      </c>
      <c r="I234" s="11">
        <v>0</v>
      </c>
      <c r="J234" s="12">
        <v>0</v>
      </c>
      <c r="K234" s="10">
        <v>2</v>
      </c>
      <c r="L234" s="13">
        <v>1</v>
      </c>
      <c r="M234" s="14">
        <v>2</v>
      </c>
      <c r="N234" s="7">
        <v>5</v>
      </c>
      <c r="O234" s="3" t="s">
        <v>389</v>
      </c>
    </row>
    <row r="235" spans="1:15" x14ac:dyDescent="0.3">
      <c r="A235" s="35" t="s">
        <v>227</v>
      </c>
      <c r="B235" s="18">
        <f>SUM(C235:N235)</f>
        <v>22.908571428571427</v>
      </c>
      <c r="C235" s="231">
        <v>0.9285714285714286</v>
      </c>
      <c r="D235" s="232">
        <v>2.5</v>
      </c>
      <c r="E235" s="233">
        <v>1.7857142857142858</v>
      </c>
      <c r="F235" s="234">
        <v>3.5742857142857143</v>
      </c>
      <c r="G235" s="235">
        <v>2.5028571428571427</v>
      </c>
      <c r="H235" s="236">
        <v>2.5742857142857143</v>
      </c>
      <c r="I235" s="237">
        <v>0.5714285714285714</v>
      </c>
      <c r="J235" s="238">
        <v>1.8571428571428572</v>
      </c>
      <c r="K235" s="236">
        <v>1.9314285714285713</v>
      </c>
      <c r="L235" s="239">
        <v>1.1457142857142857</v>
      </c>
      <c r="M235" s="240">
        <v>1.8228571428571427</v>
      </c>
      <c r="N235" s="233">
        <v>1.7142857142857142</v>
      </c>
      <c r="O235" s="35" t="s">
        <v>227</v>
      </c>
    </row>
    <row r="236" spans="1:15" x14ac:dyDescent="0.3">
      <c r="A236" s="35" t="s">
        <v>228</v>
      </c>
      <c r="B236" s="18" t="s">
        <v>441</v>
      </c>
      <c r="C236" s="165" t="s">
        <v>391</v>
      </c>
      <c r="D236" s="19" t="s">
        <v>392</v>
      </c>
      <c r="E236" s="32" t="s">
        <v>462</v>
      </c>
      <c r="F236" s="21" t="s">
        <v>443</v>
      </c>
      <c r="G236" s="22" t="s">
        <v>444</v>
      </c>
      <c r="H236" s="23" t="s">
        <v>423</v>
      </c>
      <c r="I236" s="24" t="s">
        <v>234</v>
      </c>
      <c r="J236" s="84" t="s">
        <v>445</v>
      </c>
      <c r="K236" s="255" t="s">
        <v>444</v>
      </c>
      <c r="L236" s="26" t="s">
        <v>446</v>
      </c>
      <c r="M236" s="27" t="s">
        <v>237</v>
      </c>
      <c r="N236" s="32" t="s">
        <v>463</v>
      </c>
      <c r="O236" s="35" t="s">
        <v>228</v>
      </c>
    </row>
    <row r="237" spans="1:15" ht="15" thickBot="1" x14ac:dyDescent="0.35">
      <c r="A237" s="149" t="s">
        <v>239</v>
      </c>
      <c r="B237" s="88" t="s">
        <v>240</v>
      </c>
      <c r="C237" s="89" t="s">
        <v>464</v>
      </c>
      <c r="D237" s="90" t="s">
        <v>464</v>
      </c>
      <c r="E237" s="91" t="s">
        <v>241</v>
      </c>
      <c r="F237" s="92" t="s">
        <v>354</v>
      </c>
      <c r="G237" s="93" t="s">
        <v>244</v>
      </c>
      <c r="H237" s="94" t="s">
        <v>244</v>
      </c>
      <c r="I237" s="95" t="s">
        <v>464</v>
      </c>
      <c r="J237" s="257" t="s">
        <v>464</v>
      </c>
      <c r="K237" s="94" t="s">
        <v>353</v>
      </c>
      <c r="L237" s="97" t="s">
        <v>353</v>
      </c>
      <c r="M237" s="98" t="s">
        <v>246</v>
      </c>
      <c r="N237" s="91" t="s">
        <v>242</v>
      </c>
      <c r="O237" s="149" t="s">
        <v>239</v>
      </c>
    </row>
    <row r="238" spans="1:15" ht="15" thickTop="1" x14ac:dyDescent="0.3">
      <c r="A238" s="61" t="s">
        <v>396</v>
      </c>
      <c r="B238" s="62">
        <f>SUM(C238:N238)</f>
        <v>1</v>
      </c>
      <c r="C238" s="63">
        <v>0</v>
      </c>
      <c r="D238" s="64">
        <v>0</v>
      </c>
      <c r="E238" s="65">
        <v>0</v>
      </c>
      <c r="F238" s="66">
        <v>0</v>
      </c>
      <c r="G238" s="67">
        <v>0</v>
      </c>
      <c r="H238" s="68">
        <v>0</v>
      </c>
      <c r="I238" s="69">
        <v>0</v>
      </c>
      <c r="J238" s="70">
        <v>0</v>
      </c>
      <c r="K238" s="68">
        <v>0</v>
      </c>
      <c r="L238" s="71">
        <v>0</v>
      </c>
      <c r="M238" s="72">
        <v>0</v>
      </c>
      <c r="N238" s="65">
        <v>1</v>
      </c>
      <c r="O238" s="61" t="s">
        <v>396</v>
      </c>
    </row>
    <row r="239" spans="1:15" x14ac:dyDescent="0.3">
      <c r="A239" s="35" t="s">
        <v>248</v>
      </c>
      <c r="B239" s="18">
        <f>SUM(C239:N239)</f>
        <v>24.437142857142859</v>
      </c>
      <c r="C239" s="231">
        <v>1.0714285714285714</v>
      </c>
      <c r="D239" s="232">
        <v>2.5742857142857143</v>
      </c>
      <c r="E239" s="233">
        <v>4.0685714285714285</v>
      </c>
      <c r="F239" s="234">
        <v>5.3571428571428568</v>
      </c>
      <c r="G239" s="235">
        <v>2.64</v>
      </c>
      <c r="H239" s="236">
        <v>1.2171428571428571</v>
      </c>
      <c r="I239" s="237">
        <v>0.5</v>
      </c>
      <c r="J239" s="238">
        <v>2.0742857142857143</v>
      </c>
      <c r="K239" s="236">
        <v>1.7885714285714285</v>
      </c>
      <c r="L239" s="239">
        <v>0.57428571428571418</v>
      </c>
      <c r="M239" s="240">
        <v>0.42857142857142855</v>
      </c>
      <c r="N239" s="233">
        <v>2.1428571428571428</v>
      </c>
      <c r="O239" s="35" t="s">
        <v>248</v>
      </c>
    </row>
    <row r="240" spans="1:15" x14ac:dyDescent="0.3">
      <c r="A240" s="35" t="s">
        <v>249</v>
      </c>
      <c r="B240" s="18" t="s">
        <v>250</v>
      </c>
      <c r="C240" s="17" t="s">
        <v>251</v>
      </c>
      <c r="D240" s="19" t="s">
        <v>252</v>
      </c>
      <c r="E240" s="20" t="s">
        <v>253</v>
      </c>
      <c r="F240" s="21" t="s">
        <v>254</v>
      </c>
      <c r="G240" s="22" t="s">
        <v>255</v>
      </c>
      <c r="H240" s="23" t="s">
        <v>256</v>
      </c>
      <c r="I240" s="24" t="s">
        <v>257</v>
      </c>
      <c r="J240" s="25" t="s">
        <v>258</v>
      </c>
      <c r="K240" s="23" t="s">
        <v>259</v>
      </c>
      <c r="L240" s="26" t="s">
        <v>260</v>
      </c>
      <c r="M240" s="27" t="s">
        <v>261</v>
      </c>
      <c r="N240" s="20" t="s">
        <v>262</v>
      </c>
      <c r="O240" s="35" t="s">
        <v>249</v>
      </c>
    </row>
    <row r="241" spans="1:15" ht="15" thickBot="1" x14ac:dyDescent="0.35">
      <c r="A241" s="149" t="s">
        <v>263</v>
      </c>
      <c r="B241" s="88" t="s">
        <v>395</v>
      </c>
      <c r="C241" s="89" t="s">
        <v>464</v>
      </c>
      <c r="D241" s="90" t="s">
        <v>464</v>
      </c>
      <c r="E241" s="258" t="s">
        <v>464</v>
      </c>
      <c r="F241" s="92" t="s">
        <v>464</v>
      </c>
      <c r="G241" s="93" t="s">
        <v>464</v>
      </c>
      <c r="H241" s="94" t="s">
        <v>464</v>
      </c>
      <c r="I241" s="95" t="s">
        <v>464</v>
      </c>
      <c r="J241" s="257" t="s">
        <v>464</v>
      </c>
      <c r="K241" s="94" t="s">
        <v>464</v>
      </c>
      <c r="L241" s="97" t="s">
        <v>464</v>
      </c>
      <c r="M241" s="259" t="s">
        <v>464</v>
      </c>
      <c r="N241" s="91" t="s">
        <v>397</v>
      </c>
      <c r="O241" s="149" t="s">
        <v>263</v>
      </c>
    </row>
    <row r="242" spans="1:15" ht="15" thickTop="1" x14ac:dyDescent="0.3">
      <c r="A242" s="61" t="s">
        <v>399</v>
      </c>
      <c r="B242" s="62">
        <f>SUM(C242:N242)</f>
        <v>64.5</v>
      </c>
      <c r="C242" s="63">
        <v>2</v>
      </c>
      <c r="D242" s="64">
        <v>9.5</v>
      </c>
      <c r="E242" s="65">
        <v>1</v>
      </c>
      <c r="F242" s="66">
        <v>7.5</v>
      </c>
      <c r="G242" s="67">
        <v>15</v>
      </c>
      <c r="H242" s="68">
        <v>3.5</v>
      </c>
      <c r="I242" s="69">
        <v>2</v>
      </c>
      <c r="J242" s="70">
        <v>1</v>
      </c>
      <c r="K242" s="68">
        <v>11</v>
      </c>
      <c r="L242" s="71">
        <v>2</v>
      </c>
      <c r="M242" s="72">
        <v>4</v>
      </c>
      <c r="N242" s="65">
        <v>6</v>
      </c>
      <c r="O242" s="61" t="s">
        <v>357</v>
      </c>
    </row>
    <row r="243" spans="1:15" x14ac:dyDescent="0.3">
      <c r="A243" s="35" t="s">
        <v>269</v>
      </c>
      <c r="B243" s="18">
        <f>SUM(C243:N243)</f>
        <v>34.508571428571429</v>
      </c>
      <c r="C243" s="231">
        <v>2.4971428571428573</v>
      </c>
      <c r="D243" s="232">
        <v>2.5</v>
      </c>
      <c r="E243" s="233">
        <v>3.5</v>
      </c>
      <c r="F243" s="234">
        <v>3.1428571428571428</v>
      </c>
      <c r="G243" s="235">
        <v>1.3599999999999999</v>
      </c>
      <c r="H243" s="236">
        <v>2.9314285714285715</v>
      </c>
      <c r="I243" s="237">
        <v>1.9285714285714286</v>
      </c>
      <c r="J243" s="238">
        <v>1.7171428571428571</v>
      </c>
      <c r="K243" s="236">
        <v>3.14</v>
      </c>
      <c r="L243" s="239">
        <v>4.9285714285714288</v>
      </c>
      <c r="M243" s="240">
        <v>2.0028571428571427</v>
      </c>
      <c r="N243" s="233">
        <v>4.8600000000000003</v>
      </c>
      <c r="O243" s="35" t="s">
        <v>269</v>
      </c>
    </row>
    <row r="244" spans="1:15" x14ac:dyDescent="0.3">
      <c r="A244" s="35" t="s">
        <v>270</v>
      </c>
      <c r="B244" s="18" t="s">
        <v>271</v>
      </c>
      <c r="C244" s="17" t="s">
        <v>425</v>
      </c>
      <c r="D244" s="19" t="s">
        <v>465</v>
      </c>
      <c r="E244" s="20" t="s">
        <v>427</v>
      </c>
      <c r="F244" s="21" t="s">
        <v>449</v>
      </c>
      <c r="G244" s="22" t="s">
        <v>466</v>
      </c>
      <c r="H244" s="23" t="s">
        <v>428</v>
      </c>
      <c r="I244" s="24" t="s">
        <v>428</v>
      </c>
      <c r="J244" s="25" t="s">
        <v>238</v>
      </c>
      <c r="K244" s="23" t="s">
        <v>467</v>
      </c>
      <c r="L244" s="26" t="s">
        <v>276</v>
      </c>
      <c r="M244" s="27" t="s">
        <v>277</v>
      </c>
      <c r="N244" s="32" t="s">
        <v>468</v>
      </c>
      <c r="O244" s="35" t="s">
        <v>270</v>
      </c>
    </row>
    <row r="245" spans="1:15" ht="15" thickBot="1" x14ac:dyDescent="0.35">
      <c r="A245" s="149" t="s">
        <v>279</v>
      </c>
      <c r="B245" s="88" t="s">
        <v>280</v>
      </c>
      <c r="C245" s="89" t="s">
        <v>447</v>
      </c>
      <c r="D245" s="90" t="s">
        <v>241</v>
      </c>
      <c r="E245" s="91" t="s">
        <v>246</v>
      </c>
      <c r="F245" s="92" t="s">
        <v>241</v>
      </c>
      <c r="G245" s="93" t="s">
        <v>242</v>
      </c>
      <c r="H245" s="94" t="s">
        <v>354</v>
      </c>
      <c r="I245" s="95" t="s">
        <v>241</v>
      </c>
      <c r="J245" s="96" t="s">
        <v>424</v>
      </c>
      <c r="K245" s="94" t="s">
        <v>245</v>
      </c>
      <c r="L245" s="97" t="s">
        <v>245</v>
      </c>
      <c r="M245" s="98" t="s">
        <v>424</v>
      </c>
      <c r="N245" s="91" t="s">
        <v>401</v>
      </c>
      <c r="O245" s="149" t="s">
        <v>279</v>
      </c>
    </row>
    <row r="246" spans="1:15" ht="15" thickTop="1" x14ac:dyDescent="0.3">
      <c r="A246" s="61" t="s">
        <v>402</v>
      </c>
      <c r="B246" s="62">
        <f>SUM(C246:N246)</f>
        <v>31</v>
      </c>
      <c r="C246" s="63">
        <v>5</v>
      </c>
      <c r="D246" s="64">
        <v>5</v>
      </c>
      <c r="E246" s="65">
        <v>0.5</v>
      </c>
      <c r="F246" s="66">
        <v>1.5</v>
      </c>
      <c r="G246" s="67">
        <v>4</v>
      </c>
      <c r="H246" s="68">
        <v>0</v>
      </c>
      <c r="I246" s="69">
        <v>2.5</v>
      </c>
      <c r="J246" s="70">
        <v>1.5</v>
      </c>
      <c r="K246" s="68">
        <v>2</v>
      </c>
      <c r="L246" s="71">
        <v>3.5</v>
      </c>
      <c r="M246" s="72">
        <v>4</v>
      </c>
      <c r="N246" s="65">
        <v>1.5</v>
      </c>
      <c r="O246" s="61" t="s">
        <v>402</v>
      </c>
    </row>
    <row r="247" spans="1:15" x14ac:dyDescent="0.3">
      <c r="A247" s="35" t="s">
        <v>282</v>
      </c>
      <c r="B247" s="18">
        <f>SUM(C247:N247)</f>
        <v>35.011428571428567</v>
      </c>
      <c r="C247" s="231">
        <v>4.3571428571428568</v>
      </c>
      <c r="D247" s="232">
        <v>2.2171428571428571</v>
      </c>
      <c r="E247" s="233">
        <v>3.7857142857142856</v>
      </c>
      <c r="F247" s="234">
        <v>2.3571428571428572</v>
      </c>
      <c r="G247" s="235">
        <v>1.6428571428571428</v>
      </c>
      <c r="H247" s="236">
        <v>1.9314285714285713</v>
      </c>
      <c r="I247" s="237">
        <v>2.36</v>
      </c>
      <c r="J247" s="238">
        <v>1.2171428571428571</v>
      </c>
      <c r="K247" s="236">
        <v>2.64</v>
      </c>
      <c r="L247" s="239">
        <v>5.0714285714285712</v>
      </c>
      <c r="M247" s="240">
        <v>4.2142857142857144</v>
      </c>
      <c r="N247" s="233">
        <v>3.2171428571428571</v>
      </c>
      <c r="O247" s="35" t="s">
        <v>282</v>
      </c>
    </row>
    <row r="248" spans="1:15" x14ac:dyDescent="0.3">
      <c r="A248" s="35" t="s">
        <v>283</v>
      </c>
      <c r="B248" s="18" t="s">
        <v>284</v>
      </c>
      <c r="C248" s="17" t="s">
        <v>429</v>
      </c>
      <c r="D248" s="19" t="s">
        <v>451</v>
      </c>
      <c r="E248" s="20" t="s">
        <v>391</v>
      </c>
      <c r="F248" s="21" t="s">
        <v>360</v>
      </c>
      <c r="G248" s="22" t="s">
        <v>469</v>
      </c>
      <c r="H248" s="23" t="s">
        <v>360</v>
      </c>
      <c r="I248" s="24" t="s">
        <v>358</v>
      </c>
      <c r="J248" s="84" t="s">
        <v>452</v>
      </c>
      <c r="K248" s="23" t="s">
        <v>431</v>
      </c>
      <c r="L248" s="26" t="s">
        <v>427</v>
      </c>
      <c r="M248" s="27" t="s">
        <v>259</v>
      </c>
      <c r="N248" s="20" t="s">
        <v>453</v>
      </c>
      <c r="O248" s="35" t="s">
        <v>283</v>
      </c>
    </row>
    <row r="249" spans="1:15" ht="15" thickBot="1" x14ac:dyDescent="0.35">
      <c r="A249" s="149" t="s">
        <v>287</v>
      </c>
      <c r="B249" s="88" t="s">
        <v>288</v>
      </c>
      <c r="C249" s="89" t="s">
        <v>454</v>
      </c>
      <c r="D249" s="90" t="s">
        <v>353</v>
      </c>
      <c r="E249" s="258" t="s">
        <v>470</v>
      </c>
      <c r="F249" s="92" t="s">
        <v>432</v>
      </c>
      <c r="G249" s="93" t="s">
        <v>242</v>
      </c>
      <c r="H249" s="94" t="s">
        <v>464</v>
      </c>
      <c r="I249" s="95" t="s">
        <v>242</v>
      </c>
      <c r="J249" s="96" t="s">
        <v>242</v>
      </c>
      <c r="K249" s="94" t="s">
        <v>246</v>
      </c>
      <c r="L249" s="97" t="s">
        <v>235</v>
      </c>
      <c r="M249" s="98" t="s">
        <v>245</v>
      </c>
      <c r="N249" s="91" t="s">
        <v>245</v>
      </c>
      <c r="O249" s="149" t="s">
        <v>287</v>
      </c>
    </row>
    <row r="250" spans="1:15" ht="15" thickTop="1" x14ac:dyDescent="0.3">
      <c r="A250" s="61" t="s">
        <v>404</v>
      </c>
      <c r="B250" s="62">
        <f>SUM(C250:N250)</f>
        <v>75.5</v>
      </c>
      <c r="C250" s="63">
        <v>11</v>
      </c>
      <c r="D250" s="64">
        <v>6.5</v>
      </c>
      <c r="E250" s="65">
        <v>9</v>
      </c>
      <c r="F250" s="66">
        <v>4.5</v>
      </c>
      <c r="G250" s="67">
        <v>3</v>
      </c>
      <c r="H250" s="68">
        <v>1.5</v>
      </c>
      <c r="I250" s="69">
        <v>4.5</v>
      </c>
      <c r="J250" s="70">
        <v>7</v>
      </c>
      <c r="K250" s="68">
        <v>6.5</v>
      </c>
      <c r="L250" s="71">
        <v>9</v>
      </c>
      <c r="M250" s="72">
        <v>9</v>
      </c>
      <c r="N250" s="65">
        <v>4</v>
      </c>
      <c r="O250" s="61" t="s">
        <v>404</v>
      </c>
    </row>
    <row r="251" spans="1:15" x14ac:dyDescent="0.3">
      <c r="A251" s="35" t="s">
        <v>290</v>
      </c>
      <c r="B251" s="18">
        <f>SUM(C251:N251)</f>
        <v>41.077142857142853</v>
      </c>
      <c r="C251" s="231">
        <v>5.7885714285714283</v>
      </c>
      <c r="D251" s="232">
        <v>2.4285714285714284</v>
      </c>
      <c r="E251" s="233">
        <v>3.2857142857142856</v>
      </c>
      <c r="F251" s="234">
        <v>2.36</v>
      </c>
      <c r="G251" s="235">
        <v>3</v>
      </c>
      <c r="H251" s="236">
        <v>1.8571428571428572</v>
      </c>
      <c r="I251" s="237">
        <v>2.1428571428571428</v>
      </c>
      <c r="J251" s="238">
        <v>2.3571428571428572</v>
      </c>
      <c r="K251" s="236">
        <v>2.4285714285714284</v>
      </c>
      <c r="L251" s="239">
        <v>5.2857142857142856</v>
      </c>
      <c r="M251" s="240">
        <v>5.2857142857142856</v>
      </c>
      <c r="N251" s="233">
        <v>4.8571428571428568</v>
      </c>
      <c r="O251" s="35" t="s">
        <v>290</v>
      </c>
    </row>
    <row r="252" spans="1:15" x14ac:dyDescent="0.3">
      <c r="A252" s="35" t="s">
        <v>291</v>
      </c>
      <c r="B252" s="18" t="s">
        <v>405</v>
      </c>
      <c r="C252" s="17" t="s">
        <v>467</v>
      </c>
      <c r="D252" s="19" t="s">
        <v>471</v>
      </c>
      <c r="E252" s="32" t="s">
        <v>472</v>
      </c>
      <c r="F252" s="21" t="s">
        <v>407</v>
      </c>
      <c r="G252" s="22" t="s">
        <v>403</v>
      </c>
      <c r="H252" s="23" t="s">
        <v>445</v>
      </c>
      <c r="I252" s="24" t="s">
        <v>453</v>
      </c>
      <c r="J252" s="84" t="s">
        <v>473</v>
      </c>
      <c r="K252" s="23" t="s">
        <v>471</v>
      </c>
      <c r="L252" s="26" t="s">
        <v>409</v>
      </c>
      <c r="M252" s="260" t="s">
        <v>472</v>
      </c>
      <c r="N252" s="20" t="s">
        <v>435</v>
      </c>
      <c r="O252" s="35" t="s">
        <v>291</v>
      </c>
    </row>
    <row r="253" spans="1:15" ht="15" thickBot="1" x14ac:dyDescent="0.35">
      <c r="A253" s="149" t="s">
        <v>295</v>
      </c>
      <c r="B253" s="88" t="s">
        <v>296</v>
      </c>
      <c r="C253" s="89" t="s">
        <v>436</v>
      </c>
      <c r="D253" s="90" t="s">
        <v>354</v>
      </c>
      <c r="E253" s="91" t="s">
        <v>366</v>
      </c>
      <c r="F253" s="92" t="s">
        <v>448</v>
      </c>
      <c r="G253" s="93" t="s">
        <v>231</v>
      </c>
      <c r="H253" s="94" t="s">
        <v>242</v>
      </c>
      <c r="I253" s="95" t="s">
        <v>354</v>
      </c>
      <c r="J253" s="96" t="s">
        <v>242</v>
      </c>
      <c r="K253" s="94" t="s">
        <v>243</v>
      </c>
      <c r="L253" s="97" t="s">
        <v>235</v>
      </c>
      <c r="M253" s="98" t="s">
        <v>245</v>
      </c>
      <c r="N253" s="91" t="s">
        <v>245</v>
      </c>
      <c r="O253" s="149" t="s">
        <v>295</v>
      </c>
    </row>
    <row r="254" spans="1:15" ht="15" thickTop="1" x14ac:dyDescent="0.3">
      <c r="A254" s="61" t="s">
        <v>410</v>
      </c>
      <c r="B254" s="62">
        <f>SUM(C254:N254)</f>
        <v>45</v>
      </c>
      <c r="C254" s="63">
        <v>9</v>
      </c>
      <c r="D254" s="64">
        <v>4.5</v>
      </c>
      <c r="E254" s="65">
        <v>3.5</v>
      </c>
      <c r="F254" s="66">
        <v>2.5</v>
      </c>
      <c r="G254" s="67">
        <v>0</v>
      </c>
      <c r="H254" s="68">
        <v>2</v>
      </c>
      <c r="I254" s="69">
        <v>5.5</v>
      </c>
      <c r="J254" s="70">
        <v>7.5</v>
      </c>
      <c r="K254" s="68">
        <v>2.5</v>
      </c>
      <c r="L254" s="71">
        <v>4</v>
      </c>
      <c r="M254" s="72">
        <v>2.5</v>
      </c>
      <c r="N254" s="65">
        <v>1.5</v>
      </c>
      <c r="O254" s="61" t="s">
        <v>410</v>
      </c>
    </row>
    <row r="255" spans="1:15" x14ac:dyDescent="0.3">
      <c r="A255" s="35" t="s">
        <v>299</v>
      </c>
      <c r="B255" s="18">
        <f>SUM(C255:N255)</f>
        <v>61.58</v>
      </c>
      <c r="C255" s="231">
        <v>7.5714285714285712</v>
      </c>
      <c r="D255" s="232">
        <v>5.5714285714285712</v>
      </c>
      <c r="E255" s="233">
        <v>4.2828571428571429</v>
      </c>
      <c r="F255" s="234">
        <v>3.5</v>
      </c>
      <c r="G255" s="235">
        <v>5.0742857142857147</v>
      </c>
      <c r="H255" s="236">
        <v>4.0714285714285712</v>
      </c>
      <c r="I255" s="237">
        <v>5.7142857142857144</v>
      </c>
      <c r="J255" s="238">
        <v>5.0028571428571427</v>
      </c>
      <c r="K255" s="236">
        <v>4.2857142857142856</v>
      </c>
      <c r="L255" s="239">
        <v>6.1457142857142859</v>
      </c>
      <c r="M255" s="240">
        <v>5.145714285714285</v>
      </c>
      <c r="N255" s="233">
        <v>5.2142857142857144</v>
      </c>
      <c r="O255" s="35" t="s">
        <v>299</v>
      </c>
    </row>
    <row r="256" spans="1:15" x14ac:dyDescent="0.3">
      <c r="A256" s="35" t="s">
        <v>300</v>
      </c>
      <c r="B256" s="18" t="s">
        <v>301</v>
      </c>
      <c r="C256" s="17" t="s">
        <v>368</v>
      </c>
      <c r="D256" s="19" t="s">
        <v>369</v>
      </c>
      <c r="E256" s="20" t="s">
        <v>370</v>
      </c>
      <c r="F256" s="21" t="s">
        <v>251</v>
      </c>
      <c r="G256" s="22" t="s">
        <v>302</v>
      </c>
      <c r="H256" s="23" t="s">
        <v>252</v>
      </c>
      <c r="I256" s="24" t="s">
        <v>253</v>
      </c>
      <c r="J256" s="25" t="s">
        <v>303</v>
      </c>
      <c r="K256" s="23" t="s">
        <v>392</v>
      </c>
      <c r="L256" s="26" t="s">
        <v>280</v>
      </c>
      <c r="M256" s="27" t="s">
        <v>275</v>
      </c>
      <c r="N256" s="20" t="s">
        <v>304</v>
      </c>
      <c r="O256" s="35" t="s">
        <v>300</v>
      </c>
    </row>
    <row r="257" spans="1:15" ht="15" thickBot="1" x14ac:dyDescent="0.35">
      <c r="A257" s="149" t="s">
        <v>305</v>
      </c>
      <c r="B257" s="88" t="s">
        <v>411</v>
      </c>
      <c r="C257" s="89" t="s">
        <v>436</v>
      </c>
      <c r="D257" s="90" t="s">
        <v>437</v>
      </c>
      <c r="E257" s="91" t="s">
        <v>412</v>
      </c>
      <c r="F257" s="92" t="s">
        <v>447</v>
      </c>
      <c r="G257" s="93" t="s">
        <v>464</v>
      </c>
      <c r="H257" s="94" t="s">
        <v>438</v>
      </c>
      <c r="I257" s="95" t="s">
        <v>412</v>
      </c>
      <c r="J257" s="96" t="s">
        <v>243</v>
      </c>
      <c r="K257" s="94" t="s">
        <v>261</v>
      </c>
      <c r="L257" s="97" t="s">
        <v>455</v>
      </c>
      <c r="M257" s="259" t="s">
        <v>474</v>
      </c>
      <c r="N257" s="258" t="s">
        <v>475</v>
      </c>
      <c r="O257" s="149" t="s">
        <v>305</v>
      </c>
    </row>
    <row r="258" spans="1:15" ht="15" thickTop="1" x14ac:dyDescent="0.3">
      <c r="A258" s="61" t="s">
        <v>414</v>
      </c>
      <c r="B258" s="62">
        <f>SUM(C258:N258)</f>
        <v>101</v>
      </c>
      <c r="C258" s="63">
        <v>3</v>
      </c>
      <c r="D258" s="64">
        <v>3.5</v>
      </c>
      <c r="E258" s="65">
        <v>11.5</v>
      </c>
      <c r="F258" s="66">
        <v>8.5</v>
      </c>
      <c r="G258" s="67">
        <v>2</v>
      </c>
      <c r="H258" s="68">
        <v>17</v>
      </c>
      <c r="I258" s="69">
        <v>15.5</v>
      </c>
      <c r="J258" s="70">
        <v>12.5</v>
      </c>
      <c r="K258" s="68">
        <v>4.5</v>
      </c>
      <c r="L258" s="71">
        <v>10</v>
      </c>
      <c r="M258" s="72">
        <v>6.5</v>
      </c>
      <c r="N258" s="65">
        <v>6.5</v>
      </c>
      <c r="O258" s="61" t="s">
        <v>414</v>
      </c>
    </row>
    <row r="259" spans="1:15" x14ac:dyDescent="0.3">
      <c r="A259" s="35" t="s">
        <v>312</v>
      </c>
      <c r="B259" s="18">
        <f>SUM(C259:N259)</f>
        <v>69.502857142857138</v>
      </c>
      <c r="C259" s="231">
        <v>3.8542857142857145</v>
      </c>
      <c r="D259" s="232">
        <v>5.2171428571428562</v>
      </c>
      <c r="E259" s="233">
        <v>4.7857142857142856</v>
      </c>
      <c r="F259" s="234">
        <v>6.645714285714285</v>
      </c>
      <c r="G259" s="235">
        <v>8.4971428571428582</v>
      </c>
      <c r="H259" s="236">
        <v>9.1457142857142859</v>
      </c>
      <c r="I259" s="237">
        <v>9.925714285714287</v>
      </c>
      <c r="J259" s="238">
        <v>7.3571428571428568</v>
      </c>
      <c r="K259" s="236">
        <v>5.5</v>
      </c>
      <c r="L259" s="239">
        <v>2.6457142857142855</v>
      </c>
      <c r="M259" s="240">
        <v>3.1457142857142855</v>
      </c>
      <c r="N259" s="233">
        <v>2.7828571428571429</v>
      </c>
      <c r="O259" s="35" t="s">
        <v>312</v>
      </c>
    </row>
    <row r="260" spans="1:15" x14ac:dyDescent="0.3">
      <c r="A260" s="35" t="s">
        <v>313</v>
      </c>
      <c r="B260" s="18" t="s">
        <v>415</v>
      </c>
      <c r="C260" s="17" t="s">
        <v>403</v>
      </c>
      <c r="D260" s="19" t="s">
        <v>315</v>
      </c>
      <c r="E260" s="32" t="s">
        <v>476</v>
      </c>
      <c r="F260" s="21" t="s">
        <v>435</v>
      </c>
      <c r="G260" s="22" t="s">
        <v>317</v>
      </c>
      <c r="H260" s="23" t="s">
        <v>477</v>
      </c>
      <c r="I260" s="24" t="s">
        <v>457</v>
      </c>
      <c r="J260" s="25" t="s">
        <v>439</v>
      </c>
      <c r="K260" s="23" t="s">
        <v>377</v>
      </c>
      <c r="L260" s="26" t="s">
        <v>478</v>
      </c>
      <c r="M260" s="260" t="s">
        <v>471</v>
      </c>
      <c r="N260" s="32" t="s">
        <v>471</v>
      </c>
      <c r="O260" s="35" t="s">
        <v>313</v>
      </c>
    </row>
    <row r="261" spans="1:15" ht="15" thickBot="1" x14ac:dyDescent="0.35">
      <c r="A261" s="149" t="s">
        <v>320</v>
      </c>
      <c r="B261" s="88" t="s">
        <v>321</v>
      </c>
      <c r="C261" s="89" t="s">
        <v>260</v>
      </c>
      <c r="D261" s="90" t="s">
        <v>235</v>
      </c>
      <c r="E261" s="91" t="s">
        <v>230</v>
      </c>
      <c r="F261" s="92" t="s">
        <v>232</v>
      </c>
      <c r="G261" s="93" t="s">
        <v>479</v>
      </c>
      <c r="H261" s="94" t="s">
        <v>319</v>
      </c>
      <c r="I261" s="95" t="s">
        <v>322</v>
      </c>
      <c r="J261" s="96" t="s">
        <v>243</v>
      </c>
      <c r="K261" s="94" t="s">
        <v>243</v>
      </c>
      <c r="L261" s="97" t="s">
        <v>413</v>
      </c>
      <c r="M261" s="98" t="s">
        <v>230</v>
      </c>
      <c r="N261" s="91" t="s">
        <v>432</v>
      </c>
      <c r="O261" s="149" t="s">
        <v>320</v>
      </c>
    </row>
    <row r="262" spans="1:15" ht="15" thickTop="1" x14ac:dyDescent="0.3">
      <c r="A262" s="61" t="s">
        <v>419</v>
      </c>
      <c r="B262" s="62">
        <f>SUM(C262:N262)</f>
        <v>6.5</v>
      </c>
      <c r="C262" s="63">
        <v>1</v>
      </c>
      <c r="D262" s="64">
        <v>0</v>
      </c>
      <c r="E262" s="65">
        <v>0</v>
      </c>
      <c r="F262" s="66">
        <v>0.5</v>
      </c>
      <c r="G262" s="67">
        <v>0</v>
      </c>
      <c r="H262" s="68">
        <v>1</v>
      </c>
      <c r="I262" s="69">
        <v>0</v>
      </c>
      <c r="J262" s="70">
        <v>0.5</v>
      </c>
      <c r="K262" s="68">
        <v>1</v>
      </c>
      <c r="L262" s="71">
        <v>0</v>
      </c>
      <c r="M262" s="72">
        <v>1.5</v>
      </c>
      <c r="N262" s="65">
        <v>1</v>
      </c>
      <c r="O262" s="61" t="s">
        <v>419</v>
      </c>
    </row>
    <row r="263" spans="1:15" x14ac:dyDescent="0.3">
      <c r="A263" s="35" t="s">
        <v>324</v>
      </c>
      <c r="B263" s="18">
        <f>SUM(C263:N263)</f>
        <v>27.442857142857143</v>
      </c>
      <c r="C263" s="231">
        <v>1.2857142857142858</v>
      </c>
      <c r="D263" s="232">
        <v>2.0742857142857143</v>
      </c>
      <c r="E263" s="233">
        <v>1.5742857142857143</v>
      </c>
      <c r="F263" s="234">
        <v>1.8599999999999999</v>
      </c>
      <c r="G263" s="235">
        <v>2.4285714285714284</v>
      </c>
      <c r="H263" s="236">
        <v>3.7857142857142856</v>
      </c>
      <c r="I263" s="237">
        <v>2.7171428571428571</v>
      </c>
      <c r="J263" s="238">
        <v>2.4285714285714284</v>
      </c>
      <c r="K263" s="236">
        <v>3.2885714285714287</v>
      </c>
      <c r="L263" s="239">
        <v>1.7142857142857142</v>
      </c>
      <c r="M263" s="240">
        <v>2.5</v>
      </c>
      <c r="N263" s="233">
        <v>1.7857142857142858</v>
      </c>
      <c r="O263" s="35" t="s">
        <v>324</v>
      </c>
    </row>
    <row r="264" spans="1:15" x14ac:dyDescent="0.3">
      <c r="A264" s="35" t="s">
        <v>325</v>
      </c>
      <c r="B264" s="18" t="s">
        <v>420</v>
      </c>
      <c r="C264" s="17" t="s">
        <v>233</v>
      </c>
      <c r="D264" s="19" t="s">
        <v>393</v>
      </c>
      <c r="E264" s="20" t="s">
        <v>458</v>
      </c>
      <c r="F264" s="21" t="s">
        <v>237</v>
      </c>
      <c r="G264" s="22" t="s">
        <v>379</v>
      </c>
      <c r="H264" s="23" t="s">
        <v>327</v>
      </c>
      <c r="I264" s="24" t="s">
        <v>407</v>
      </c>
      <c r="J264" s="25" t="s">
        <v>430</v>
      </c>
      <c r="K264" s="23" t="s">
        <v>328</v>
      </c>
      <c r="L264" s="26" t="s">
        <v>452</v>
      </c>
      <c r="M264" s="27" t="s">
        <v>453</v>
      </c>
      <c r="N264" s="20" t="s">
        <v>394</v>
      </c>
      <c r="O264" s="35" t="s">
        <v>325</v>
      </c>
    </row>
    <row r="265" spans="1:15" x14ac:dyDescent="0.3">
      <c r="A265" s="35" t="s">
        <v>329</v>
      </c>
      <c r="B265" s="18" t="s">
        <v>330</v>
      </c>
      <c r="C265" s="17" t="s">
        <v>447</v>
      </c>
      <c r="D265" s="19" t="s">
        <v>464</v>
      </c>
      <c r="E265" s="32" t="s">
        <v>464</v>
      </c>
      <c r="F265" s="21" t="s">
        <v>470</v>
      </c>
      <c r="G265" s="22" t="s">
        <v>464</v>
      </c>
      <c r="H265" s="23" t="s">
        <v>480</v>
      </c>
      <c r="I265" s="24" t="s">
        <v>464</v>
      </c>
      <c r="J265" s="84" t="s">
        <v>470</v>
      </c>
      <c r="K265" s="23" t="s">
        <v>424</v>
      </c>
      <c r="L265" s="26" t="s">
        <v>464</v>
      </c>
      <c r="M265" s="27" t="s">
        <v>242</v>
      </c>
      <c r="N265" s="20" t="s">
        <v>241</v>
      </c>
      <c r="O265" s="35" t="s">
        <v>329</v>
      </c>
    </row>
    <row r="266" spans="1:15" x14ac:dyDescent="0.3">
      <c r="A266" s="16" t="s">
        <v>331</v>
      </c>
      <c r="B266" s="16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6" t="s">
        <v>331</v>
      </c>
    </row>
    <row r="267" spans="1:15" x14ac:dyDescent="0.3">
      <c r="A267" s="35" t="s">
        <v>380</v>
      </c>
      <c r="B267" s="166">
        <f>AVERAGE(C267:N267)</f>
        <v>1014.0641666666667</v>
      </c>
      <c r="C267" s="5">
        <v>1016.26</v>
      </c>
      <c r="D267" s="6">
        <v>1018.36</v>
      </c>
      <c r="E267" s="7">
        <v>1002.14</v>
      </c>
      <c r="F267" s="8">
        <v>1008.76</v>
      </c>
      <c r="G267" s="9">
        <v>1013.25</v>
      </c>
      <c r="H267" s="10">
        <v>1017.22</v>
      </c>
      <c r="I267" s="11">
        <v>1014.86</v>
      </c>
      <c r="J267" s="12">
        <v>1012.7</v>
      </c>
      <c r="K267" s="10">
        <v>1018.09</v>
      </c>
      <c r="L267" s="13">
        <v>1016.19</v>
      </c>
      <c r="M267" s="14">
        <v>1013.5</v>
      </c>
      <c r="N267" s="7">
        <v>1017.44</v>
      </c>
      <c r="O267" s="35" t="s">
        <v>380</v>
      </c>
    </row>
    <row r="268" spans="1:15" x14ac:dyDescent="0.3">
      <c r="A268" s="35" t="s">
        <v>382</v>
      </c>
      <c r="B268" s="18">
        <v>967</v>
      </c>
      <c r="C268" s="17">
        <v>979</v>
      </c>
      <c r="D268" s="19">
        <v>986</v>
      </c>
      <c r="E268" s="20">
        <v>967</v>
      </c>
      <c r="F268" s="21">
        <v>988</v>
      </c>
      <c r="G268" s="22">
        <v>1000</v>
      </c>
      <c r="H268" s="23">
        <v>1027</v>
      </c>
      <c r="I268" s="24">
        <v>1001</v>
      </c>
      <c r="J268" s="96">
        <v>988</v>
      </c>
      <c r="K268" s="94">
        <v>992</v>
      </c>
      <c r="L268" s="26">
        <v>993</v>
      </c>
      <c r="M268" s="27">
        <v>986</v>
      </c>
      <c r="N268" s="20">
        <v>981</v>
      </c>
      <c r="O268" s="35" t="s">
        <v>382</v>
      </c>
    </row>
    <row r="269" spans="1:15" x14ac:dyDescent="0.3">
      <c r="A269" s="149" t="s">
        <v>89</v>
      </c>
      <c r="B269" s="167">
        <v>39517</v>
      </c>
      <c r="C269" s="168">
        <v>39462</v>
      </c>
      <c r="D269" s="169">
        <v>39482</v>
      </c>
      <c r="E269" s="170">
        <v>39517</v>
      </c>
      <c r="F269" s="171">
        <v>39568</v>
      </c>
      <c r="G269" s="172">
        <v>39596</v>
      </c>
      <c r="H269" s="173">
        <v>39618</v>
      </c>
      <c r="I269" s="174">
        <v>39636</v>
      </c>
      <c r="J269" s="175">
        <v>39672</v>
      </c>
      <c r="K269" s="173">
        <v>39696</v>
      </c>
      <c r="L269" s="176">
        <v>39751</v>
      </c>
      <c r="M269" s="177">
        <v>39776</v>
      </c>
      <c r="N269" s="170">
        <v>39786</v>
      </c>
      <c r="O269" s="149" t="s">
        <v>89</v>
      </c>
    </row>
    <row r="270" spans="1:15" x14ac:dyDescent="0.3">
      <c r="A270" s="149" t="s">
        <v>383</v>
      </c>
      <c r="B270" s="88">
        <v>1040</v>
      </c>
      <c r="C270" s="89">
        <v>1039</v>
      </c>
      <c r="D270" s="90">
        <v>1040</v>
      </c>
      <c r="E270" s="91">
        <v>1032</v>
      </c>
      <c r="F270" s="92">
        <v>1033</v>
      </c>
      <c r="G270" s="93">
        <v>1025</v>
      </c>
      <c r="H270" s="94">
        <v>1008</v>
      </c>
      <c r="I270" s="95">
        <v>1029</v>
      </c>
      <c r="J270" s="25">
        <v>1025</v>
      </c>
      <c r="K270" s="23">
        <v>1037</v>
      </c>
      <c r="L270" s="97">
        <v>1037</v>
      </c>
      <c r="M270" s="98">
        <v>1037</v>
      </c>
      <c r="N270" s="91">
        <v>1040</v>
      </c>
      <c r="O270" s="149" t="s">
        <v>383</v>
      </c>
    </row>
    <row r="271" spans="1:15" ht="15" thickBot="1" x14ac:dyDescent="0.35">
      <c r="A271" s="178" t="s">
        <v>89</v>
      </c>
      <c r="B271" s="179">
        <v>39494</v>
      </c>
      <c r="C271" s="180">
        <v>39472</v>
      </c>
      <c r="D271" s="181">
        <v>39494</v>
      </c>
      <c r="E271" s="182">
        <v>39512</v>
      </c>
      <c r="F271" s="183">
        <v>39541</v>
      </c>
      <c r="G271" s="184">
        <v>39571</v>
      </c>
      <c r="H271" s="185">
        <v>39602</v>
      </c>
      <c r="I271" s="186">
        <v>39644</v>
      </c>
      <c r="J271" s="175">
        <v>39686</v>
      </c>
      <c r="K271" s="173">
        <v>39717</v>
      </c>
      <c r="L271" s="188">
        <v>39731</v>
      </c>
      <c r="M271" s="189">
        <v>39769</v>
      </c>
      <c r="N271" s="182">
        <v>39805</v>
      </c>
      <c r="O271" s="178" t="s">
        <v>89</v>
      </c>
    </row>
    <row r="272" spans="1:15" ht="15" thickTop="1" x14ac:dyDescent="0.3">
      <c r="A272" s="152" t="s">
        <v>384</v>
      </c>
      <c r="B272" s="166">
        <f>AVERAGE(C272:N272)</f>
        <v>1015.7416666666668</v>
      </c>
      <c r="C272" s="190">
        <v>1016.4</v>
      </c>
      <c r="D272" s="191">
        <v>1024.7</v>
      </c>
      <c r="E272" s="192">
        <v>1008.3</v>
      </c>
      <c r="F272" s="193">
        <v>1011.2</v>
      </c>
      <c r="G272" s="194">
        <v>1014.1</v>
      </c>
      <c r="H272" s="195">
        <v>1017.7</v>
      </c>
      <c r="I272" s="196">
        <v>1015.4</v>
      </c>
      <c r="J272" s="70">
        <v>1013.3</v>
      </c>
      <c r="K272" s="68">
        <v>1017.9</v>
      </c>
      <c r="L272" s="198">
        <v>1016.7</v>
      </c>
      <c r="M272" s="199">
        <v>1014.2</v>
      </c>
      <c r="N272" s="192">
        <v>1019</v>
      </c>
      <c r="O272" s="152" t="s">
        <v>384</v>
      </c>
    </row>
    <row r="273" spans="1:15" x14ac:dyDescent="0.3">
      <c r="A273" s="15"/>
      <c r="B273" s="16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</row>
    <row r="274" spans="1:15" x14ac:dyDescent="0.3">
      <c r="A274" s="3" t="s">
        <v>459</v>
      </c>
      <c r="B274" s="4" t="s">
        <v>1</v>
      </c>
      <c r="C274" s="5" t="s">
        <v>2</v>
      </c>
      <c r="D274" s="6" t="s">
        <v>3</v>
      </c>
      <c r="E274" s="7" t="s">
        <v>4</v>
      </c>
      <c r="F274" s="8" t="s">
        <v>5</v>
      </c>
      <c r="G274" s="9" t="s">
        <v>6</v>
      </c>
      <c r="H274" s="10" t="s">
        <v>7</v>
      </c>
      <c r="I274" s="11" t="s">
        <v>8</v>
      </c>
      <c r="J274" s="12" t="s">
        <v>9</v>
      </c>
      <c r="K274" s="10" t="s">
        <v>10</v>
      </c>
      <c r="L274" s="13" t="s">
        <v>11</v>
      </c>
      <c r="M274" s="14" t="s">
        <v>12</v>
      </c>
      <c r="N274" s="7" t="s">
        <v>13</v>
      </c>
      <c r="O274" s="3" t="s">
        <v>459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74"/>
  <sheetViews>
    <sheetView topLeftCell="C1" workbookViewId="0">
      <selection activeCell="B186" activeCellId="2" sqref="B163 B178 B186"/>
    </sheetView>
  </sheetViews>
  <sheetFormatPr baseColWidth="10" defaultRowHeight="14.4" x14ac:dyDescent="0.3"/>
  <cols>
    <col min="1" max="1" width="45" customWidth="1"/>
    <col min="15" max="15" width="45.44140625" customWidth="1"/>
  </cols>
  <sheetData>
    <row r="1" spans="1:15" x14ac:dyDescent="0.3">
      <c r="A1" s="3" t="s">
        <v>481</v>
      </c>
      <c r="B1" s="4" t="s">
        <v>1</v>
      </c>
      <c r="C1" s="5" t="s">
        <v>2</v>
      </c>
      <c r="D1" s="6" t="s">
        <v>3</v>
      </c>
      <c r="E1" s="7" t="s">
        <v>4</v>
      </c>
      <c r="F1" s="8" t="s">
        <v>5</v>
      </c>
      <c r="G1" s="9" t="s">
        <v>6</v>
      </c>
      <c r="H1" s="10" t="s">
        <v>7</v>
      </c>
      <c r="I1" s="11" t="s">
        <v>8</v>
      </c>
      <c r="J1" s="12" t="s">
        <v>9</v>
      </c>
      <c r="K1" s="10" t="s">
        <v>10</v>
      </c>
      <c r="L1" s="13" t="s">
        <v>11</v>
      </c>
      <c r="M1" s="14" t="s">
        <v>12</v>
      </c>
      <c r="N1" s="7" t="s">
        <v>13</v>
      </c>
      <c r="O1" s="3" t="s">
        <v>481</v>
      </c>
    </row>
    <row r="2" spans="1:15" ht="15" thickBot="1" x14ac:dyDescent="0.35">
      <c r="A2" s="15" t="s">
        <v>82</v>
      </c>
      <c r="B2" s="1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 t="s">
        <v>82</v>
      </c>
    </row>
    <row r="3" spans="1:15" ht="15" thickTop="1" x14ac:dyDescent="0.3">
      <c r="A3" s="3" t="s">
        <v>83</v>
      </c>
      <c r="B3" s="4">
        <f>INT(SUM(C3:N3)*100/12)/100</f>
        <v>6.83</v>
      </c>
      <c r="C3" s="221">
        <v>-1.98</v>
      </c>
      <c r="D3" s="222">
        <v>1.1299999999999999</v>
      </c>
      <c r="E3" s="223">
        <v>2.2000000000000002</v>
      </c>
      <c r="F3" s="224">
        <v>6.66</v>
      </c>
      <c r="G3" s="225">
        <v>8.3000000000000007</v>
      </c>
      <c r="H3" s="226">
        <v>10.8</v>
      </c>
      <c r="I3" s="227">
        <v>13.41</v>
      </c>
      <c r="J3" s="228">
        <v>13.5</v>
      </c>
      <c r="K3" s="226">
        <v>11</v>
      </c>
      <c r="L3" s="229">
        <v>8.6199999999999992</v>
      </c>
      <c r="M3" s="230">
        <v>7.61</v>
      </c>
      <c r="N3" s="223">
        <v>0.71299999999999997</v>
      </c>
      <c r="O3" s="3" t="s">
        <v>83</v>
      </c>
    </row>
    <row r="4" spans="1:15" x14ac:dyDescent="0.3">
      <c r="A4" s="2" t="s">
        <v>84</v>
      </c>
      <c r="B4" s="4">
        <f>INT(SUM(C4:N4)*100/12)/100</f>
        <v>7.14</v>
      </c>
      <c r="C4" s="231">
        <v>2.6595</v>
      </c>
      <c r="D4" s="232">
        <v>2.16425</v>
      </c>
      <c r="E4" s="233">
        <v>3.3225000000000002</v>
      </c>
      <c r="F4" s="234">
        <v>4.9612499999999997</v>
      </c>
      <c r="G4" s="235">
        <v>8.7837499999999995</v>
      </c>
      <c r="H4" s="236">
        <v>11.484999999999999</v>
      </c>
      <c r="I4" s="237">
        <v>13.4</v>
      </c>
      <c r="J4" s="238">
        <v>13.41</v>
      </c>
      <c r="K4" s="236">
        <v>10.49</v>
      </c>
      <c r="L4" s="239">
        <v>8.817499999999999</v>
      </c>
      <c r="M4" s="240">
        <v>4.3062500000000004</v>
      </c>
      <c r="N4" s="233">
        <v>1.9649999999999999</v>
      </c>
      <c r="O4" s="2" t="s">
        <v>84</v>
      </c>
    </row>
    <row r="5" spans="1:15" x14ac:dyDescent="0.3">
      <c r="A5" s="2" t="s">
        <v>21</v>
      </c>
      <c r="B5" s="18">
        <f t="shared" ref="B5:N5" si="0">B3-B4</f>
        <v>-0.30999999999999961</v>
      </c>
      <c r="C5" s="17">
        <f t="shared" si="0"/>
        <v>-4.6395</v>
      </c>
      <c r="D5" s="19">
        <f t="shared" si="0"/>
        <v>-1.0342500000000001</v>
      </c>
      <c r="E5" s="20">
        <f t="shared" si="0"/>
        <v>-1.1225000000000001</v>
      </c>
      <c r="F5" s="21">
        <f t="shared" si="0"/>
        <v>1.6987500000000004</v>
      </c>
      <c r="G5" s="22">
        <f t="shared" si="0"/>
        <v>-0.48374999999999879</v>
      </c>
      <c r="H5" s="23">
        <f t="shared" si="0"/>
        <v>-0.68499999999999872</v>
      </c>
      <c r="I5" s="24">
        <f t="shared" si="0"/>
        <v>9.9999999999997868E-3</v>
      </c>
      <c r="J5" s="25">
        <f t="shared" si="0"/>
        <v>8.9999999999999858E-2</v>
      </c>
      <c r="K5" s="23">
        <f t="shared" si="0"/>
        <v>0.50999999999999979</v>
      </c>
      <c r="L5" s="26">
        <f t="shared" si="0"/>
        <v>-0.19749999999999979</v>
      </c>
      <c r="M5" s="27">
        <f t="shared" si="0"/>
        <v>3.30375</v>
      </c>
      <c r="N5" s="20">
        <f t="shared" si="0"/>
        <v>-1.2519999999999998</v>
      </c>
      <c r="O5" s="2" t="s">
        <v>21</v>
      </c>
    </row>
    <row r="6" spans="1:15" x14ac:dyDescent="0.3">
      <c r="A6" s="2" t="s">
        <v>85</v>
      </c>
      <c r="B6" s="18">
        <v>6.13</v>
      </c>
      <c r="C6" s="17">
        <v>-1.98</v>
      </c>
      <c r="D6" s="19">
        <v>-0.8</v>
      </c>
      <c r="E6" s="20">
        <v>2.02</v>
      </c>
      <c r="F6" s="21">
        <v>3.61</v>
      </c>
      <c r="G6" s="22">
        <v>6.53</v>
      </c>
      <c r="H6" s="23">
        <v>9.85</v>
      </c>
      <c r="I6" s="24">
        <v>12</v>
      </c>
      <c r="J6" s="25">
        <v>11.7</v>
      </c>
      <c r="K6" s="23">
        <v>7.66</v>
      </c>
      <c r="L6" s="26">
        <v>4.42</v>
      </c>
      <c r="M6" s="27">
        <v>3.45</v>
      </c>
      <c r="N6" s="20">
        <v>0.63</v>
      </c>
      <c r="O6" s="2" t="s">
        <v>85</v>
      </c>
    </row>
    <row r="7" spans="1:15" x14ac:dyDescent="0.3">
      <c r="A7" s="2" t="s">
        <v>86</v>
      </c>
      <c r="B7" s="18">
        <v>2003</v>
      </c>
      <c r="C7" s="17">
        <v>2009</v>
      </c>
      <c r="D7" s="19">
        <v>2003</v>
      </c>
      <c r="E7" s="20">
        <v>2006</v>
      </c>
      <c r="F7" s="21">
        <v>2003</v>
      </c>
      <c r="G7" s="22">
        <v>2004</v>
      </c>
      <c r="H7" s="23">
        <v>2001</v>
      </c>
      <c r="I7" s="24">
        <v>2002</v>
      </c>
      <c r="J7" s="25">
        <v>2005</v>
      </c>
      <c r="K7" s="23">
        <v>2003</v>
      </c>
      <c r="L7" s="26">
        <v>2003</v>
      </c>
      <c r="M7" s="27">
        <v>2005</v>
      </c>
      <c r="N7" s="20">
        <v>2001</v>
      </c>
      <c r="O7" s="2" t="s">
        <v>86</v>
      </c>
    </row>
    <row r="8" spans="1:15" x14ac:dyDescent="0.3">
      <c r="A8" s="2" t="s">
        <v>87</v>
      </c>
      <c r="B8" s="18">
        <v>7.66</v>
      </c>
      <c r="C8" s="17">
        <v>5.46</v>
      </c>
      <c r="D8" s="19">
        <v>5.07</v>
      </c>
      <c r="E8" s="20">
        <v>4.58</v>
      </c>
      <c r="F8" s="21">
        <v>6.66</v>
      </c>
      <c r="G8" s="22">
        <v>10.5</v>
      </c>
      <c r="H8" s="23">
        <v>13</v>
      </c>
      <c r="I8" s="24">
        <v>15.3</v>
      </c>
      <c r="J8" s="25">
        <v>15.2</v>
      </c>
      <c r="K8" s="23">
        <v>13.9</v>
      </c>
      <c r="L8" s="26">
        <v>12</v>
      </c>
      <c r="M8" s="27">
        <v>7.61</v>
      </c>
      <c r="N8" s="20">
        <v>4.5</v>
      </c>
      <c r="O8" s="2" t="s">
        <v>87</v>
      </c>
    </row>
    <row r="9" spans="1:15" x14ac:dyDescent="0.3">
      <c r="A9" s="2" t="s">
        <v>86</v>
      </c>
      <c r="B9" s="18">
        <v>2006</v>
      </c>
      <c r="C9" s="17">
        <v>2007</v>
      </c>
      <c r="D9" s="19">
        <v>2002</v>
      </c>
      <c r="E9" s="20">
        <v>2001</v>
      </c>
      <c r="F9" s="21">
        <v>2009</v>
      </c>
      <c r="G9" s="22">
        <v>2008</v>
      </c>
      <c r="H9" s="23">
        <v>2007</v>
      </c>
      <c r="I9" s="24">
        <v>2006</v>
      </c>
      <c r="J9" s="25">
        <v>2004</v>
      </c>
      <c r="K9" s="23">
        <v>2006</v>
      </c>
      <c r="L9" s="26">
        <v>2001</v>
      </c>
      <c r="M9" s="27">
        <v>2009</v>
      </c>
      <c r="N9" s="20">
        <v>2002</v>
      </c>
      <c r="O9" s="2" t="s">
        <v>86</v>
      </c>
    </row>
    <row r="10" spans="1:15" x14ac:dyDescent="0.3">
      <c r="A10" s="3" t="s">
        <v>88</v>
      </c>
      <c r="B10" s="18">
        <v>-15.7</v>
      </c>
      <c r="C10" s="5">
        <v>-15.7</v>
      </c>
      <c r="D10" s="6">
        <v>-5.8</v>
      </c>
      <c r="E10" s="7">
        <v>-2.9</v>
      </c>
      <c r="F10" s="8">
        <v>0.7</v>
      </c>
      <c r="G10" s="9">
        <v>2.5</v>
      </c>
      <c r="H10" s="10">
        <v>3.5</v>
      </c>
      <c r="I10" s="11">
        <v>10.199999999999999</v>
      </c>
      <c r="J10" s="12">
        <v>7.9</v>
      </c>
      <c r="K10" s="10">
        <v>4.2</v>
      </c>
      <c r="L10" s="13">
        <v>-1.4</v>
      </c>
      <c r="M10" s="14">
        <v>-1</v>
      </c>
      <c r="N10" s="7">
        <v>-8.1</v>
      </c>
      <c r="O10" s="3" t="s">
        <v>88</v>
      </c>
    </row>
    <row r="11" spans="1:15" x14ac:dyDescent="0.3">
      <c r="A11" s="35" t="s">
        <v>89</v>
      </c>
      <c r="B11" s="50">
        <v>39820</v>
      </c>
      <c r="C11" s="39">
        <v>39820</v>
      </c>
      <c r="D11" s="40">
        <v>39848</v>
      </c>
      <c r="E11" s="41">
        <v>39893</v>
      </c>
      <c r="F11" s="42">
        <v>39904</v>
      </c>
      <c r="G11" s="43">
        <v>39937</v>
      </c>
      <c r="H11" s="44">
        <v>39969</v>
      </c>
      <c r="I11" s="45">
        <v>40025</v>
      </c>
      <c r="J11" s="46">
        <v>40055</v>
      </c>
      <c r="K11" s="44">
        <v>40081</v>
      </c>
      <c r="L11" s="47">
        <v>40101</v>
      </c>
      <c r="M11" s="48">
        <v>40126</v>
      </c>
      <c r="N11" s="41">
        <v>40163</v>
      </c>
      <c r="O11" s="35" t="s">
        <v>89</v>
      </c>
    </row>
    <row r="12" spans="1:15" x14ac:dyDescent="0.3">
      <c r="A12" s="2" t="s">
        <v>90</v>
      </c>
      <c r="B12" s="18">
        <v>-15.7</v>
      </c>
      <c r="C12" s="17">
        <v>-15.7</v>
      </c>
      <c r="D12" s="19">
        <v>-11</v>
      </c>
      <c r="E12" s="32">
        <v>-11.9</v>
      </c>
      <c r="F12" s="21">
        <v>-5.2</v>
      </c>
      <c r="G12" s="22">
        <v>-0.2</v>
      </c>
      <c r="H12" s="23">
        <v>3.1</v>
      </c>
      <c r="I12" s="24">
        <v>7</v>
      </c>
      <c r="J12" s="25">
        <v>6.6</v>
      </c>
      <c r="K12" s="23">
        <v>1</v>
      </c>
      <c r="L12" s="26">
        <v>-5.5</v>
      </c>
      <c r="M12" s="27">
        <v>-3.8</v>
      </c>
      <c r="N12" s="20">
        <v>-7.1</v>
      </c>
      <c r="O12" s="2" t="s">
        <v>90</v>
      </c>
    </row>
    <row r="13" spans="1:15" ht="15" thickBot="1" x14ac:dyDescent="0.35">
      <c r="A13" s="49" t="s">
        <v>89</v>
      </c>
      <c r="B13" s="50">
        <v>39820</v>
      </c>
      <c r="C13" s="51">
        <v>39820</v>
      </c>
      <c r="D13" s="52">
        <v>38411</v>
      </c>
      <c r="E13" s="218">
        <v>38415</v>
      </c>
      <c r="F13" s="54">
        <v>37719</v>
      </c>
      <c r="G13" s="55">
        <v>38490</v>
      </c>
      <c r="H13" s="56">
        <v>38869</v>
      </c>
      <c r="I13" s="57" t="s">
        <v>94</v>
      </c>
      <c r="J13" s="58">
        <v>39324</v>
      </c>
      <c r="K13" s="56">
        <v>37888</v>
      </c>
      <c r="L13" s="59">
        <v>37922</v>
      </c>
      <c r="M13" s="60">
        <v>38674</v>
      </c>
      <c r="N13" s="53">
        <v>37965</v>
      </c>
      <c r="O13" s="49" t="s">
        <v>89</v>
      </c>
    </row>
    <row r="14" spans="1:15" ht="15" thickTop="1" x14ac:dyDescent="0.3">
      <c r="A14" s="61" t="s">
        <v>97</v>
      </c>
      <c r="B14" s="256">
        <f>INT(SUM(C14:N14)*100/12)/100</f>
        <v>7.15</v>
      </c>
      <c r="C14" s="63">
        <v>-1.5</v>
      </c>
      <c r="D14" s="64">
        <v>1.5</v>
      </c>
      <c r="E14" s="65">
        <v>3.2</v>
      </c>
      <c r="F14" s="66">
        <v>7</v>
      </c>
      <c r="G14" s="67">
        <v>8.5</v>
      </c>
      <c r="H14" s="68">
        <v>11</v>
      </c>
      <c r="I14" s="69">
        <v>13.7</v>
      </c>
      <c r="J14" s="70">
        <v>13.6</v>
      </c>
      <c r="K14" s="68">
        <v>11.2</v>
      </c>
      <c r="L14" s="71">
        <v>9</v>
      </c>
      <c r="M14" s="72">
        <v>7.5</v>
      </c>
      <c r="N14" s="65">
        <v>1.1000000000000001</v>
      </c>
      <c r="O14" s="61" t="s">
        <v>97</v>
      </c>
    </row>
    <row r="15" spans="1:15" x14ac:dyDescent="0.3">
      <c r="A15" s="2" t="s">
        <v>98</v>
      </c>
      <c r="B15" s="18">
        <f>INT(SUM(C15:N15)*100/12)/100</f>
        <v>6.44</v>
      </c>
      <c r="C15" s="17">
        <v>1</v>
      </c>
      <c r="D15" s="19">
        <v>1.1000000000000001</v>
      </c>
      <c r="E15" s="20">
        <v>3</v>
      </c>
      <c r="F15" s="21">
        <v>4.5999999999999996</v>
      </c>
      <c r="G15" s="22">
        <v>7.9</v>
      </c>
      <c r="H15" s="23">
        <v>10.4</v>
      </c>
      <c r="I15" s="24">
        <v>12.4</v>
      </c>
      <c r="J15" s="25">
        <v>12.5</v>
      </c>
      <c r="K15" s="23">
        <v>10.7</v>
      </c>
      <c r="L15" s="26">
        <v>7.6</v>
      </c>
      <c r="M15" s="27">
        <v>4.0999999999999996</v>
      </c>
      <c r="N15" s="20">
        <v>2</v>
      </c>
      <c r="O15" s="2" t="s">
        <v>98</v>
      </c>
    </row>
    <row r="16" spans="1:15" x14ac:dyDescent="0.3">
      <c r="A16" s="2" t="s">
        <v>21</v>
      </c>
      <c r="B16" s="18">
        <f t="shared" ref="B16:N16" si="1">B14-B15</f>
        <v>0.71</v>
      </c>
      <c r="C16" s="17">
        <f t="shared" si="1"/>
        <v>-2.5</v>
      </c>
      <c r="D16" s="19">
        <f t="shared" si="1"/>
        <v>0.39999999999999991</v>
      </c>
      <c r="E16" s="20">
        <f t="shared" si="1"/>
        <v>0.20000000000000018</v>
      </c>
      <c r="F16" s="21">
        <f t="shared" si="1"/>
        <v>2.4000000000000004</v>
      </c>
      <c r="G16" s="22">
        <f t="shared" si="1"/>
        <v>0.59999999999999964</v>
      </c>
      <c r="H16" s="23">
        <f t="shared" si="1"/>
        <v>0.59999999999999964</v>
      </c>
      <c r="I16" s="24">
        <f t="shared" si="1"/>
        <v>1.2999999999999989</v>
      </c>
      <c r="J16" s="25">
        <f t="shared" si="1"/>
        <v>1.0999999999999996</v>
      </c>
      <c r="K16" s="23">
        <f t="shared" si="1"/>
        <v>0.5</v>
      </c>
      <c r="L16" s="26">
        <f t="shared" si="1"/>
        <v>1.4000000000000004</v>
      </c>
      <c r="M16" s="27">
        <f t="shared" si="1"/>
        <v>3.4000000000000004</v>
      </c>
      <c r="N16" s="20">
        <f t="shared" si="1"/>
        <v>-0.89999999999999991</v>
      </c>
      <c r="O16" s="2" t="s">
        <v>21</v>
      </c>
    </row>
    <row r="17" spans="1:15" x14ac:dyDescent="0.3">
      <c r="A17" s="2" t="s">
        <v>85</v>
      </c>
      <c r="B17" s="16"/>
      <c r="C17" s="17">
        <v>-5.6</v>
      </c>
      <c r="D17" s="19">
        <v>-7.6</v>
      </c>
      <c r="E17" s="20">
        <v>-0.7</v>
      </c>
      <c r="F17" s="21">
        <v>2.2000000000000002</v>
      </c>
      <c r="G17" s="22">
        <v>5.8</v>
      </c>
      <c r="H17" s="23">
        <v>8.3000000000000007</v>
      </c>
      <c r="I17" s="24">
        <v>11.1</v>
      </c>
      <c r="J17" s="25">
        <v>10.6</v>
      </c>
      <c r="K17" s="23">
        <v>7.6</v>
      </c>
      <c r="L17" s="26">
        <v>5.0999999999999996</v>
      </c>
      <c r="M17" s="27">
        <v>1</v>
      </c>
      <c r="N17" s="20">
        <v>-2.4</v>
      </c>
      <c r="O17" s="2" t="s">
        <v>85</v>
      </c>
    </row>
    <row r="18" spans="1:15" x14ac:dyDescent="0.3">
      <c r="A18" s="2" t="s">
        <v>86</v>
      </c>
      <c r="B18" s="217"/>
      <c r="C18" s="17">
        <v>1963</v>
      </c>
      <c r="D18" s="19">
        <v>1956</v>
      </c>
      <c r="E18" s="20">
        <v>1955</v>
      </c>
      <c r="F18" s="21">
        <v>1954</v>
      </c>
      <c r="G18" s="22">
        <v>1991</v>
      </c>
      <c r="H18" s="23">
        <v>1949</v>
      </c>
      <c r="I18" s="24">
        <v>1984</v>
      </c>
      <c r="J18" s="25">
        <v>1978</v>
      </c>
      <c r="K18" s="23">
        <v>1986</v>
      </c>
      <c r="L18" s="26">
        <v>1947</v>
      </c>
      <c r="M18" s="27">
        <v>1985</v>
      </c>
      <c r="N18" s="20">
        <v>1963</v>
      </c>
      <c r="O18" s="2" t="s">
        <v>86</v>
      </c>
    </row>
    <row r="19" spans="1:15" x14ac:dyDescent="0.3">
      <c r="A19" s="2" t="s">
        <v>87</v>
      </c>
      <c r="B19" s="16"/>
      <c r="C19" s="17">
        <v>5.5</v>
      </c>
      <c r="D19" s="19">
        <v>5.4</v>
      </c>
      <c r="E19" s="20">
        <v>6.4</v>
      </c>
      <c r="F19" s="21">
        <v>7.9</v>
      </c>
      <c r="G19" s="22">
        <v>10.5</v>
      </c>
      <c r="H19" s="23">
        <v>12.5</v>
      </c>
      <c r="I19" s="24">
        <v>15.3</v>
      </c>
      <c r="J19" s="25">
        <v>15.8</v>
      </c>
      <c r="K19" s="23">
        <v>13.6</v>
      </c>
      <c r="L19" s="26">
        <v>11.9</v>
      </c>
      <c r="M19" s="27">
        <v>9.3000000000000007</v>
      </c>
      <c r="N19" s="20">
        <v>6</v>
      </c>
      <c r="O19" s="2" t="s">
        <v>87</v>
      </c>
    </row>
    <row r="20" spans="1:15" x14ac:dyDescent="0.3">
      <c r="A20" s="2" t="s">
        <v>86</v>
      </c>
      <c r="B20" s="217"/>
      <c r="C20" s="17">
        <v>2007</v>
      </c>
      <c r="D20" s="19">
        <v>1990</v>
      </c>
      <c r="E20" s="20">
        <v>1981</v>
      </c>
      <c r="F20" s="21">
        <v>1961</v>
      </c>
      <c r="G20" s="22">
        <v>2000</v>
      </c>
      <c r="H20" s="23">
        <v>2007</v>
      </c>
      <c r="I20" s="24">
        <v>2006</v>
      </c>
      <c r="J20" s="25">
        <v>1997</v>
      </c>
      <c r="K20" s="23" t="s">
        <v>99</v>
      </c>
      <c r="L20" s="26">
        <v>2001</v>
      </c>
      <c r="M20" s="27">
        <v>1994</v>
      </c>
      <c r="N20" s="20">
        <v>1974</v>
      </c>
      <c r="O20" s="2" t="s">
        <v>86</v>
      </c>
    </row>
    <row r="21" spans="1:15" x14ac:dyDescent="0.3">
      <c r="A21" s="3" t="s">
        <v>100</v>
      </c>
      <c r="B21" s="4">
        <v>-12.7</v>
      </c>
      <c r="C21" s="5">
        <v>-12.7</v>
      </c>
      <c r="D21" s="6">
        <v>-5.0999999999999996</v>
      </c>
      <c r="E21" s="7">
        <v>-0.9</v>
      </c>
      <c r="F21" s="8">
        <v>2.7</v>
      </c>
      <c r="G21" s="9">
        <v>2.7</v>
      </c>
      <c r="H21" s="10">
        <v>4.5999999999999996</v>
      </c>
      <c r="I21" s="11">
        <v>11.1</v>
      </c>
      <c r="J21" s="12">
        <v>10.1</v>
      </c>
      <c r="K21" s="10">
        <v>5.9</v>
      </c>
      <c r="L21" s="13">
        <v>0</v>
      </c>
      <c r="M21" s="14">
        <v>0.3</v>
      </c>
      <c r="N21" s="7">
        <v>-6.6</v>
      </c>
      <c r="O21" s="3" t="s">
        <v>100</v>
      </c>
    </row>
    <row r="22" spans="1:15" x14ac:dyDescent="0.3">
      <c r="A22" s="35" t="s">
        <v>89</v>
      </c>
      <c r="B22" s="38">
        <v>39823</v>
      </c>
      <c r="C22" s="39">
        <v>39823</v>
      </c>
      <c r="D22" s="40">
        <v>39848</v>
      </c>
      <c r="E22" s="41" t="s">
        <v>482</v>
      </c>
      <c r="F22" s="42">
        <v>39908</v>
      </c>
      <c r="G22" s="43">
        <v>39943</v>
      </c>
      <c r="H22" s="44">
        <v>39969</v>
      </c>
      <c r="I22" s="45">
        <v>40020</v>
      </c>
      <c r="J22" s="46">
        <v>40043</v>
      </c>
      <c r="K22" s="44">
        <v>40081</v>
      </c>
      <c r="L22" s="47">
        <v>40101</v>
      </c>
      <c r="M22" s="48">
        <v>40126</v>
      </c>
      <c r="N22" s="41">
        <v>40163</v>
      </c>
      <c r="O22" s="35" t="s">
        <v>89</v>
      </c>
    </row>
    <row r="23" spans="1:15" x14ac:dyDescent="0.3">
      <c r="A23" s="2" t="s">
        <v>17</v>
      </c>
      <c r="B23" s="18">
        <v>-17.399999999999999</v>
      </c>
      <c r="C23" s="17">
        <v>-17.399999999999999</v>
      </c>
      <c r="D23" s="19">
        <v>-15.2</v>
      </c>
      <c r="E23" s="20">
        <v>-9.8000000000000007</v>
      </c>
      <c r="F23" s="21">
        <v>-3.8</v>
      </c>
      <c r="G23" s="22">
        <v>-1.6</v>
      </c>
      <c r="H23" s="23">
        <v>0</v>
      </c>
      <c r="I23" s="24">
        <v>1.3</v>
      </c>
      <c r="J23" s="25">
        <v>4.9000000000000004</v>
      </c>
      <c r="K23" s="23">
        <v>1.3</v>
      </c>
      <c r="L23" s="26">
        <v>-5</v>
      </c>
      <c r="M23" s="27">
        <v>-8.5</v>
      </c>
      <c r="N23" s="20">
        <v>-14.6</v>
      </c>
      <c r="O23" s="2" t="s">
        <v>17</v>
      </c>
    </row>
    <row r="24" spans="1:15" x14ac:dyDescent="0.3">
      <c r="A24" s="2" t="s">
        <v>89</v>
      </c>
      <c r="B24" s="38">
        <v>31064</v>
      </c>
      <c r="C24" s="73">
        <v>31064</v>
      </c>
      <c r="D24" s="74">
        <v>10637</v>
      </c>
      <c r="E24" s="75">
        <v>38415</v>
      </c>
      <c r="F24" s="76">
        <v>8128</v>
      </c>
      <c r="G24" s="77">
        <v>22038</v>
      </c>
      <c r="H24" s="78">
        <v>12219</v>
      </c>
      <c r="I24" s="79">
        <v>12264</v>
      </c>
      <c r="J24" s="80">
        <v>29095</v>
      </c>
      <c r="K24" s="78">
        <v>29121</v>
      </c>
      <c r="L24" s="81">
        <v>7952</v>
      </c>
      <c r="M24" s="82">
        <v>10169</v>
      </c>
      <c r="N24" s="75">
        <v>13504</v>
      </c>
      <c r="O24" s="2" t="s">
        <v>89</v>
      </c>
    </row>
    <row r="25" spans="1:15" x14ac:dyDescent="0.3">
      <c r="A25" s="83" t="s">
        <v>101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83" t="s">
        <v>101</v>
      </c>
    </row>
    <row r="26" spans="1:15" x14ac:dyDescent="0.3">
      <c r="A26" s="3" t="s">
        <v>102</v>
      </c>
      <c r="B26" s="4">
        <f>INT(SUM(C26:N26)*100/12)/100</f>
        <v>15.87</v>
      </c>
      <c r="C26" s="221">
        <v>4.0199999999999996</v>
      </c>
      <c r="D26" s="222">
        <v>7.71</v>
      </c>
      <c r="E26" s="223">
        <v>12.4</v>
      </c>
      <c r="F26" s="224">
        <v>17.5</v>
      </c>
      <c r="G26" s="225">
        <v>19.5</v>
      </c>
      <c r="H26" s="226">
        <v>22.6</v>
      </c>
      <c r="I26" s="227">
        <v>24</v>
      </c>
      <c r="J26" s="228">
        <v>25.9</v>
      </c>
      <c r="K26" s="226">
        <v>21.8</v>
      </c>
      <c r="L26" s="229">
        <v>15.9</v>
      </c>
      <c r="M26" s="250">
        <v>13</v>
      </c>
      <c r="N26" s="223">
        <v>6.21</v>
      </c>
      <c r="O26" s="3" t="s">
        <v>102</v>
      </c>
    </row>
    <row r="27" spans="1:15" x14ac:dyDescent="0.3">
      <c r="A27" s="2" t="s">
        <v>103</v>
      </c>
      <c r="B27" s="18">
        <f>INT(SUM(C27:N27)*100/12)/100</f>
        <v>15.61</v>
      </c>
      <c r="C27" s="231">
        <v>7.9024999999999999</v>
      </c>
      <c r="D27" s="232">
        <v>8.5512499999999996</v>
      </c>
      <c r="E27" s="233">
        <v>11.56</v>
      </c>
      <c r="F27" s="234">
        <v>15.964999999999998</v>
      </c>
      <c r="G27" s="235">
        <v>18.9175</v>
      </c>
      <c r="H27" s="236">
        <v>21.887499999999999</v>
      </c>
      <c r="I27" s="237">
        <v>23.61</v>
      </c>
      <c r="J27" s="238">
        <v>23.540000000000003</v>
      </c>
      <c r="K27" s="236">
        <v>20.735000000000003</v>
      </c>
      <c r="L27" s="239">
        <v>16.502499999999998</v>
      </c>
      <c r="M27" s="240">
        <v>11.1775</v>
      </c>
      <c r="N27" s="233">
        <v>7.0812499999999998</v>
      </c>
      <c r="O27" s="2" t="s">
        <v>103</v>
      </c>
    </row>
    <row r="28" spans="1:15" x14ac:dyDescent="0.3">
      <c r="A28" s="2" t="s">
        <v>21</v>
      </c>
      <c r="B28" s="18">
        <f t="shared" ref="B28:N28" si="2">B26-B27</f>
        <v>0.25999999999999979</v>
      </c>
      <c r="C28" s="17">
        <f t="shared" si="2"/>
        <v>-3.8825000000000003</v>
      </c>
      <c r="D28" s="19">
        <f t="shared" si="2"/>
        <v>-0.84124999999999961</v>
      </c>
      <c r="E28" s="20">
        <f t="shared" si="2"/>
        <v>0.83999999999999986</v>
      </c>
      <c r="F28" s="21">
        <f t="shared" si="2"/>
        <v>1.5350000000000019</v>
      </c>
      <c r="G28" s="22">
        <f t="shared" si="2"/>
        <v>0.58249999999999957</v>
      </c>
      <c r="H28" s="23">
        <f t="shared" si="2"/>
        <v>0.71250000000000213</v>
      </c>
      <c r="I28" s="24">
        <f t="shared" si="2"/>
        <v>0.39000000000000057</v>
      </c>
      <c r="J28" s="25">
        <f t="shared" si="2"/>
        <v>2.3599999999999959</v>
      </c>
      <c r="K28" s="23">
        <f t="shared" si="2"/>
        <v>1.0649999999999977</v>
      </c>
      <c r="L28" s="26">
        <f t="shared" si="2"/>
        <v>-0.60249999999999737</v>
      </c>
      <c r="M28" s="27">
        <f t="shared" si="2"/>
        <v>1.8224999999999998</v>
      </c>
      <c r="N28" s="20">
        <f t="shared" si="2"/>
        <v>-0.87124999999999986</v>
      </c>
      <c r="O28" s="2" t="s">
        <v>21</v>
      </c>
    </row>
    <row r="29" spans="1:15" x14ac:dyDescent="0.3">
      <c r="A29" s="2" t="s">
        <v>104</v>
      </c>
      <c r="B29" s="18">
        <v>14.98</v>
      </c>
      <c r="C29" s="17">
        <v>4.0199999999999996</v>
      </c>
      <c r="D29" s="19">
        <v>6.22</v>
      </c>
      <c r="E29" s="20">
        <v>9.8000000000000007</v>
      </c>
      <c r="F29" s="21">
        <v>12.9</v>
      </c>
      <c r="G29" s="22">
        <v>17</v>
      </c>
      <c r="H29" s="23">
        <v>20</v>
      </c>
      <c r="I29" s="24">
        <v>21.9</v>
      </c>
      <c r="J29" s="25">
        <v>21.6</v>
      </c>
      <c r="K29" s="23">
        <v>18.100000000000001</v>
      </c>
      <c r="L29" s="26">
        <v>13.5</v>
      </c>
      <c r="M29" s="27">
        <v>10.4</v>
      </c>
      <c r="N29" s="20">
        <v>5.63</v>
      </c>
      <c r="O29" s="2" t="s">
        <v>104</v>
      </c>
    </row>
    <row r="30" spans="1:15" x14ac:dyDescent="0.3">
      <c r="A30" s="2" t="s">
        <v>86</v>
      </c>
      <c r="B30" s="18">
        <v>2001</v>
      </c>
      <c r="C30" s="17">
        <v>2009</v>
      </c>
      <c r="D30" s="19">
        <v>2006</v>
      </c>
      <c r="E30" s="20">
        <v>2006</v>
      </c>
      <c r="F30" s="21">
        <v>2001</v>
      </c>
      <c r="G30" s="22">
        <v>2002</v>
      </c>
      <c r="H30" s="23">
        <v>2002</v>
      </c>
      <c r="I30" s="24">
        <v>2002</v>
      </c>
      <c r="J30" s="25">
        <v>2006</v>
      </c>
      <c r="K30" s="23">
        <v>2001</v>
      </c>
      <c r="L30" s="26">
        <v>2003</v>
      </c>
      <c r="M30" s="27">
        <v>2001</v>
      </c>
      <c r="N30" s="20">
        <v>2001</v>
      </c>
      <c r="O30" s="2" t="s">
        <v>86</v>
      </c>
    </row>
    <row r="31" spans="1:15" x14ac:dyDescent="0.3">
      <c r="A31" s="2" t="s">
        <v>105</v>
      </c>
      <c r="B31" s="18">
        <v>16.07</v>
      </c>
      <c r="C31" s="17">
        <v>10.3</v>
      </c>
      <c r="D31" s="19">
        <v>10.8</v>
      </c>
      <c r="E31" s="20">
        <v>14.1</v>
      </c>
      <c r="F31" s="21">
        <v>20.8</v>
      </c>
      <c r="G31" s="22">
        <v>22.1</v>
      </c>
      <c r="H31" s="23">
        <v>23.5</v>
      </c>
      <c r="I31" s="24">
        <v>28.9</v>
      </c>
      <c r="J31" s="25">
        <v>26.9</v>
      </c>
      <c r="K31" s="23">
        <v>23.8</v>
      </c>
      <c r="L31" s="26">
        <v>19.2</v>
      </c>
      <c r="M31" s="27">
        <v>13.1</v>
      </c>
      <c r="N31" s="20">
        <v>8.74</v>
      </c>
      <c r="O31" s="2" t="s">
        <v>105</v>
      </c>
    </row>
    <row r="32" spans="1:15" x14ac:dyDescent="0.3">
      <c r="A32" s="2" t="s">
        <v>86</v>
      </c>
      <c r="B32" s="18">
        <v>2007</v>
      </c>
      <c r="C32" s="17">
        <v>2007</v>
      </c>
      <c r="D32" s="19">
        <v>2008</v>
      </c>
      <c r="E32" s="20">
        <v>2003</v>
      </c>
      <c r="F32" s="21">
        <v>2007</v>
      </c>
      <c r="G32" s="22">
        <v>2008</v>
      </c>
      <c r="H32" s="23">
        <v>2005</v>
      </c>
      <c r="I32" s="24">
        <v>2006</v>
      </c>
      <c r="J32" s="25">
        <v>2003</v>
      </c>
      <c r="K32" s="23">
        <v>2006</v>
      </c>
      <c r="L32" s="26">
        <v>2005</v>
      </c>
      <c r="M32" s="27">
        <v>2006</v>
      </c>
      <c r="N32" s="20">
        <v>2006</v>
      </c>
      <c r="O32" s="2" t="s">
        <v>86</v>
      </c>
    </row>
    <row r="33" spans="1:15" x14ac:dyDescent="0.3">
      <c r="A33" s="3" t="s">
        <v>106</v>
      </c>
      <c r="B33" s="4">
        <v>34.299999999999997</v>
      </c>
      <c r="C33" s="5">
        <v>11.7</v>
      </c>
      <c r="D33" s="6">
        <v>12.4</v>
      </c>
      <c r="E33" s="7">
        <v>16.7</v>
      </c>
      <c r="F33" s="8">
        <v>22.2</v>
      </c>
      <c r="G33" s="9">
        <v>28.7</v>
      </c>
      <c r="H33" s="10">
        <v>31.1</v>
      </c>
      <c r="I33" s="11">
        <v>32</v>
      </c>
      <c r="J33" s="12">
        <v>34.299999999999997</v>
      </c>
      <c r="K33" s="10">
        <v>30.6</v>
      </c>
      <c r="L33" s="13">
        <v>20.399999999999999</v>
      </c>
      <c r="M33" s="14">
        <v>17.5</v>
      </c>
      <c r="N33" s="7">
        <v>13.2</v>
      </c>
      <c r="O33" s="3" t="s">
        <v>106</v>
      </c>
    </row>
    <row r="34" spans="1:15" x14ac:dyDescent="0.3">
      <c r="A34" s="35" t="s">
        <v>89</v>
      </c>
      <c r="B34" s="38">
        <v>40044</v>
      </c>
      <c r="C34" s="39">
        <v>39832</v>
      </c>
      <c r="D34" s="40">
        <v>39872</v>
      </c>
      <c r="E34" s="41">
        <v>39889</v>
      </c>
      <c r="F34" s="42">
        <v>39918</v>
      </c>
      <c r="G34" s="43">
        <v>39958</v>
      </c>
      <c r="H34" s="44">
        <v>39994</v>
      </c>
      <c r="I34" s="45">
        <v>39996</v>
      </c>
      <c r="J34" s="46">
        <v>40044</v>
      </c>
      <c r="K34" s="44">
        <v>40064</v>
      </c>
      <c r="L34" s="47">
        <v>40093</v>
      </c>
      <c r="M34" s="48">
        <v>40130</v>
      </c>
      <c r="N34" s="41">
        <v>40153</v>
      </c>
      <c r="O34" s="35" t="s">
        <v>89</v>
      </c>
    </row>
    <row r="35" spans="1:15" x14ac:dyDescent="0.3">
      <c r="A35" s="2" t="s">
        <v>107</v>
      </c>
      <c r="B35" s="18">
        <v>37.799999999999997</v>
      </c>
      <c r="C35" s="17">
        <v>14.5</v>
      </c>
      <c r="D35" s="19">
        <v>18.2</v>
      </c>
      <c r="E35" s="32">
        <v>22.3</v>
      </c>
      <c r="F35" s="21">
        <v>26.7</v>
      </c>
      <c r="G35" s="22">
        <v>32</v>
      </c>
      <c r="H35" s="23">
        <v>34</v>
      </c>
      <c r="I35" s="24">
        <v>36.4</v>
      </c>
      <c r="J35" s="84">
        <v>37.799999999999997</v>
      </c>
      <c r="K35" s="23">
        <v>30.6</v>
      </c>
      <c r="L35" s="26">
        <v>26.5</v>
      </c>
      <c r="M35" s="27">
        <v>18.8</v>
      </c>
      <c r="N35" s="20">
        <v>15.4</v>
      </c>
      <c r="O35" s="2" t="s">
        <v>107</v>
      </c>
    </row>
    <row r="36" spans="1:15" ht="15" thickBot="1" x14ac:dyDescent="0.35">
      <c r="A36" s="49" t="s">
        <v>89</v>
      </c>
      <c r="B36" s="50">
        <v>37843</v>
      </c>
      <c r="C36" s="51" t="s">
        <v>108</v>
      </c>
      <c r="D36" s="52">
        <v>38021</v>
      </c>
      <c r="E36" s="218">
        <v>38427</v>
      </c>
      <c r="F36" s="54">
        <v>39200</v>
      </c>
      <c r="G36" s="55">
        <v>38499</v>
      </c>
      <c r="H36" s="56">
        <v>37065</v>
      </c>
      <c r="I36" s="57">
        <v>38917</v>
      </c>
      <c r="J36" s="200">
        <v>37843</v>
      </c>
      <c r="K36" s="56">
        <v>40064</v>
      </c>
      <c r="L36" s="59" t="s">
        <v>110</v>
      </c>
      <c r="M36" s="60">
        <v>38659</v>
      </c>
      <c r="N36" s="53">
        <v>39056</v>
      </c>
      <c r="O36" s="49" t="s">
        <v>89</v>
      </c>
    </row>
    <row r="37" spans="1:15" ht="15" thickTop="1" x14ac:dyDescent="0.3">
      <c r="A37" s="85" t="s">
        <v>112</v>
      </c>
      <c r="B37" s="62">
        <f>INT(SUM(C37:N37)*100/12)/100</f>
        <v>14.56</v>
      </c>
      <c r="C37" s="63">
        <v>3.9</v>
      </c>
      <c r="D37" s="64">
        <v>6.7</v>
      </c>
      <c r="E37" s="65">
        <v>10.7</v>
      </c>
      <c r="F37" s="66">
        <v>15.9</v>
      </c>
      <c r="G37" s="67">
        <v>17.7</v>
      </c>
      <c r="H37" s="68">
        <v>20.6</v>
      </c>
      <c r="I37" s="69">
        <v>21</v>
      </c>
      <c r="J37" s="70">
        <v>24.1</v>
      </c>
      <c r="K37" s="68">
        <v>20.6</v>
      </c>
      <c r="L37" s="71">
        <v>15.2</v>
      </c>
      <c r="M37" s="72">
        <v>12.5</v>
      </c>
      <c r="N37" s="65">
        <v>5.9</v>
      </c>
      <c r="O37" s="85" t="s">
        <v>112</v>
      </c>
    </row>
    <row r="38" spans="1:15" x14ac:dyDescent="0.3">
      <c r="A38" s="2" t="s">
        <v>113</v>
      </c>
      <c r="B38" s="18">
        <f>INT(SUM(C38:N38)*100/12)/100</f>
        <v>13.79</v>
      </c>
      <c r="C38" s="17">
        <v>5.9</v>
      </c>
      <c r="D38" s="19">
        <v>6.9</v>
      </c>
      <c r="E38" s="20">
        <v>10.1</v>
      </c>
      <c r="F38" s="21">
        <v>13</v>
      </c>
      <c r="G38" s="22">
        <v>16.8</v>
      </c>
      <c r="H38" s="23">
        <v>19.3</v>
      </c>
      <c r="I38" s="24">
        <v>21.4</v>
      </c>
      <c r="J38" s="25">
        <v>21.6</v>
      </c>
      <c r="K38" s="23">
        <v>19.2</v>
      </c>
      <c r="L38" s="26">
        <v>14.9</v>
      </c>
      <c r="M38" s="27">
        <v>9.6</v>
      </c>
      <c r="N38" s="20">
        <v>6.8</v>
      </c>
      <c r="O38" s="2" t="s">
        <v>113</v>
      </c>
    </row>
    <row r="39" spans="1:15" x14ac:dyDescent="0.3">
      <c r="A39" s="2" t="s">
        <v>21</v>
      </c>
      <c r="B39" s="18">
        <f t="shared" ref="B39:N39" si="3">B37-B38</f>
        <v>0.77000000000000135</v>
      </c>
      <c r="C39" s="17">
        <f t="shared" si="3"/>
        <v>-2.0000000000000004</v>
      </c>
      <c r="D39" s="19">
        <f t="shared" si="3"/>
        <v>-0.20000000000000018</v>
      </c>
      <c r="E39" s="20">
        <f t="shared" si="3"/>
        <v>0.59999999999999964</v>
      </c>
      <c r="F39" s="21">
        <f t="shared" si="3"/>
        <v>2.9000000000000004</v>
      </c>
      <c r="G39" s="22">
        <f t="shared" si="3"/>
        <v>0.89999999999999858</v>
      </c>
      <c r="H39" s="23">
        <f t="shared" si="3"/>
        <v>1.3000000000000007</v>
      </c>
      <c r="I39" s="24">
        <f t="shared" si="3"/>
        <v>-0.39999999999999858</v>
      </c>
      <c r="J39" s="25">
        <f t="shared" si="3"/>
        <v>2.5</v>
      </c>
      <c r="K39" s="23">
        <f t="shared" si="3"/>
        <v>1.4000000000000021</v>
      </c>
      <c r="L39" s="26">
        <f t="shared" si="3"/>
        <v>0.29999999999999893</v>
      </c>
      <c r="M39" s="27">
        <f t="shared" si="3"/>
        <v>2.9000000000000004</v>
      </c>
      <c r="N39" s="20">
        <f t="shared" si="3"/>
        <v>-0.89999999999999947</v>
      </c>
      <c r="O39" s="2" t="s">
        <v>21</v>
      </c>
    </row>
    <row r="40" spans="1:15" x14ac:dyDescent="0.3">
      <c r="A40" s="2" t="s">
        <v>104</v>
      </c>
      <c r="B40" s="16"/>
      <c r="C40" s="17">
        <v>-0.6</v>
      </c>
      <c r="D40" s="19">
        <v>0.5</v>
      </c>
      <c r="E40" s="20">
        <v>6.6</v>
      </c>
      <c r="F40" s="21">
        <v>9.3000000000000007</v>
      </c>
      <c r="G40" s="22">
        <v>13.1</v>
      </c>
      <c r="H40" s="23">
        <v>16.3</v>
      </c>
      <c r="I40" s="24">
        <v>18.100000000000001</v>
      </c>
      <c r="J40" s="25">
        <v>18.7</v>
      </c>
      <c r="K40" s="23">
        <v>16.3</v>
      </c>
      <c r="L40" s="26">
        <v>10</v>
      </c>
      <c r="M40" s="27">
        <v>6.1</v>
      </c>
      <c r="N40" s="20">
        <v>2.2999999999999998</v>
      </c>
      <c r="O40" s="2" t="s">
        <v>104</v>
      </c>
    </row>
    <row r="41" spans="1:15" x14ac:dyDescent="0.3">
      <c r="A41" s="2" t="s">
        <v>86</v>
      </c>
      <c r="B41" s="217"/>
      <c r="C41" s="17">
        <v>1963</v>
      </c>
      <c r="D41" s="19">
        <v>1956</v>
      </c>
      <c r="E41" s="20">
        <v>1970</v>
      </c>
      <c r="F41" s="21">
        <v>1986</v>
      </c>
      <c r="G41" s="22">
        <v>1984</v>
      </c>
      <c r="H41" s="23">
        <v>1991</v>
      </c>
      <c r="I41" s="24">
        <v>1965</v>
      </c>
      <c r="J41" s="25">
        <v>1963</v>
      </c>
      <c r="K41" s="23">
        <v>1986</v>
      </c>
      <c r="L41" s="26">
        <v>1974</v>
      </c>
      <c r="M41" s="27">
        <v>1993</v>
      </c>
      <c r="N41" s="20">
        <v>1963</v>
      </c>
      <c r="O41" s="2" t="s">
        <v>86</v>
      </c>
    </row>
    <row r="42" spans="1:15" x14ac:dyDescent="0.3">
      <c r="A42" s="2" t="s">
        <v>105</v>
      </c>
      <c r="B42" s="16"/>
      <c r="C42" s="17">
        <v>9.9</v>
      </c>
      <c r="D42" s="19">
        <v>11.9</v>
      </c>
      <c r="E42" s="20">
        <v>14.8</v>
      </c>
      <c r="F42" s="21">
        <v>16.8</v>
      </c>
      <c r="G42" s="22">
        <v>20.9</v>
      </c>
      <c r="H42" s="23">
        <v>23.9</v>
      </c>
      <c r="I42" s="24">
        <v>27.3</v>
      </c>
      <c r="J42" s="25">
        <v>27.9</v>
      </c>
      <c r="K42" s="23">
        <v>23.9</v>
      </c>
      <c r="L42" s="26">
        <v>18.100000000000001</v>
      </c>
      <c r="M42" s="27">
        <v>13.1</v>
      </c>
      <c r="N42" s="20">
        <v>10</v>
      </c>
      <c r="O42" s="2" t="s">
        <v>105</v>
      </c>
    </row>
    <row r="43" spans="1:15" x14ac:dyDescent="0.3">
      <c r="A43" s="2" t="s">
        <v>86</v>
      </c>
      <c r="B43" s="217"/>
      <c r="C43" s="17">
        <v>2007</v>
      </c>
      <c r="D43" s="19">
        <v>1990</v>
      </c>
      <c r="E43" s="20">
        <v>1948</v>
      </c>
      <c r="F43" s="21">
        <v>1949</v>
      </c>
      <c r="G43" s="22">
        <v>1947</v>
      </c>
      <c r="H43" s="23">
        <v>1976</v>
      </c>
      <c r="I43" s="24">
        <v>2006</v>
      </c>
      <c r="J43" s="25">
        <v>1947</v>
      </c>
      <c r="K43" s="23">
        <v>1959</v>
      </c>
      <c r="L43" s="26">
        <v>2001</v>
      </c>
      <c r="M43" s="27">
        <v>1994</v>
      </c>
      <c r="N43" s="20">
        <v>1974</v>
      </c>
      <c r="O43" s="2" t="s">
        <v>86</v>
      </c>
    </row>
    <row r="44" spans="1:15" x14ac:dyDescent="0.3">
      <c r="A44" s="3" t="s">
        <v>106</v>
      </c>
      <c r="B44" s="4">
        <v>33.799999999999997</v>
      </c>
      <c r="C44" s="5">
        <v>11.1</v>
      </c>
      <c r="D44" s="6">
        <v>11.5</v>
      </c>
      <c r="E44" s="7">
        <v>15.5</v>
      </c>
      <c r="F44" s="8">
        <v>21.7</v>
      </c>
      <c r="G44" s="9">
        <v>27.6</v>
      </c>
      <c r="H44" s="10">
        <v>28.8</v>
      </c>
      <c r="I44" s="11">
        <v>30.9</v>
      </c>
      <c r="J44" s="12">
        <v>33.799999999999997</v>
      </c>
      <c r="K44" s="10">
        <v>29.7</v>
      </c>
      <c r="L44" s="13">
        <v>20.399999999999999</v>
      </c>
      <c r="M44" s="14">
        <v>17.5</v>
      </c>
      <c r="N44" s="7">
        <v>13</v>
      </c>
      <c r="O44" s="3" t="s">
        <v>106</v>
      </c>
    </row>
    <row r="45" spans="1:15" x14ac:dyDescent="0.3">
      <c r="A45" s="35" t="s">
        <v>89</v>
      </c>
      <c r="B45" s="38">
        <v>40044</v>
      </c>
      <c r="C45" s="39">
        <v>39832</v>
      </c>
      <c r="D45" s="40">
        <v>39853</v>
      </c>
      <c r="E45" s="41">
        <v>39889</v>
      </c>
      <c r="F45" s="42">
        <v>39918</v>
      </c>
      <c r="G45" s="43">
        <v>39958</v>
      </c>
      <c r="H45" s="44">
        <v>39994</v>
      </c>
      <c r="I45" s="45">
        <v>39996</v>
      </c>
      <c r="J45" s="46">
        <v>40044</v>
      </c>
      <c r="K45" s="44">
        <v>40064</v>
      </c>
      <c r="L45" s="47">
        <v>40092</v>
      </c>
      <c r="M45" s="48">
        <v>40130</v>
      </c>
      <c r="N45" s="41">
        <v>40153</v>
      </c>
      <c r="O45" s="35" t="s">
        <v>89</v>
      </c>
    </row>
    <row r="46" spans="1:15" x14ac:dyDescent="0.3">
      <c r="A46" s="2" t="s">
        <v>22</v>
      </c>
      <c r="B46" s="18">
        <v>37.799999999999997</v>
      </c>
      <c r="C46" s="17">
        <v>17.2</v>
      </c>
      <c r="D46" s="19">
        <v>19.899999999999999</v>
      </c>
      <c r="E46" s="20">
        <v>22.9</v>
      </c>
      <c r="F46" s="21">
        <v>29.3</v>
      </c>
      <c r="G46" s="22">
        <v>32.4</v>
      </c>
      <c r="H46" s="23">
        <v>35</v>
      </c>
      <c r="I46" s="24">
        <v>37.799999999999997</v>
      </c>
      <c r="J46" s="84">
        <v>37.299999999999997</v>
      </c>
      <c r="K46" s="23">
        <v>32.799999999999997</v>
      </c>
      <c r="L46" s="26">
        <v>27</v>
      </c>
      <c r="M46" s="27">
        <v>21.8</v>
      </c>
      <c r="N46" s="20">
        <v>16.100000000000001</v>
      </c>
      <c r="O46" s="2" t="s">
        <v>22</v>
      </c>
    </row>
    <row r="47" spans="1:15" x14ac:dyDescent="0.3">
      <c r="A47" s="2" t="s">
        <v>89</v>
      </c>
      <c r="B47" s="38">
        <v>19176</v>
      </c>
      <c r="C47" s="73">
        <v>13159</v>
      </c>
      <c r="D47" s="74">
        <v>18311</v>
      </c>
      <c r="E47" s="75">
        <v>19443</v>
      </c>
      <c r="F47" s="76">
        <v>18004</v>
      </c>
      <c r="G47" s="77">
        <v>19504</v>
      </c>
      <c r="H47" s="23">
        <v>1947</v>
      </c>
      <c r="I47" s="79">
        <v>19176</v>
      </c>
      <c r="J47" s="46">
        <v>37843</v>
      </c>
      <c r="K47" s="78">
        <v>18145</v>
      </c>
      <c r="L47" s="81">
        <v>7952</v>
      </c>
      <c r="M47" s="82">
        <v>10169</v>
      </c>
      <c r="N47" s="75">
        <v>36867</v>
      </c>
      <c r="O47" s="2" t="s">
        <v>89</v>
      </c>
    </row>
    <row r="48" spans="1:15" x14ac:dyDescent="0.3">
      <c r="A48" s="15" t="s">
        <v>114</v>
      </c>
      <c r="B48" s="16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 t="s">
        <v>114</v>
      </c>
    </row>
    <row r="49" spans="1:15" x14ac:dyDescent="0.3">
      <c r="A49" s="3" t="s">
        <v>115</v>
      </c>
      <c r="B49" s="4">
        <f>INT(SUM(C49:N49)*100/12)/100</f>
        <v>11.35</v>
      </c>
      <c r="C49" s="221">
        <f t="shared" ref="C49:N50" si="4">(C3+C26)/2</f>
        <v>1.0199999999999998</v>
      </c>
      <c r="D49" s="222">
        <f t="shared" si="4"/>
        <v>4.42</v>
      </c>
      <c r="E49" s="223">
        <f t="shared" si="4"/>
        <v>7.3000000000000007</v>
      </c>
      <c r="F49" s="224">
        <f t="shared" si="4"/>
        <v>12.08</v>
      </c>
      <c r="G49" s="225">
        <f t="shared" si="4"/>
        <v>13.9</v>
      </c>
      <c r="H49" s="226">
        <f t="shared" si="4"/>
        <v>16.700000000000003</v>
      </c>
      <c r="I49" s="227">
        <f t="shared" si="4"/>
        <v>18.704999999999998</v>
      </c>
      <c r="J49" s="228">
        <f t="shared" si="4"/>
        <v>19.7</v>
      </c>
      <c r="K49" s="226">
        <f t="shared" si="4"/>
        <v>16.399999999999999</v>
      </c>
      <c r="L49" s="229">
        <f t="shared" si="4"/>
        <v>12.26</v>
      </c>
      <c r="M49" s="250">
        <f t="shared" si="4"/>
        <v>10.305</v>
      </c>
      <c r="N49" s="251">
        <f t="shared" si="4"/>
        <v>3.4615</v>
      </c>
      <c r="O49" s="3" t="s">
        <v>115</v>
      </c>
    </row>
    <row r="50" spans="1:15" x14ac:dyDescent="0.3">
      <c r="A50" s="2" t="s">
        <v>116</v>
      </c>
      <c r="B50" s="18">
        <f>INT(SUM(C50:N50)*100/12)/100</f>
        <v>11.38</v>
      </c>
      <c r="C50" s="231">
        <f t="shared" si="4"/>
        <v>5.2809999999999997</v>
      </c>
      <c r="D50" s="232">
        <f t="shared" si="4"/>
        <v>5.3577499999999993</v>
      </c>
      <c r="E50" s="233">
        <f t="shared" si="4"/>
        <v>7.4412500000000001</v>
      </c>
      <c r="F50" s="234">
        <f t="shared" si="4"/>
        <v>10.463124999999998</v>
      </c>
      <c r="G50" s="235">
        <f t="shared" si="4"/>
        <v>13.850625000000001</v>
      </c>
      <c r="H50" s="236">
        <f t="shared" si="4"/>
        <v>16.686250000000001</v>
      </c>
      <c r="I50" s="237">
        <f t="shared" si="4"/>
        <v>18.504999999999999</v>
      </c>
      <c r="J50" s="238">
        <f t="shared" si="4"/>
        <v>18.475000000000001</v>
      </c>
      <c r="K50" s="236">
        <f t="shared" si="4"/>
        <v>15.612500000000001</v>
      </c>
      <c r="L50" s="239">
        <f t="shared" si="4"/>
        <v>12.659999999999998</v>
      </c>
      <c r="M50" s="240">
        <f t="shared" si="4"/>
        <v>7.7418750000000003</v>
      </c>
      <c r="N50" s="233">
        <f t="shared" si="4"/>
        <v>4.5231250000000003</v>
      </c>
      <c r="O50" s="2" t="s">
        <v>116</v>
      </c>
    </row>
    <row r="51" spans="1:15" x14ac:dyDescent="0.3">
      <c r="A51" s="2" t="s">
        <v>21</v>
      </c>
      <c r="B51" s="18">
        <f t="shared" ref="B51:N51" si="5">B49-B50</f>
        <v>-3.0000000000001137E-2</v>
      </c>
      <c r="C51" s="17">
        <f t="shared" si="5"/>
        <v>-4.2610000000000001</v>
      </c>
      <c r="D51" s="19">
        <f t="shared" si="5"/>
        <v>-0.93774999999999942</v>
      </c>
      <c r="E51" s="20">
        <f t="shared" si="5"/>
        <v>-0.14124999999999943</v>
      </c>
      <c r="F51" s="21">
        <f t="shared" si="5"/>
        <v>1.6168750000000021</v>
      </c>
      <c r="G51" s="22">
        <f t="shared" si="5"/>
        <v>4.9374999999999503E-2</v>
      </c>
      <c r="H51" s="23">
        <f t="shared" si="5"/>
        <v>1.3750000000001705E-2</v>
      </c>
      <c r="I51" s="24">
        <f t="shared" si="5"/>
        <v>0.19999999999999929</v>
      </c>
      <c r="J51" s="25">
        <f t="shared" si="5"/>
        <v>1.2249999999999979</v>
      </c>
      <c r="K51" s="23">
        <f t="shared" si="5"/>
        <v>0.78749999999999787</v>
      </c>
      <c r="L51" s="26">
        <f t="shared" si="5"/>
        <v>-0.39999999999999858</v>
      </c>
      <c r="M51" s="27">
        <f t="shared" si="5"/>
        <v>2.5631249999999994</v>
      </c>
      <c r="N51" s="20">
        <f t="shared" si="5"/>
        <v>-1.0616250000000003</v>
      </c>
      <c r="O51" s="2" t="s">
        <v>21</v>
      </c>
    </row>
    <row r="52" spans="1:15" x14ac:dyDescent="0.3">
      <c r="A52" s="2" t="s">
        <v>117</v>
      </c>
      <c r="B52" s="18">
        <v>11.03</v>
      </c>
      <c r="C52" s="17">
        <v>1.02</v>
      </c>
      <c r="D52" s="19">
        <v>3.34</v>
      </c>
      <c r="E52" s="20">
        <v>5.91</v>
      </c>
      <c r="F52" s="21">
        <v>8.34</v>
      </c>
      <c r="G52" s="22">
        <v>12.715</v>
      </c>
      <c r="H52" s="23">
        <v>15.45</v>
      </c>
      <c r="I52" s="24">
        <v>16.95</v>
      </c>
      <c r="J52" s="25">
        <v>17.350000000000001</v>
      </c>
      <c r="K52" s="23">
        <v>13.94</v>
      </c>
      <c r="L52" s="26">
        <v>8.9600000000000009</v>
      </c>
      <c r="M52" s="27">
        <v>6.98</v>
      </c>
      <c r="N52" s="20">
        <v>3.13</v>
      </c>
      <c r="O52" s="2" t="s">
        <v>117</v>
      </c>
    </row>
    <row r="53" spans="1:15" x14ac:dyDescent="0.3">
      <c r="A53" s="2" t="s">
        <v>86</v>
      </c>
      <c r="B53" s="18">
        <v>2003</v>
      </c>
      <c r="C53" s="17">
        <v>2009</v>
      </c>
      <c r="D53" s="19">
        <v>2003</v>
      </c>
      <c r="E53" s="20">
        <v>2006</v>
      </c>
      <c r="F53" s="21">
        <v>2001</v>
      </c>
      <c r="G53" s="22">
        <v>2004</v>
      </c>
      <c r="H53" s="23">
        <v>2002</v>
      </c>
      <c r="I53" s="24">
        <v>2002</v>
      </c>
      <c r="J53" s="25">
        <v>2006</v>
      </c>
      <c r="K53" s="23">
        <v>2001</v>
      </c>
      <c r="L53" s="26">
        <v>2003</v>
      </c>
      <c r="M53" s="27">
        <v>2005</v>
      </c>
      <c r="N53" s="20">
        <v>2001</v>
      </c>
      <c r="O53" s="2" t="s">
        <v>86</v>
      </c>
    </row>
    <row r="54" spans="1:15" x14ac:dyDescent="0.3">
      <c r="A54" s="2" t="s">
        <v>118</v>
      </c>
      <c r="B54" s="18">
        <v>11.85</v>
      </c>
      <c r="C54" s="17">
        <v>7.88</v>
      </c>
      <c r="D54" s="19">
        <v>7.84</v>
      </c>
      <c r="E54" s="20">
        <v>8.66</v>
      </c>
      <c r="F54" s="21">
        <v>13.315</v>
      </c>
      <c r="G54" s="22">
        <v>16.3</v>
      </c>
      <c r="H54" s="23">
        <v>17.600000000000001</v>
      </c>
      <c r="I54" s="24">
        <v>22.1</v>
      </c>
      <c r="J54" s="25">
        <v>20.350000000000001</v>
      </c>
      <c r="K54" s="23">
        <v>18.850000000000001</v>
      </c>
      <c r="L54" s="26">
        <v>15.5</v>
      </c>
      <c r="M54" s="27">
        <v>9.32</v>
      </c>
      <c r="N54" s="20">
        <v>6.22</v>
      </c>
      <c r="O54" s="2" t="s">
        <v>118</v>
      </c>
    </row>
    <row r="55" spans="1:15" ht="15" thickBot="1" x14ac:dyDescent="0.35">
      <c r="A55" s="87" t="s">
        <v>86</v>
      </c>
      <c r="B55" s="88">
        <v>2006</v>
      </c>
      <c r="C55" s="89">
        <v>2007</v>
      </c>
      <c r="D55" s="90">
        <v>2002</v>
      </c>
      <c r="E55" s="91">
        <v>2003</v>
      </c>
      <c r="F55" s="92">
        <v>2007</v>
      </c>
      <c r="G55" s="93">
        <v>2008</v>
      </c>
      <c r="H55" s="94">
        <v>2005</v>
      </c>
      <c r="I55" s="95">
        <v>2006</v>
      </c>
      <c r="J55" s="96">
        <v>2003</v>
      </c>
      <c r="K55" s="94">
        <v>2006</v>
      </c>
      <c r="L55" s="97">
        <v>2005</v>
      </c>
      <c r="M55" s="98">
        <v>2006</v>
      </c>
      <c r="N55" s="91">
        <v>2002</v>
      </c>
      <c r="O55" s="87" t="s">
        <v>86</v>
      </c>
    </row>
    <row r="56" spans="1:15" ht="15" thickTop="1" x14ac:dyDescent="0.3">
      <c r="A56" s="61" t="s">
        <v>119</v>
      </c>
      <c r="B56" s="62">
        <f>INT(SUM(C56:N56)*100/12)/100</f>
        <v>10.85</v>
      </c>
      <c r="C56" s="241">
        <f t="shared" ref="C56:N57" si="6">(C14+C37)/2</f>
        <v>1.2</v>
      </c>
      <c r="D56" s="242">
        <f t="shared" si="6"/>
        <v>4.0999999999999996</v>
      </c>
      <c r="E56" s="243">
        <f t="shared" si="6"/>
        <v>6.9499999999999993</v>
      </c>
      <c r="F56" s="244">
        <f t="shared" si="6"/>
        <v>11.45</v>
      </c>
      <c r="G56" s="245">
        <f t="shared" si="6"/>
        <v>13.1</v>
      </c>
      <c r="H56" s="246">
        <f t="shared" si="6"/>
        <v>15.8</v>
      </c>
      <c r="I56" s="247">
        <f t="shared" si="6"/>
        <v>17.350000000000001</v>
      </c>
      <c r="J56" s="248">
        <f t="shared" si="6"/>
        <v>18.850000000000001</v>
      </c>
      <c r="K56" s="246">
        <f t="shared" si="6"/>
        <v>15.9</v>
      </c>
      <c r="L56" s="249">
        <f t="shared" si="6"/>
        <v>12.1</v>
      </c>
      <c r="M56" s="230">
        <f t="shared" si="6"/>
        <v>10</v>
      </c>
      <c r="N56" s="243">
        <f t="shared" si="6"/>
        <v>3.5</v>
      </c>
      <c r="O56" s="61" t="s">
        <v>119</v>
      </c>
    </row>
    <row r="57" spans="1:15" x14ac:dyDescent="0.3">
      <c r="A57" s="2" t="s">
        <v>120</v>
      </c>
      <c r="B57" s="18">
        <f>INT(SUM(C57:N57)*100/12)/100</f>
        <v>10.11</v>
      </c>
      <c r="C57" s="231">
        <f t="shared" si="6"/>
        <v>3.45</v>
      </c>
      <c r="D57" s="232">
        <f t="shared" si="6"/>
        <v>4</v>
      </c>
      <c r="E57" s="233">
        <f t="shared" si="6"/>
        <v>6.55</v>
      </c>
      <c r="F57" s="234">
        <f t="shared" si="6"/>
        <v>8.8000000000000007</v>
      </c>
      <c r="G57" s="235">
        <f t="shared" si="6"/>
        <v>12.350000000000001</v>
      </c>
      <c r="H57" s="236">
        <f t="shared" si="6"/>
        <v>14.850000000000001</v>
      </c>
      <c r="I57" s="237">
        <f t="shared" si="6"/>
        <v>16.899999999999999</v>
      </c>
      <c r="J57" s="238">
        <f t="shared" si="6"/>
        <v>17.05</v>
      </c>
      <c r="K57" s="236">
        <f t="shared" si="6"/>
        <v>14.95</v>
      </c>
      <c r="L57" s="239">
        <f t="shared" si="6"/>
        <v>11.25</v>
      </c>
      <c r="M57" s="240">
        <f t="shared" si="6"/>
        <v>6.85</v>
      </c>
      <c r="N57" s="233">
        <f t="shared" si="6"/>
        <v>4.4000000000000004</v>
      </c>
      <c r="O57" s="2" t="s">
        <v>120</v>
      </c>
    </row>
    <row r="58" spans="1:15" x14ac:dyDescent="0.3">
      <c r="A58" s="2" t="s">
        <v>21</v>
      </c>
      <c r="B58" s="18">
        <f t="shared" ref="B58:N58" si="7">B56-B57</f>
        <v>0.74000000000000021</v>
      </c>
      <c r="C58" s="17">
        <f t="shared" si="7"/>
        <v>-2.25</v>
      </c>
      <c r="D58" s="19">
        <f t="shared" si="7"/>
        <v>9.9999999999999645E-2</v>
      </c>
      <c r="E58" s="20">
        <f t="shared" si="7"/>
        <v>0.39999999999999947</v>
      </c>
      <c r="F58" s="21">
        <f t="shared" si="7"/>
        <v>2.6499999999999986</v>
      </c>
      <c r="G58" s="22">
        <f t="shared" si="7"/>
        <v>0.74999999999999822</v>
      </c>
      <c r="H58" s="23">
        <f t="shared" si="7"/>
        <v>0.94999999999999929</v>
      </c>
      <c r="I58" s="24">
        <f t="shared" si="7"/>
        <v>0.45000000000000284</v>
      </c>
      <c r="J58" s="25">
        <f t="shared" si="7"/>
        <v>1.8000000000000007</v>
      </c>
      <c r="K58" s="23">
        <f t="shared" si="7"/>
        <v>0.95000000000000107</v>
      </c>
      <c r="L58" s="26">
        <f t="shared" si="7"/>
        <v>0.84999999999999964</v>
      </c>
      <c r="M58" s="27">
        <f t="shared" si="7"/>
        <v>3.1500000000000004</v>
      </c>
      <c r="N58" s="20">
        <f t="shared" si="7"/>
        <v>-0.90000000000000036</v>
      </c>
      <c r="O58" s="2" t="s">
        <v>21</v>
      </c>
    </row>
    <row r="59" spans="1:15" x14ac:dyDescent="0.3">
      <c r="A59" s="2" t="s">
        <v>117</v>
      </c>
      <c r="B59" s="16"/>
      <c r="C59" s="17">
        <v>-3.1</v>
      </c>
      <c r="D59" s="19">
        <v>-3.6</v>
      </c>
      <c r="E59" s="20">
        <v>3.4</v>
      </c>
      <c r="F59" s="21">
        <v>6.3</v>
      </c>
      <c r="G59" s="22">
        <v>9.6999999999999993</v>
      </c>
      <c r="H59" s="23">
        <v>12.5</v>
      </c>
      <c r="I59" s="24">
        <v>14.9</v>
      </c>
      <c r="J59" s="25">
        <v>14.9</v>
      </c>
      <c r="K59" s="23">
        <v>11.9</v>
      </c>
      <c r="L59" s="26">
        <v>7.6</v>
      </c>
      <c r="M59" s="27">
        <v>3.7</v>
      </c>
      <c r="N59" s="20">
        <v>0</v>
      </c>
      <c r="O59" s="2" t="s">
        <v>117</v>
      </c>
    </row>
    <row r="60" spans="1:15" x14ac:dyDescent="0.3">
      <c r="A60" s="2" t="s">
        <v>86</v>
      </c>
      <c r="B60" s="16"/>
      <c r="C60" s="17">
        <v>1963</v>
      </c>
      <c r="D60" s="19">
        <v>1956</v>
      </c>
      <c r="E60" s="20">
        <v>1955</v>
      </c>
      <c r="F60" s="21">
        <v>1986</v>
      </c>
      <c r="G60" s="22">
        <v>1984</v>
      </c>
      <c r="H60" s="23">
        <v>1972</v>
      </c>
      <c r="I60" s="24" t="s">
        <v>99</v>
      </c>
      <c r="J60" s="25">
        <v>1956</v>
      </c>
      <c r="K60" s="23">
        <v>1986</v>
      </c>
      <c r="L60" s="26">
        <v>1974</v>
      </c>
      <c r="M60" s="27">
        <v>1993</v>
      </c>
      <c r="N60" s="20">
        <v>1993</v>
      </c>
      <c r="O60" s="2" t="s">
        <v>86</v>
      </c>
    </row>
    <row r="61" spans="1:15" x14ac:dyDescent="0.3">
      <c r="A61" s="2" t="s">
        <v>118</v>
      </c>
      <c r="B61" s="16"/>
      <c r="C61" s="17">
        <v>7.7</v>
      </c>
      <c r="D61" s="19">
        <v>8.6</v>
      </c>
      <c r="E61" s="20">
        <v>9.9</v>
      </c>
      <c r="F61" s="21">
        <v>12.65</v>
      </c>
      <c r="G61" s="22">
        <v>15.1</v>
      </c>
      <c r="H61" s="23">
        <v>17.8</v>
      </c>
      <c r="I61" s="24">
        <v>21.3</v>
      </c>
      <c r="J61" s="25">
        <v>21.1</v>
      </c>
      <c r="K61" s="23">
        <v>18.600000000000001</v>
      </c>
      <c r="L61" s="26">
        <v>15</v>
      </c>
      <c r="M61" s="27">
        <v>11.2</v>
      </c>
      <c r="N61" s="20">
        <v>8</v>
      </c>
      <c r="O61" s="2" t="s">
        <v>118</v>
      </c>
    </row>
    <row r="62" spans="1:15" x14ac:dyDescent="0.3">
      <c r="A62" s="87" t="s">
        <v>86</v>
      </c>
      <c r="B62" s="99"/>
      <c r="C62" s="89">
        <v>2007</v>
      </c>
      <c r="D62" s="90">
        <v>1990</v>
      </c>
      <c r="E62" s="91" t="s">
        <v>99</v>
      </c>
      <c r="F62" s="92">
        <v>2007</v>
      </c>
      <c r="G62" s="93">
        <v>1947</v>
      </c>
      <c r="H62" s="94">
        <v>1976</v>
      </c>
      <c r="I62" s="95">
        <v>2006</v>
      </c>
      <c r="J62" s="96">
        <v>1947</v>
      </c>
      <c r="K62" s="94">
        <v>1949</v>
      </c>
      <c r="L62" s="97">
        <v>2001</v>
      </c>
      <c r="M62" s="98">
        <v>1994</v>
      </c>
      <c r="N62" s="91">
        <v>1974</v>
      </c>
      <c r="O62" s="87" t="s">
        <v>86</v>
      </c>
    </row>
    <row r="63" spans="1:15" x14ac:dyDescent="0.3">
      <c r="A63" s="15" t="s">
        <v>121</v>
      </c>
      <c r="B63" s="16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 t="s">
        <v>121</v>
      </c>
    </row>
    <row r="64" spans="1:15" x14ac:dyDescent="0.3">
      <c r="A64" s="3" t="s">
        <v>122</v>
      </c>
      <c r="B64" s="4">
        <f>SUM(C64:N64)</f>
        <v>53</v>
      </c>
      <c r="C64" s="5">
        <v>17</v>
      </c>
      <c r="D64" s="6">
        <v>11</v>
      </c>
      <c r="E64" s="7">
        <v>9</v>
      </c>
      <c r="F64" s="8">
        <v>0</v>
      </c>
      <c r="G64" s="9">
        <v>0</v>
      </c>
      <c r="H64" s="10">
        <v>0</v>
      </c>
      <c r="I64" s="11">
        <v>0</v>
      </c>
      <c r="J64" s="12">
        <v>0</v>
      </c>
      <c r="K64" s="10">
        <v>0</v>
      </c>
      <c r="L64" s="13">
        <v>1</v>
      </c>
      <c r="M64" s="14">
        <v>1</v>
      </c>
      <c r="N64" s="7">
        <v>14</v>
      </c>
      <c r="O64" s="3" t="s">
        <v>122</v>
      </c>
    </row>
    <row r="65" spans="1:15" x14ac:dyDescent="0.3">
      <c r="A65" s="2" t="s">
        <v>123</v>
      </c>
      <c r="B65" s="18">
        <f>SUM(C65:N65)</f>
        <v>47.954999999999998</v>
      </c>
      <c r="C65" s="231">
        <v>9.25</v>
      </c>
      <c r="D65" s="232">
        <v>10.125</v>
      </c>
      <c r="E65" s="233">
        <v>7.625</v>
      </c>
      <c r="F65" s="234">
        <v>3.5</v>
      </c>
      <c r="G65" s="235">
        <v>0.125</v>
      </c>
      <c r="H65" s="236">
        <v>0</v>
      </c>
      <c r="I65" s="237">
        <v>0</v>
      </c>
      <c r="J65" s="238">
        <v>0</v>
      </c>
      <c r="K65" s="236">
        <v>0</v>
      </c>
      <c r="L65" s="239">
        <v>1.375</v>
      </c>
      <c r="M65" s="240">
        <v>3.83</v>
      </c>
      <c r="N65" s="233">
        <v>12.125</v>
      </c>
      <c r="O65" s="2" t="s">
        <v>123</v>
      </c>
    </row>
    <row r="66" spans="1:15" x14ac:dyDescent="0.3">
      <c r="A66" s="2" t="s">
        <v>124</v>
      </c>
      <c r="B66" s="18">
        <v>69</v>
      </c>
      <c r="C66" s="17">
        <v>17</v>
      </c>
      <c r="D66" s="19">
        <v>18</v>
      </c>
      <c r="E66" s="20">
        <v>15</v>
      </c>
      <c r="F66" s="21">
        <v>9</v>
      </c>
      <c r="G66" s="22">
        <v>1</v>
      </c>
      <c r="H66" s="23">
        <v>0</v>
      </c>
      <c r="I66" s="24">
        <v>0</v>
      </c>
      <c r="J66" s="25">
        <v>0</v>
      </c>
      <c r="K66" s="23">
        <v>0</v>
      </c>
      <c r="L66" s="26">
        <v>7</v>
      </c>
      <c r="M66" s="27">
        <v>8</v>
      </c>
      <c r="N66" s="20">
        <v>19</v>
      </c>
      <c r="O66" s="2" t="s">
        <v>124</v>
      </c>
    </row>
    <row r="67" spans="1:15" x14ac:dyDescent="0.3">
      <c r="A67" s="2" t="s">
        <v>86</v>
      </c>
      <c r="B67" s="18">
        <v>2003</v>
      </c>
      <c r="C67" s="17">
        <v>2009</v>
      </c>
      <c r="D67" s="19">
        <v>2003</v>
      </c>
      <c r="E67" s="20">
        <v>2006</v>
      </c>
      <c r="F67" s="21">
        <v>2003</v>
      </c>
      <c r="G67" s="22">
        <v>2005</v>
      </c>
      <c r="H67" s="23"/>
      <c r="I67" s="24"/>
      <c r="J67" s="25"/>
      <c r="K67" s="23"/>
      <c r="L67" s="26">
        <v>2003</v>
      </c>
      <c r="M67" s="27">
        <v>2005</v>
      </c>
      <c r="N67" s="20">
        <v>2001</v>
      </c>
      <c r="O67" s="2" t="s">
        <v>86</v>
      </c>
    </row>
    <row r="68" spans="1:15" x14ac:dyDescent="0.3">
      <c r="A68" s="2" t="s">
        <v>125</v>
      </c>
      <c r="B68" s="18">
        <v>34</v>
      </c>
      <c r="C68" s="17">
        <v>4</v>
      </c>
      <c r="D68" s="19">
        <v>6</v>
      </c>
      <c r="E68" s="20">
        <v>2</v>
      </c>
      <c r="F68" s="21">
        <v>0</v>
      </c>
      <c r="G68" s="22">
        <v>0</v>
      </c>
      <c r="H68" s="23">
        <v>0</v>
      </c>
      <c r="I68" s="24">
        <v>0</v>
      </c>
      <c r="J68" s="25">
        <v>0</v>
      </c>
      <c r="K68" s="23">
        <v>0</v>
      </c>
      <c r="L68" s="26">
        <v>0</v>
      </c>
      <c r="M68" s="27">
        <v>0</v>
      </c>
      <c r="N68" s="20">
        <v>7</v>
      </c>
      <c r="O68" s="2" t="s">
        <v>125</v>
      </c>
    </row>
    <row r="69" spans="1:15" x14ac:dyDescent="0.3">
      <c r="A69" s="2" t="s">
        <v>126</v>
      </c>
      <c r="B69" s="18">
        <v>2002</v>
      </c>
      <c r="C69" s="17">
        <v>2008</v>
      </c>
      <c r="D69" s="19">
        <v>2007</v>
      </c>
      <c r="E69" s="20">
        <v>2001</v>
      </c>
      <c r="F69" s="21">
        <v>2009</v>
      </c>
      <c r="G69" s="22">
        <v>2006</v>
      </c>
      <c r="H69" s="23"/>
      <c r="I69" s="24"/>
      <c r="J69" s="25"/>
      <c r="K69" s="23"/>
      <c r="L69" s="26">
        <v>2008</v>
      </c>
      <c r="M69" s="27">
        <v>2002</v>
      </c>
      <c r="N69" s="20">
        <v>2002</v>
      </c>
      <c r="O69" s="2" t="s">
        <v>126</v>
      </c>
    </row>
    <row r="70" spans="1:15" x14ac:dyDescent="0.3">
      <c r="A70" s="2" t="s">
        <v>127</v>
      </c>
      <c r="B70" s="100">
        <v>40101</v>
      </c>
      <c r="C70" s="17"/>
      <c r="D70" s="19"/>
      <c r="E70" s="20"/>
      <c r="F70" s="21"/>
      <c r="G70" s="22"/>
      <c r="H70" s="23"/>
      <c r="I70" s="24"/>
      <c r="J70" s="25"/>
      <c r="K70" s="23"/>
      <c r="L70" s="26"/>
      <c r="M70" s="27"/>
      <c r="N70" s="20"/>
      <c r="O70" s="2"/>
    </row>
    <row r="71" spans="1:15" x14ac:dyDescent="0.3">
      <c r="A71" s="2" t="s">
        <v>128</v>
      </c>
      <c r="B71" s="38">
        <v>40101</v>
      </c>
      <c r="C71" s="17"/>
      <c r="D71" s="19"/>
      <c r="E71" s="20"/>
      <c r="F71" s="21"/>
      <c r="G71" s="22"/>
      <c r="H71" s="23"/>
      <c r="I71" s="24"/>
      <c r="J71" s="25"/>
      <c r="K71" s="23"/>
      <c r="L71" s="26"/>
      <c r="M71" s="27"/>
      <c r="N71" s="20"/>
      <c r="O71" s="2"/>
    </row>
    <row r="72" spans="1:15" x14ac:dyDescent="0.3">
      <c r="A72" s="2" t="s">
        <v>129</v>
      </c>
      <c r="B72" s="38">
        <v>39775</v>
      </c>
      <c r="C72" s="17"/>
      <c r="D72" s="19"/>
      <c r="E72" s="20"/>
      <c r="F72" s="21"/>
      <c r="G72" s="22"/>
      <c r="H72" s="23"/>
      <c r="I72" s="24"/>
      <c r="J72" s="25"/>
      <c r="K72" s="23"/>
      <c r="L72" s="26"/>
      <c r="M72" s="27"/>
      <c r="N72" s="20"/>
      <c r="O72" s="2"/>
    </row>
    <row r="73" spans="1:15" x14ac:dyDescent="0.3">
      <c r="A73" s="2" t="s">
        <v>130</v>
      </c>
      <c r="B73" s="100">
        <v>39903</v>
      </c>
      <c r="C73" s="17"/>
      <c r="D73" s="19"/>
      <c r="E73" s="20"/>
      <c r="F73" s="21"/>
      <c r="G73" s="22"/>
      <c r="H73" s="23"/>
      <c r="I73" s="24"/>
      <c r="J73" s="25"/>
      <c r="K73" s="23"/>
      <c r="L73" s="26"/>
      <c r="M73" s="27"/>
      <c r="N73" s="20"/>
      <c r="O73" s="2"/>
    </row>
    <row r="74" spans="1:15" x14ac:dyDescent="0.3">
      <c r="A74" s="2" t="s">
        <v>131</v>
      </c>
      <c r="B74" s="38">
        <v>39164</v>
      </c>
      <c r="C74" s="17"/>
      <c r="D74" s="19"/>
      <c r="E74" s="20"/>
      <c r="F74" s="21"/>
      <c r="G74" s="22"/>
      <c r="H74" s="23"/>
      <c r="I74" s="24"/>
      <c r="J74" s="25"/>
      <c r="K74" s="23"/>
      <c r="L74" s="26"/>
      <c r="M74" s="27"/>
      <c r="N74" s="20"/>
      <c r="O74" s="2"/>
    </row>
    <row r="75" spans="1:15" ht="15" thickBot="1" x14ac:dyDescent="0.35">
      <c r="A75" s="101" t="s">
        <v>132</v>
      </c>
      <c r="B75" s="102">
        <v>38490</v>
      </c>
      <c r="C75" s="103"/>
      <c r="D75" s="104"/>
      <c r="E75" s="105"/>
      <c r="F75" s="106"/>
      <c r="G75" s="107"/>
      <c r="H75" s="108"/>
      <c r="I75" s="109"/>
      <c r="J75" s="110"/>
      <c r="K75" s="108"/>
      <c r="L75" s="111"/>
      <c r="M75" s="112"/>
      <c r="N75" s="105"/>
      <c r="O75" s="101"/>
    </row>
    <row r="76" spans="1:15" ht="15" thickTop="1" x14ac:dyDescent="0.3">
      <c r="A76" s="61" t="s">
        <v>133</v>
      </c>
      <c r="B76" s="62" t="s">
        <v>482</v>
      </c>
      <c r="C76" s="63" t="s">
        <v>482</v>
      </c>
      <c r="D76" s="64" t="s">
        <v>482</v>
      </c>
      <c r="E76" s="65">
        <v>4</v>
      </c>
      <c r="F76" s="66">
        <v>0</v>
      </c>
      <c r="G76" s="67">
        <v>0</v>
      </c>
      <c r="H76" s="68">
        <v>0</v>
      </c>
      <c r="I76" s="69">
        <v>0</v>
      </c>
      <c r="J76" s="70">
        <v>0</v>
      </c>
      <c r="K76" s="68">
        <v>0</v>
      </c>
      <c r="L76" s="71">
        <v>1</v>
      </c>
      <c r="M76" s="72">
        <v>0</v>
      </c>
      <c r="N76" s="65" t="s">
        <v>482</v>
      </c>
      <c r="O76" s="61" t="s">
        <v>133</v>
      </c>
    </row>
    <row r="77" spans="1:15" x14ac:dyDescent="0.3">
      <c r="A77" s="113" t="s">
        <v>134</v>
      </c>
      <c r="B77" s="114">
        <f>SUM(C77:N77)</f>
        <v>49</v>
      </c>
      <c r="C77" s="115">
        <v>12</v>
      </c>
      <c r="D77" s="116">
        <v>11</v>
      </c>
      <c r="E77" s="117">
        <v>7</v>
      </c>
      <c r="F77" s="118">
        <v>3</v>
      </c>
      <c r="G77" s="119">
        <v>0</v>
      </c>
      <c r="H77" s="120">
        <v>0</v>
      </c>
      <c r="I77" s="121">
        <v>0</v>
      </c>
      <c r="J77" s="122">
        <v>0</v>
      </c>
      <c r="K77" s="120">
        <v>0</v>
      </c>
      <c r="L77" s="123">
        <v>1</v>
      </c>
      <c r="M77" s="124">
        <v>5</v>
      </c>
      <c r="N77" s="117">
        <v>10</v>
      </c>
      <c r="O77" s="113" t="s">
        <v>134</v>
      </c>
    </row>
    <row r="78" spans="1:15" x14ac:dyDescent="0.3">
      <c r="A78" s="2" t="s">
        <v>124</v>
      </c>
      <c r="B78" s="125"/>
      <c r="C78" s="17">
        <v>28</v>
      </c>
      <c r="D78" s="19">
        <v>27</v>
      </c>
      <c r="E78" s="20">
        <v>23</v>
      </c>
      <c r="F78" s="21">
        <v>9</v>
      </c>
      <c r="G78" s="22">
        <v>2</v>
      </c>
      <c r="H78" s="23">
        <v>0</v>
      </c>
      <c r="I78" s="24">
        <v>0</v>
      </c>
      <c r="J78" s="25">
        <v>0</v>
      </c>
      <c r="K78" s="23">
        <v>0</v>
      </c>
      <c r="L78" s="26">
        <v>5</v>
      </c>
      <c r="M78" s="27">
        <v>15</v>
      </c>
      <c r="N78" s="20">
        <v>23</v>
      </c>
      <c r="O78" s="2" t="s">
        <v>124</v>
      </c>
    </row>
    <row r="79" spans="1:15" x14ac:dyDescent="0.3">
      <c r="A79" s="2" t="s">
        <v>86</v>
      </c>
      <c r="B79" s="125"/>
      <c r="C79" s="17" t="s">
        <v>99</v>
      </c>
      <c r="D79" s="19">
        <v>1956</v>
      </c>
      <c r="E79" s="20">
        <v>1955</v>
      </c>
      <c r="F79" s="21">
        <v>1956</v>
      </c>
      <c r="G79" s="22">
        <v>1962</v>
      </c>
      <c r="H79" s="23"/>
      <c r="I79" s="24"/>
      <c r="J79" s="25"/>
      <c r="K79" s="23"/>
      <c r="L79" s="26">
        <v>1997</v>
      </c>
      <c r="M79" s="27">
        <v>1985</v>
      </c>
      <c r="N79" s="20">
        <v>1963</v>
      </c>
      <c r="O79" s="2" t="s">
        <v>86</v>
      </c>
    </row>
    <row r="80" spans="1:15" x14ac:dyDescent="0.3">
      <c r="A80" s="2" t="s">
        <v>125</v>
      </c>
      <c r="B80" s="125"/>
      <c r="C80" s="17">
        <v>0</v>
      </c>
      <c r="D80" s="19">
        <v>0</v>
      </c>
      <c r="E80" s="20">
        <v>0</v>
      </c>
      <c r="F80" s="21">
        <v>0</v>
      </c>
      <c r="G80" s="22">
        <v>0</v>
      </c>
      <c r="H80" s="23">
        <v>0</v>
      </c>
      <c r="I80" s="24">
        <v>0</v>
      </c>
      <c r="J80" s="25">
        <v>0</v>
      </c>
      <c r="K80" s="23">
        <v>0</v>
      </c>
      <c r="L80" s="26">
        <v>0</v>
      </c>
      <c r="M80" s="27">
        <v>0</v>
      </c>
      <c r="N80" s="20">
        <v>0</v>
      </c>
      <c r="O80" s="2" t="s">
        <v>125</v>
      </c>
    </row>
    <row r="81" spans="1:15" x14ac:dyDescent="0.3">
      <c r="A81" s="87" t="s">
        <v>126</v>
      </c>
      <c r="B81" s="125"/>
      <c r="C81" s="89" t="s">
        <v>99</v>
      </c>
      <c r="D81" s="90" t="s">
        <v>99</v>
      </c>
      <c r="E81" s="91">
        <v>2007</v>
      </c>
      <c r="F81" s="92">
        <v>2007</v>
      </c>
      <c r="G81" s="93">
        <v>2007</v>
      </c>
      <c r="H81" s="94"/>
      <c r="I81" s="95"/>
      <c r="J81" s="96"/>
      <c r="K81" s="94"/>
      <c r="L81" s="97">
        <v>2007</v>
      </c>
      <c r="M81" s="98">
        <v>2006</v>
      </c>
      <c r="N81" s="91" t="s">
        <v>99</v>
      </c>
      <c r="O81" s="87" t="s">
        <v>126</v>
      </c>
    </row>
    <row r="82" spans="1:15" x14ac:dyDescent="0.3">
      <c r="A82" s="15" t="s">
        <v>135</v>
      </c>
      <c r="B82" s="16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 t="s">
        <v>135</v>
      </c>
    </row>
    <row r="83" spans="1:15" x14ac:dyDescent="0.3">
      <c r="A83" s="3" t="s">
        <v>136</v>
      </c>
      <c r="B83" s="4">
        <f>SUM(C83:N83)</f>
        <v>14</v>
      </c>
      <c r="C83" s="5">
        <v>8</v>
      </c>
      <c r="D83" s="6">
        <v>1</v>
      </c>
      <c r="E83" s="7">
        <v>0</v>
      </c>
      <c r="F83" s="8">
        <v>0</v>
      </c>
      <c r="G83" s="9">
        <v>0</v>
      </c>
      <c r="H83" s="10">
        <v>0</v>
      </c>
      <c r="I83" s="11">
        <v>0</v>
      </c>
      <c r="J83" s="12">
        <v>0</v>
      </c>
      <c r="K83" s="10">
        <v>0</v>
      </c>
      <c r="L83" s="13">
        <v>0</v>
      </c>
      <c r="M83" s="14">
        <v>0</v>
      </c>
      <c r="N83" s="7">
        <v>5</v>
      </c>
      <c r="O83" s="3" t="s">
        <v>136</v>
      </c>
    </row>
    <row r="84" spans="1:15" x14ac:dyDescent="0.3">
      <c r="A84" s="2" t="s">
        <v>137</v>
      </c>
      <c r="B84" s="18">
        <f>SUM(C84:N84)</f>
        <v>5.125</v>
      </c>
      <c r="C84" s="231">
        <v>1.75</v>
      </c>
      <c r="D84" s="232">
        <v>1.125</v>
      </c>
      <c r="E84" s="233">
        <v>0.875</v>
      </c>
      <c r="F84" s="234">
        <v>0.125</v>
      </c>
      <c r="G84" s="235">
        <v>0</v>
      </c>
      <c r="H84" s="236">
        <v>0</v>
      </c>
      <c r="I84" s="237">
        <v>0</v>
      </c>
      <c r="J84" s="238">
        <v>0</v>
      </c>
      <c r="K84" s="236">
        <v>0</v>
      </c>
      <c r="L84" s="239">
        <v>0.25</v>
      </c>
      <c r="M84" s="240">
        <v>0</v>
      </c>
      <c r="N84" s="233">
        <v>1</v>
      </c>
      <c r="O84" s="2" t="s">
        <v>137</v>
      </c>
    </row>
    <row r="85" spans="1:15" x14ac:dyDescent="0.3">
      <c r="A85" s="2" t="s">
        <v>138</v>
      </c>
      <c r="B85" s="18">
        <v>13</v>
      </c>
      <c r="C85" s="17">
        <v>8</v>
      </c>
      <c r="D85" s="19">
        <v>3</v>
      </c>
      <c r="E85" s="20">
        <v>5</v>
      </c>
      <c r="F85" s="21">
        <v>1</v>
      </c>
      <c r="G85" s="22">
        <v>0</v>
      </c>
      <c r="H85" s="23">
        <v>0</v>
      </c>
      <c r="I85" s="24">
        <v>0</v>
      </c>
      <c r="J85" s="25">
        <v>0</v>
      </c>
      <c r="K85" s="23">
        <v>0</v>
      </c>
      <c r="L85" s="26">
        <v>2</v>
      </c>
      <c r="M85" s="27">
        <v>0</v>
      </c>
      <c r="N85" s="20">
        <v>5</v>
      </c>
      <c r="O85" s="2" t="s">
        <v>138</v>
      </c>
    </row>
    <row r="86" spans="1:15" x14ac:dyDescent="0.3">
      <c r="A86" s="2" t="s">
        <v>86</v>
      </c>
      <c r="B86" s="18">
        <v>2003</v>
      </c>
      <c r="C86" s="17">
        <v>2009</v>
      </c>
      <c r="D86" s="19">
        <v>2005</v>
      </c>
      <c r="E86" s="20">
        <v>2005</v>
      </c>
      <c r="F86" s="21">
        <v>2003</v>
      </c>
      <c r="G86" s="22"/>
      <c r="H86" s="23"/>
      <c r="I86" s="24"/>
      <c r="J86" s="25"/>
      <c r="K86" s="23"/>
      <c r="L86" s="26">
        <v>2003</v>
      </c>
      <c r="M86" s="27">
        <v>2005</v>
      </c>
      <c r="N86" s="20">
        <v>2009</v>
      </c>
      <c r="O86" s="2" t="s">
        <v>86</v>
      </c>
    </row>
    <row r="87" spans="1:15" x14ac:dyDescent="0.3">
      <c r="A87" s="2" t="s">
        <v>139</v>
      </c>
      <c r="B87" s="18">
        <v>2</v>
      </c>
      <c r="C87" s="17">
        <v>0</v>
      </c>
      <c r="D87" s="19">
        <v>0</v>
      </c>
      <c r="E87" s="20">
        <v>0</v>
      </c>
      <c r="F87" s="21">
        <v>0</v>
      </c>
      <c r="G87" s="22">
        <v>0</v>
      </c>
      <c r="H87" s="23">
        <v>0</v>
      </c>
      <c r="I87" s="24">
        <v>0</v>
      </c>
      <c r="J87" s="25">
        <v>0</v>
      </c>
      <c r="K87" s="23">
        <v>0</v>
      </c>
      <c r="L87" s="26">
        <v>0</v>
      </c>
      <c r="M87" s="27">
        <v>0</v>
      </c>
      <c r="N87" s="20">
        <v>0</v>
      </c>
      <c r="O87" s="2" t="s">
        <v>139</v>
      </c>
    </row>
    <row r="88" spans="1:15" ht="15" thickBot="1" x14ac:dyDescent="0.35">
      <c r="A88" s="87" t="s">
        <v>126</v>
      </c>
      <c r="B88" s="88">
        <v>2002</v>
      </c>
      <c r="C88" s="89">
        <v>2005</v>
      </c>
      <c r="D88" s="90">
        <v>2006</v>
      </c>
      <c r="E88" s="91">
        <v>2009</v>
      </c>
      <c r="F88" s="92">
        <v>2009</v>
      </c>
      <c r="G88" s="93"/>
      <c r="H88" s="94"/>
      <c r="I88" s="95"/>
      <c r="J88" s="96"/>
      <c r="K88" s="94"/>
      <c r="L88" s="97">
        <v>2007</v>
      </c>
      <c r="M88" s="98">
        <v>2005</v>
      </c>
      <c r="N88" s="91">
        <v>2006</v>
      </c>
      <c r="O88" s="87" t="s">
        <v>126</v>
      </c>
    </row>
    <row r="89" spans="1:15" ht="15" thickTop="1" x14ac:dyDescent="0.3">
      <c r="A89" s="126" t="s">
        <v>140</v>
      </c>
      <c r="B89" s="127">
        <f>SUM(C89:N89)</f>
        <v>7</v>
      </c>
      <c r="C89" s="201">
        <v>3</v>
      </c>
      <c r="D89" s="202">
        <v>2</v>
      </c>
      <c r="E89" s="203">
        <v>0</v>
      </c>
      <c r="F89" s="204">
        <v>0</v>
      </c>
      <c r="G89" s="132">
        <v>0</v>
      </c>
      <c r="H89" s="133">
        <v>0</v>
      </c>
      <c r="I89" s="134">
        <v>0</v>
      </c>
      <c r="J89" s="135">
        <v>0</v>
      </c>
      <c r="K89" s="133">
        <v>0</v>
      </c>
      <c r="L89" s="136">
        <v>0</v>
      </c>
      <c r="M89" s="137">
        <v>0</v>
      </c>
      <c r="N89" s="130">
        <v>2</v>
      </c>
      <c r="O89" s="126" t="s">
        <v>140</v>
      </c>
    </row>
    <row r="90" spans="1:15" x14ac:dyDescent="0.3">
      <c r="A90" s="15" t="s">
        <v>141</v>
      </c>
      <c r="B90" s="16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 t="s">
        <v>141</v>
      </c>
    </row>
    <row r="91" spans="1:15" x14ac:dyDescent="0.3">
      <c r="A91" s="3" t="s">
        <v>142</v>
      </c>
      <c r="B91" s="4">
        <f>SUM(C91:N91)</f>
        <v>4</v>
      </c>
      <c r="C91" s="5">
        <v>4</v>
      </c>
      <c r="D91" s="6">
        <v>0</v>
      </c>
      <c r="E91" s="7">
        <v>0</v>
      </c>
      <c r="F91" s="8">
        <v>0</v>
      </c>
      <c r="G91" s="9">
        <v>0</v>
      </c>
      <c r="H91" s="10">
        <v>0</v>
      </c>
      <c r="I91" s="11">
        <v>0</v>
      </c>
      <c r="J91" s="12">
        <v>0</v>
      </c>
      <c r="K91" s="10">
        <v>0</v>
      </c>
      <c r="L91" s="13">
        <v>0</v>
      </c>
      <c r="M91" s="14">
        <v>0</v>
      </c>
      <c r="N91" s="7">
        <v>0</v>
      </c>
      <c r="O91" s="3" t="s">
        <v>142</v>
      </c>
    </row>
    <row r="92" spans="1:15" x14ac:dyDescent="0.3">
      <c r="A92" s="2" t="s">
        <v>143</v>
      </c>
      <c r="B92" s="252">
        <f>SUM(C92:N92)</f>
        <v>0.25</v>
      </c>
      <c r="C92" s="231">
        <v>0</v>
      </c>
      <c r="D92" s="232">
        <v>0.125</v>
      </c>
      <c r="E92" s="233">
        <v>0.125</v>
      </c>
      <c r="F92" s="234">
        <v>0</v>
      </c>
      <c r="G92" s="235">
        <v>0</v>
      </c>
      <c r="H92" s="236">
        <v>0</v>
      </c>
      <c r="I92" s="237">
        <v>0</v>
      </c>
      <c r="J92" s="238">
        <v>0</v>
      </c>
      <c r="K92" s="236">
        <v>0</v>
      </c>
      <c r="L92" s="239">
        <v>0</v>
      </c>
      <c r="M92" s="240">
        <v>0</v>
      </c>
      <c r="N92" s="233">
        <v>0</v>
      </c>
      <c r="O92" s="2" t="s">
        <v>143</v>
      </c>
    </row>
    <row r="93" spans="1:15" x14ac:dyDescent="0.3">
      <c r="A93" s="2" t="s">
        <v>144</v>
      </c>
      <c r="B93" s="18">
        <v>4</v>
      </c>
      <c r="C93" s="17">
        <v>4</v>
      </c>
      <c r="D93" s="19">
        <v>1</v>
      </c>
      <c r="E93" s="20">
        <v>1</v>
      </c>
      <c r="F93" s="21">
        <v>0</v>
      </c>
      <c r="G93" s="22">
        <v>0</v>
      </c>
      <c r="H93" s="23">
        <v>0</v>
      </c>
      <c r="I93" s="24">
        <v>0</v>
      </c>
      <c r="J93" s="25">
        <v>0</v>
      </c>
      <c r="K93" s="23">
        <v>0</v>
      </c>
      <c r="L93" s="26">
        <v>0</v>
      </c>
      <c r="M93" s="27">
        <v>0</v>
      </c>
      <c r="N93" s="20">
        <v>0</v>
      </c>
      <c r="O93" s="2" t="s">
        <v>144</v>
      </c>
    </row>
    <row r="94" spans="1:15" x14ac:dyDescent="0.3">
      <c r="A94" s="2" t="s">
        <v>86</v>
      </c>
      <c r="B94" s="18">
        <v>2009</v>
      </c>
      <c r="C94" s="17">
        <v>2009</v>
      </c>
      <c r="D94" s="19">
        <v>2005</v>
      </c>
      <c r="E94" s="20">
        <v>2005</v>
      </c>
      <c r="F94" s="21"/>
      <c r="G94" s="22"/>
      <c r="H94" s="23"/>
      <c r="I94" s="24"/>
      <c r="J94" s="25"/>
      <c r="K94" s="23"/>
      <c r="L94" s="26"/>
      <c r="M94" s="27"/>
      <c r="N94" s="20"/>
      <c r="O94" s="2" t="s">
        <v>86</v>
      </c>
    </row>
    <row r="95" spans="1:15" x14ac:dyDescent="0.3">
      <c r="A95" s="2" t="s">
        <v>145</v>
      </c>
      <c r="B95" s="18">
        <v>0</v>
      </c>
      <c r="C95" s="17">
        <v>0</v>
      </c>
      <c r="D95" s="19">
        <v>0</v>
      </c>
      <c r="E95" s="20">
        <v>0</v>
      </c>
      <c r="F95" s="21">
        <v>0</v>
      </c>
      <c r="G95" s="22">
        <v>0</v>
      </c>
      <c r="H95" s="23">
        <v>0</v>
      </c>
      <c r="I95" s="24">
        <v>0</v>
      </c>
      <c r="J95" s="25">
        <v>0</v>
      </c>
      <c r="K95" s="23">
        <v>0</v>
      </c>
      <c r="L95" s="26">
        <v>0</v>
      </c>
      <c r="M95" s="27">
        <v>0</v>
      </c>
      <c r="N95" s="20">
        <v>0</v>
      </c>
      <c r="O95" s="2" t="s">
        <v>145</v>
      </c>
    </row>
    <row r="96" spans="1:15" ht="15" thickBot="1" x14ac:dyDescent="0.35">
      <c r="A96" s="87" t="s">
        <v>126</v>
      </c>
      <c r="B96" s="88">
        <v>2008</v>
      </c>
      <c r="C96" s="89">
        <v>2008</v>
      </c>
      <c r="D96" s="90">
        <v>2008</v>
      </c>
      <c r="E96" s="91">
        <v>2009</v>
      </c>
      <c r="F96" s="92"/>
      <c r="G96" s="93"/>
      <c r="H96" s="94"/>
      <c r="I96" s="95"/>
      <c r="J96" s="96"/>
      <c r="K96" s="94"/>
      <c r="L96" s="97"/>
      <c r="M96" s="98"/>
      <c r="N96" s="91"/>
      <c r="O96" s="87" t="s">
        <v>126</v>
      </c>
    </row>
    <row r="97" spans="1:15" ht="15" thickTop="1" x14ac:dyDescent="0.3">
      <c r="A97" s="126" t="s">
        <v>146</v>
      </c>
      <c r="B97" s="127">
        <v>1</v>
      </c>
      <c r="C97" s="128">
        <v>1</v>
      </c>
      <c r="D97" s="129">
        <v>0</v>
      </c>
      <c r="E97" s="130">
        <v>0</v>
      </c>
      <c r="F97" s="131">
        <v>0</v>
      </c>
      <c r="G97" s="132">
        <v>0</v>
      </c>
      <c r="H97" s="133">
        <v>0</v>
      </c>
      <c r="I97" s="134">
        <v>0</v>
      </c>
      <c r="J97" s="135">
        <v>0</v>
      </c>
      <c r="K97" s="133">
        <v>0</v>
      </c>
      <c r="L97" s="211">
        <v>0</v>
      </c>
      <c r="M97" s="137">
        <v>0</v>
      </c>
      <c r="N97" s="130">
        <v>0</v>
      </c>
      <c r="O97" s="126" t="s">
        <v>147</v>
      </c>
    </row>
    <row r="98" spans="1:15" x14ac:dyDescent="0.3">
      <c r="A98" s="15" t="s">
        <v>148</v>
      </c>
      <c r="B98" s="16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 t="s">
        <v>148</v>
      </c>
    </row>
    <row r="99" spans="1:15" x14ac:dyDescent="0.3">
      <c r="A99" s="3" t="s">
        <v>149</v>
      </c>
      <c r="B99" s="4">
        <f>SUM(C99:N99)</f>
        <v>5</v>
      </c>
      <c r="C99" s="5">
        <v>3</v>
      </c>
      <c r="D99" s="6">
        <v>0</v>
      </c>
      <c r="E99" s="7">
        <v>0</v>
      </c>
      <c r="F99" s="8">
        <v>0</v>
      </c>
      <c r="G99" s="9">
        <v>0</v>
      </c>
      <c r="H99" s="10">
        <v>0</v>
      </c>
      <c r="I99" s="11">
        <v>0</v>
      </c>
      <c r="J99" s="12">
        <v>0</v>
      </c>
      <c r="K99" s="10">
        <v>0</v>
      </c>
      <c r="L99" s="13">
        <v>0</v>
      </c>
      <c r="M99" s="14">
        <v>0</v>
      </c>
      <c r="N99" s="7">
        <v>2</v>
      </c>
      <c r="O99" s="3" t="s">
        <v>149</v>
      </c>
    </row>
    <row r="100" spans="1:15" x14ac:dyDescent="0.3">
      <c r="A100" s="2" t="s">
        <v>150</v>
      </c>
      <c r="B100" s="252">
        <f>SUM(C100:N100)</f>
        <v>1</v>
      </c>
      <c r="C100" s="231">
        <v>0.625</v>
      </c>
      <c r="D100" s="232">
        <v>0</v>
      </c>
      <c r="E100" s="233">
        <v>0</v>
      </c>
      <c r="F100" s="234">
        <v>0</v>
      </c>
      <c r="G100" s="235">
        <v>0</v>
      </c>
      <c r="H100" s="236">
        <v>0</v>
      </c>
      <c r="I100" s="237">
        <v>0</v>
      </c>
      <c r="J100" s="238">
        <v>0</v>
      </c>
      <c r="K100" s="236">
        <v>0</v>
      </c>
      <c r="L100" s="239">
        <v>0</v>
      </c>
      <c r="M100" s="240">
        <v>0</v>
      </c>
      <c r="N100" s="233">
        <v>0.375</v>
      </c>
      <c r="O100" s="2" t="s">
        <v>150</v>
      </c>
    </row>
    <row r="101" spans="1:15" x14ac:dyDescent="0.3">
      <c r="A101" s="2" t="s">
        <v>151</v>
      </c>
      <c r="B101" s="18">
        <v>5</v>
      </c>
      <c r="C101" s="17">
        <v>3</v>
      </c>
      <c r="D101" s="19">
        <v>0</v>
      </c>
      <c r="E101" s="20">
        <v>0</v>
      </c>
      <c r="F101" s="21">
        <v>0</v>
      </c>
      <c r="G101" s="22">
        <v>0</v>
      </c>
      <c r="H101" s="23">
        <v>0</v>
      </c>
      <c r="I101" s="24">
        <v>0</v>
      </c>
      <c r="J101" s="25">
        <v>0</v>
      </c>
      <c r="K101" s="23">
        <v>0</v>
      </c>
      <c r="L101" s="26">
        <v>0</v>
      </c>
      <c r="M101" s="27">
        <v>0</v>
      </c>
      <c r="N101" s="20">
        <v>2</v>
      </c>
      <c r="O101" s="2" t="s">
        <v>151</v>
      </c>
    </row>
    <row r="102" spans="1:15" x14ac:dyDescent="0.3">
      <c r="A102" s="2" t="s">
        <v>126</v>
      </c>
      <c r="B102" s="18">
        <v>2009</v>
      </c>
      <c r="C102" s="17">
        <v>2009</v>
      </c>
      <c r="D102" s="19"/>
      <c r="E102" s="20"/>
      <c r="F102" s="21"/>
      <c r="G102" s="22"/>
      <c r="H102" s="23"/>
      <c r="I102" s="24"/>
      <c r="J102" s="25"/>
      <c r="K102" s="23"/>
      <c r="L102" s="26"/>
      <c r="M102" s="27"/>
      <c r="N102" s="20">
        <v>2009</v>
      </c>
      <c r="O102" s="2" t="s">
        <v>126</v>
      </c>
    </row>
    <row r="103" spans="1:15" x14ac:dyDescent="0.3">
      <c r="A103" s="2" t="s">
        <v>152</v>
      </c>
      <c r="B103" s="18">
        <v>0</v>
      </c>
      <c r="C103" s="17">
        <v>0</v>
      </c>
      <c r="D103" s="19">
        <v>0</v>
      </c>
      <c r="E103" s="20">
        <v>0</v>
      </c>
      <c r="F103" s="21">
        <v>0</v>
      </c>
      <c r="G103" s="22">
        <v>0</v>
      </c>
      <c r="H103" s="23">
        <v>0</v>
      </c>
      <c r="I103" s="24">
        <v>0</v>
      </c>
      <c r="J103" s="25">
        <v>0</v>
      </c>
      <c r="K103" s="23">
        <v>0</v>
      </c>
      <c r="L103" s="26">
        <v>0</v>
      </c>
      <c r="M103" s="27">
        <v>0</v>
      </c>
      <c r="N103" s="20">
        <v>0</v>
      </c>
      <c r="O103" s="2" t="s">
        <v>152</v>
      </c>
    </row>
    <row r="104" spans="1:15" ht="15" thickBot="1" x14ac:dyDescent="0.35">
      <c r="A104" s="87" t="s">
        <v>126</v>
      </c>
      <c r="B104" s="88">
        <v>2008</v>
      </c>
      <c r="C104" s="89">
        <v>2008</v>
      </c>
      <c r="D104" s="90">
        <v>2008</v>
      </c>
      <c r="E104" s="91"/>
      <c r="F104" s="92"/>
      <c r="G104" s="93"/>
      <c r="H104" s="94"/>
      <c r="I104" s="95"/>
      <c r="J104" s="96"/>
      <c r="K104" s="94"/>
      <c r="L104" s="97"/>
      <c r="M104" s="98"/>
      <c r="N104" s="91">
        <v>2006</v>
      </c>
      <c r="O104" s="87" t="s">
        <v>126</v>
      </c>
    </row>
    <row r="105" spans="1:15" ht="15" thickTop="1" x14ac:dyDescent="0.3">
      <c r="A105" s="61" t="s">
        <v>153</v>
      </c>
      <c r="B105" s="62" t="s">
        <v>482</v>
      </c>
      <c r="C105" s="63" t="s">
        <v>482</v>
      </c>
      <c r="D105" s="64" t="s">
        <v>482</v>
      </c>
      <c r="E105" s="65">
        <v>0</v>
      </c>
      <c r="F105" s="66">
        <v>0</v>
      </c>
      <c r="G105" s="219">
        <v>0</v>
      </c>
      <c r="H105" s="68">
        <v>0</v>
      </c>
      <c r="I105" s="69">
        <v>0</v>
      </c>
      <c r="J105" s="70">
        <v>0</v>
      </c>
      <c r="K105" s="68">
        <v>0</v>
      </c>
      <c r="L105" s="71">
        <v>0</v>
      </c>
      <c r="M105" s="72" t="s">
        <v>482</v>
      </c>
      <c r="N105" s="65" t="s">
        <v>482</v>
      </c>
      <c r="O105" s="61" t="s">
        <v>153</v>
      </c>
    </row>
    <row r="106" spans="1:15" x14ac:dyDescent="0.3">
      <c r="A106" s="2" t="s">
        <v>150</v>
      </c>
      <c r="B106" s="18">
        <f>SUM(C106:N106)</f>
        <v>7</v>
      </c>
      <c r="C106" s="17">
        <v>3</v>
      </c>
      <c r="D106" s="19">
        <v>2</v>
      </c>
      <c r="E106" s="20">
        <v>0</v>
      </c>
      <c r="F106" s="21">
        <v>0</v>
      </c>
      <c r="G106" s="22">
        <v>0</v>
      </c>
      <c r="H106" s="23">
        <v>0</v>
      </c>
      <c r="I106" s="24">
        <v>0</v>
      </c>
      <c r="J106" s="25">
        <v>0</v>
      </c>
      <c r="K106" s="23">
        <v>0</v>
      </c>
      <c r="L106" s="26">
        <v>0</v>
      </c>
      <c r="M106" s="27">
        <v>0</v>
      </c>
      <c r="N106" s="20">
        <v>2</v>
      </c>
      <c r="O106" s="2" t="s">
        <v>150</v>
      </c>
    </row>
    <row r="107" spans="1:15" x14ac:dyDescent="0.3">
      <c r="A107" s="2" t="s">
        <v>151</v>
      </c>
      <c r="B107" s="16"/>
      <c r="C107" s="17">
        <v>16</v>
      </c>
      <c r="D107" s="19">
        <v>14</v>
      </c>
      <c r="E107" s="20">
        <v>4</v>
      </c>
      <c r="F107" s="21">
        <v>0</v>
      </c>
      <c r="G107" s="22">
        <v>0</v>
      </c>
      <c r="H107" s="23">
        <v>0</v>
      </c>
      <c r="I107" s="24">
        <v>0</v>
      </c>
      <c r="J107" s="25">
        <v>0</v>
      </c>
      <c r="K107" s="23">
        <v>0</v>
      </c>
      <c r="L107" s="26">
        <v>0</v>
      </c>
      <c r="M107" s="27">
        <v>3</v>
      </c>
      <c r="N107" s="20">
        <v>10</v>
      </c>
      <c r="O107" s="2" t="s">
        <v>151</v>
      </c>
    </row>
    <row r="108" spans="1:15" x14ac:dyDescent="0.3">
      <c r="A108" s="2" t="s">
        <v>126</v>
      </c>
      <c r="B108" s="16"/>
      <c r="C108" s="17">
        <v>1963</v>
      </c>
      <c r="D108" s="19">
        <v>1956</v>
      </c>
      <c r="E108" s="20">
        <v>1971</v>
      </c>
      <c r="F108" s="21"/>
      <c r="G108" s="22"/>
      <c r="H108" s="23"/>
      <c r="I108" s="24"/>
      <c r="J108" s="25"/>
      <c r="K108" s="23"/>
      <c r="L108" s="26"/>
      <c r="M108" s="27" t="s">
        <v>99</v>
      </c>
      <c r="N108" s="20">
        <v>1969</v>
      </c>
      <c r="O108" s="2" t="s">
        <v>126</v>
      </c>
    </row>
    <row r="109" spans="1:15" x14ac:dyDescent="0.3">
      <c r="A109" s="2" t="s">
        <v>152</v>
      </c>
      <c r="B109" s="16"/>
      <c r="C109" s="17">
        <v>0</v>
      </c>
      <c r="D109" s="19">
        <v>0</v>
      </c>
      <c r="E109" s="20">
        <v>0</v>
      </c>
      <c r="F109" s="21">
        <v>0</v>
      </c>
      <c r="G109" s="22">
        <v>0</v>
      </c>
      <c r="H109" s="23">
        <v>0</v>
      </c>
      <c r="I109" s="24">
        <v>0</v>
      </c>
      <c r="J109" s="25">
        <v>0</v>
      </c>
      <c r="K109" s="23">
        <v>0</v>
      </c>
      <c r="L109" s="26">
        <v>0</v>
      </c>
      <c r="M109" s="27">
        <v>0</v>
      </c>
      <c r="N109" s="20">
        <v>0</v>
      </c>
      <c r="O109" s="2" t="s">
        <v>152</v>
      </c>
    </row>
    <row r="110" spans="1:15" x14ac:dyDescent="0.3">
      <c r="A110" s="2" t="s">
        <v>126</v>
      </c>
      <c r="B110" s="16"/>
      <c r="C110" s="17">
        <v>2004</v>
      </c>
      <c r="D110" s="19">
        <v>2006</v>
      </c>
      <c r="E110" s="20">
        <v>2007</v>
      </c>
      <c r="F110" s="21"/>
      <c r="G110" s="22"/>
      <c r="H110" s="23"/>
      <c r="I110" s="24"/>
      <c r="J110" s="25"/>
      <c r="K110" s="23"/>
      <c r="L110" s="26"/>
      <c r="M110" s="27" t="s">
        <v>99</v>
      </c>
      <c r="N110" s="20">
        <v>2002</v>
      </c>
      <c r="O110" s="2" t="s">
        <v>126</v>
      </c>
    </row>
    <row r="111" spans="1:15" x14ac:dyDescent="0.3">
      <c r="A111" s="15" t="s">
        <v>337</v>
      </c>
      <c r="B111" s="16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 t="s">
        <v>338</v>
      </c>
    </row>
    <row r="112" spans="1:15" x14ac:dyDescent="0.3">
      <c r="A112" s="3" t="s">
        <v>339</v>
      </c>
      <c r="B112" s="4">
        <f>SUM(C112:N112)</f>
        <v>127</v>
      </c>
      <c r="C112" s="5">
        <v>0</v>
      </c>
      <c r="D112" s="6">
        <v>0</v>
      </c>
      <c r="E112" s="7">
        <v>0</v>
      </c>
      <c r="F112" s="8">
        <v>7</v>
      </c>
      <c r="G112" s="9">
        <v>11</v>
      </c>
      <c r="H112" s="10">
        <v>21</v>
      </c>
      <c r="I112" s="11">
        <v>30</v>
      </c>
      <c r="J112" s="12">
        <v>31</v>
      </c>
      <c r="K112" s="10">
        <v>24</v>
      </c>
      <c r="L112" s="13">
        <v>3</v>
      </c>
      <c r="M112" s="14">
        <v>0</v>
      </c>
      <c r="N112" s="7">
        <v>0</v>
      </c>
      <c r="O112" s="3" t="s">
        <v>339</v>
      </c>
    </row>
    <row r="113" spans="1:15" x14ac:dyDescent="0.3">
      <c r="A113" s="2" t="s">
        <v>340</v>
      </c>
      <c r="B113" s="18">
        <v>115</v>
      </c>
      <c r="C113" s="231">
        <v>0</v>
      </c>
      <c r="D113" s="232">
        <v>0</v>
      </c>
      <c r="E113" s="233">
        <v>0.375</v>
      </c>
      <c r="F113" s="234">
        <v>5.625</v>
      </c>
      <c r="G113" s="235">
        <v>11.25</v>
      </c>
      <c r="H113" s="236">
        <v>20.375</v>
      </c>
      <c r="I113" s="237">
        <v>25.25</v>
      </c>
      <c r="J113" s="238">
        <v>27</v>
      </c>
      <c r="K113" s="236">
        <v>15.75</v>
      </c>
      <c r="L113" s="239">
        <v>4.125</v>
      </c>
      <c r="M113" s="240">
        <v>0</v>
      </c>
      <c r="N113" s="233">
        <v>0</v>
      </c>
      <c r="O113" s="2" t="s">
        <v>340</v>
      </c>
    </row>
    <row r="114" spans="1:15" x14ac:dyDescent="0.3">
      <c r="A114" s="2" t="s">
        <v>341</v>
      </c>
      <c r="B114" s="18">
        <v>121</v>
      </c>
      <c r="C114" s="17">
        <v>0</v>
      </c>
      <c r="D114" s="19">
        <v>0</v>
      </c>
      <c r="E114" s="20">
        <v>2</v>
      </c>
      <c r="F114" s="21">
        <v>16</v>
      </c>
      <c r="G114" s="22">
        <v>21</v>
      </c>
      <c r="H114" s="23">
        <v>25</v>
      </c>
      <c r="I114" s="24">
        <v>31</v>
      </c>
      <c r="J114" s="25">
        <v>31</v>
      </c>
      <c r="K114" s="23">
        <v>29</v>
      </c>
      <c r="L114" s="26">
        <v>11</v>
      </c>
      <c r="M114" s="27">
        <v>0</v>
      </c>
      <c r="N114" s="20">
        <v>0</v>
      </c>
      <c r="O114" s="2" t="s">
        <v>341</v>
      </c>
    </row>
    <row r="115" spans="1:15" x14ac:dyDescent="0.3">
      <c r="A115" s="2" t="s">
        <v>86</v>
      </c>
      <c r="B115" s="18">
        <v>2006</v>
      </c>
      <c r="C115" s="17"/>
      <c r="D115" s="19"/>
      <c r="E115" s="20">
        <v>2003</v>
      </c>
      <c r="F115" s="21">
        <v>2007</v>
      </c>
      <c r="G115" s="22">
        <v>2008</v>
      </c>
      <c r="H115" s="23">
        <v>2003</v>
      </c>
      <c r="I115" s="24">
        <v>2006</v>
      </c>
      <c r="J115" s="25">
        <v>2009</v>
      </c>
      <c r="K115" s="23">
        <v>2006</v>
      </c>
      <c r="L115" s="26">
        <v>2005</v>
      </c>
      <c r="M115" s="27"/>
      <c r="N115" s="20"/>
      <c r="O115" s="2" t="s">
        <v>86</v>
      </c>
    </row>
    <row r="116" spans="1:15" x14ac:dyDescent="0.3">
      <c r="A116" s="2" t="s">
        <v>342</v>
      </c>
      <c r="B116" s="18">
        <v>108</v>
      </c>
      <c r="C116" s="17">
        <v>0</v>
      </c>
      <c r="D116" s="19">
        <v>0</v>
      </c>
      <c r="E116" s="20">
        <v>0</v>
      </c>
      <c r="F116" s="21">
        <v>1</v>
      </c>
      <c r="G116" s="22">
        <v>5</v>
      </c>
      <c r="H116" s="23">
        <v>15</v>
      </c>
      <c r="I116" s="24">
        <v>21</v>
      </c>
      <c r="J116" s="25">
        <v>23</v>
      </c>
      <c r="K116" s="23">
        <v>4</v>
      </c>
      <c r="L116" s="26">
        <v>0</v>
      </c>
      <c r="M116" s="27">
        <v>0</v>
      </c>
      <c r="N116" s="20">
        <v>0</v>
      </c>
      <c r="O116" s="2" t="s">
        <v>342</v>
      </c>
    </row>
    <row r="117" spans="1:15" x14ac:dyDescent="0.3">
      <c r="A117" s="2" t="s">
        <v>86</v>
      </c>
      <c r="B117" s="18">
        <v>2004</v>
      </c>
      <c r="C117" s="17"/>
      <c r="D117" s="19"/>
      <c r="E117" s="20">
        <v>2009</v>
      </c>
      <c r="F117" s="21">
        <v>2001</v>
      </c>
      <c r="G117" s="22">
        <v>2002</v>
      </c>
      <c r="H117" s="23">
        <v>2002</v>
      </c>
      <c r="I117" s="24">
        <v>2004</v>
      </c>
      <c r="J117" s="25">
        <v>2006</v>
      </c>
      <c r="K117" s="23">
        <v>2001</v>
      </c>
      <c r="L117" s="26">
        <v>2007</v>
      </c>
      <c r="M117" s="27"/>
      <c r="N117" s="20"/>
      <c r="O117" s="2" t="s">
        <v>86</v>
      </c>
    </row>
    <row r="118" spans="1:15" x14ac:dyDescent="0.3">
      <c r="A118" s="2" t="s">
        <v>343</v>
      </c>
      <c r="B118" s="100">
        <v>39909</v>
      </c>
      <c r="C118" s="17"/>
      <c r="D118" s="19"/>
      <c r="E118" s="20"/>
      <c r="F118" s="21"/>
      <c r="G118" s="22"/>
      <c r="H118" s="23"/>
      <c r="I118" s="24"/>
      <c r="J118" s="25"/>
      <c r="K118" s="23"/>
      <c r="L118" s="26"/>
      <c r="M118" s="27"/>
      <c r="N118" s="20"/>
      <c r="O118" s="2"/>
    </row>
    <row r="119" spans="1:15" x14ac:dyDescent="0.3">
      <c r="A119" s="2" t="s">
        <v>344</v>
      </c>
      <c r="B119" s="38">
        <v>38427</v>
      </c>
      <c r="C119" s="17"/>
      <c r="D119" s="19"/>
      <c r="E119" s="20"/>
      <c r="F119" s="21"/>
      <c r="G119" s="22"/>
      <c r="H119" s="23"/>
      <c r="I119" s="24"/>
      <c r="J119" s="25"/>
      <c r="K119" s="23"/>
      <c r="L119" s="26"/>
      <c r="M119" s="27"/>
      <c r="N119" s="20"/>
      <c r="O119" s="2"/>
    </row>
    <row r="120" spans="1:15" x14ac:dyDescent="0.3">
      <c r="A120" s="2" t="s">
        <v>345</v>
      </c>
      <c r="B120" s="38">
        <v>39560</v>
      </c>
      <c r="C120" s="17"/>
      <c r="D120" s="19"/>
      <c r="E120" s="20"/>
      <c r="F120" s="21"/>
      <c r="G120" s="22"/>
      <c r="H120" s="23"/>
      <c r="I120" s="24"/>
      <c r="J120" s="25"/>
      <c r="K120" s="23"/>
      <c r="L120" s="26"/>
      <c r="M120" s="27"/>
      <c r="N120" s="20"/>
      <c r="O120" s="2"/>
    </row>
    <row r="121" spans="1:15" x14ac:dyDescent="0.3">
      <c r="A121" s="2" t="s">
        <v>346</v>
      </c>
      <c r="B121" s="100">
        <v>40093</v>
      </c>
      <c r="C121" s="17"/>
      <c r="D121" s="19"/>
      <c r="E121" s="20"/>
      <c r="F121" s="21"/>
      <c r="G121" s="22"/>
      <c r="H121" s="23"/>
      <c r="I121" s="24"/>
      <c r="J121" s="25"/>
      <c r="K121" s="23"/>
      <c r="L121" s="26"/>
      <c r="M121" s="27"/>
      <c r="N121" s="20"/>
      <c r="O121" s="2"/>
    </row>
    <row r="122" spans="1:15" x14ac:dyDescent="0.3">
      <c r="A122" s="2" t="s">
        <v>347</v>
      </c>
      <c r="B122" s="38">
        <v>39348</v>
      </c>
      <c r="C122" s="17"/>
      <c r="D122" s="19"/>
      <c r="E122" s="20"/>
      <c r="F122" s="21"/>
      <c r="G122" s="22"/>
      <c r="H122" s="23"/>
      <c r="I122" s="24"/>
      <c r="J122" s="25"/>
      <c r="K122" s="23"/>
      <c r="L122" s="26"/>
      <c r="M122" s="27"/>
      <c r="N122" s="20"/>
      <c r="O122" s="2"/>
    </row>
    <row r="123" spans="1:15" x14ac:dyDescent="0.3">
      <c r="A123" s="101" t="s">
        <v>348</v>
      </c>
      <c r="B123" s="102">
        <v>38655</v>
      </c>
      <c r="C123" s="103"/>
      <c r="D123" s="104"/>
      <c r="E123" s="105"/>
      <c r="F123" s="106"/>
      <c r="G123" s="107"/>
      <c r="H123" s="108"/>
      <c r="I123" s="109"/>
      <c r="J123" s="110"/>
      <c r="K123" s="108"/>
      <c r="L123" s="111"/>
      <c r="M123" s="112"/>
      <c r="N123" s="105"/>
      <c r="O123" s="101"/>
    </row>
    <row r="124" spans="1:15" x14ac:dyDescent="0.3">
      <c r="A124" s="15" t="s">
        <v>154</v>
      </c>
      <c r="B124" s="16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 t="s">
        <v>154</v>
      </c>
    </row>
    <row r="125" spans="1:15" x14ac:dyDescent="0.3">
      <c r="A125" s="3" t="s">
        <v>155</v>
      </c>
      <c r="B125" s="4">
        <f>SUM(C125:N125)</f>
        <v>42</v>
      </c>
      <c r="C125" s="5">
        <v>0</v>
      </c>
      <c r="D125" s="6">
        <v>0</v>
      </c>
      <c r="E125" s="7">
        <v>0</v>
      </c>
      <c r="F125" s="8">
        <v>0</v>
      </c>
      <c r="G125" s="9">
        <v>3</v>
      </c>
      <c r="H125" s="10">
        <v>8</v>
      </c>
      <c r="I125" s="11">
        <v>12</v>
      </c>
      <c r="J125" s="12">
        <v>16</v>
      </c>
      <c r="K125" s="10">
        <v>3</v>
      </c>
      <c r="L125" s="13">
        <v>0</v>
      </c>
      <c r="M125" s="14">
        <v>0</v>
      </c>
      <c r="N125" s="7">
        <v>0</v>
      </c>
      <c r="O125" s="3" t="s">
        <v>155</v>
      </c>
    </row>
    <row r="126" spans="1:15" x14ac:dyDescent="0.3">
      <c r="A126" s="2" t="s">
        <v>156</v>
      </c>
      <c r="B126" s="18">
        <f>SUM(C126:N126)</f>
        <v>32.25</v>
      </c>
      <c r="C126" s="231">
        <v>0</v>
      </c>
      <c r="D126" s="232">
        <v>0</v>
      </c>
      <c r="E126" s="233">
        <v>0</v>
      </c>
      <c r="F126" s="234">
        <v>0.5</v>
      </c>
      <c r="G126" s="235">
        <v>3.5</v>
      </c>
      <c r="H126" s="236">
        <v>5.375</v>
      </c>
      <c r="I126" s="237">
        <v>10.625</v>
      </c>
      <c r="J126" s="238">
        <v>8.125</v>
      </c>
      <c r="K126" s="236">
        <v>4</v>
      </c>
      <c r="L126" s="239">
        <v>0.125</v>
      </c>
      <c r="M126" s="240">
        <v>0</v>
      </c>
      <c r="N126" s="233">
        <v>0</v>
      </c>
      <c r="O126" s="2" t="s">
        <v>156</v>
      </c>
    </row>
    <row r="127" spans="1:15" x14ac:dyDescent="0.3">
      <c r="A127" s="2" t="s">
        <v>157</v>
      </c>
      <c r="B127" s="18">
        <v>47</v>
      </c>
      <c r="C127" s="17">
        <v>0</v>
      </c>
      <c r="D127" s="19">
        <v>0</v>
      </c>
      <c r="E127" s="20">
        <v>0</v>
      </c>
      <c r="F127" s="21">
        <v>4</v>
      </c>
      <c r="G127" s="22">
        <v>7</v>
      </c>
      <c r="H127" s="23">
        <v>11</v>
      </c>
      <c r="I127" s="24">
        <v>26</v>
      </c>
      <c r="J127" s="25">
        <v>16</v>
      </c>
      <c r="K127" s="23">
        <v>9</v>
      </c>
      <c r="L127" s="26">
        <v>1</v>
      </c>
      <c r="M127" s="27">
        <v>0</v>
      </c>
      <c r="N127" s="20">
        <v>0</v>
      </c>
      <c r="O127" s="2" t="s">
        <v>157</v>
      </c>
    </row>
    <row r="128" spans="1:15" x14ac:dyDescent="0.3">
      <c r="A128" s="2" t="s">
        <v>86</v>
      </c>
      <c r="B128" s="18">
        <v>2006</v>
      </c>
      <c r="C128" s="17"/>
      <c r="D128" s="19"/>
      <c r="E128" s="20"/>
      <c r="F128" s="21">
        <v>2007</v>
      </c>
      <c r="G128" s="22">
        <v>2008</v>
      </c>
      <c r="H128" s="23">
        <v>2005</v>
      </c>
      <c r="I128" s="24">
        <v>2006</v>
      </c>
      <c r="J128" s="25">
        <v>2009</v>
      </c>
      <c r="K128" s="23">
        <v>2006</v>
      </c>
      <c r="L128" s="26">
        <v>2001</v>
      </c>
      <c r="M128" s="27"/>
      <c r="N128" s="20"/>
      <c r="O128" s="2" t="s">
        <v>86</v>
      </c>
    </row>
    <row r="129" spans="1:15" x14ac:dyDescent="0.3">
      <c r="A129" s="2" t="s">
        <v>158</v>
      </c>
      <c r="B129" s="18">
        <v>15</v>
      </c>
      <c r="C129" s="17">
        <v>0</v>
      </c>
      <c r="D129" s="19">
        <v>0</v>
      </c>
      <c r="E129" s="20">
        <v>0</v>
      </c>
      <c r="F129" s="21">
        <v>0</v>
      </c>
      <c r="G129" s="22">
        <v>0</v>
      </c>
      <c r="H129" s="23">
        <v>2</v>
      </c>
      <c r="I129" s="24">
        <v>4</v>
      </c>
      <c r="J129" s="25">
        <v>2</v>
      </c>
      <c r="K129" s="23">
        <v>0</v>
      </c>
      <c r="L129" s="26">
        <v>0</v>
      </c>
      <c r="M129" s="27">
        <v>0</v>
      </c>
      <c r="N129" s="20">
        <v>0</v>
      </c>
      <c r="O129" s="2" t="s">
        <v>158</v>
      </c>
    </row>
    <row r="130" spans="1:15" x14ac:dyDescent="0.3">
      <c r="A130" s="2" t="s">
        <v>86</v>
      </c>
      <c r="B130" s="18">
        <v>2007</v>
      </c>
      <c r="C130" s="17"/>
      <c r="D130" s="19"/>
      <c r="E130" s="20"/>
      <c r="F130" s="21">
        <v>2006</v>
      </c>
      <c r="G130" s="22">
        <v>2006</v>
      </c>
      <c r="H130" s="23">
        <v>2007</v>
      </c>
      <c r="I130" s="24">
        <v>2207</v>
      </c>
      <c r="J130" s="25">
        <v>2006</v>
      </c>
      <c r="K130" s="23">
        <v>2007</v>
      </c>
      <c r="L130" s="26">
        <v>2007</v>
      </c>
      <c r="M130" s="27"/>
      <c r="N130" s="20"/>
      <c r="O130" s="2" t="s">
        <v>86</v>
      </c>
    </row>
    <row r="131" spans="1:15" x14ac:dyDescent="0.3">
      <c r="A131" s="2" t="s">
        <v>159</v>
      </c>
      <c r="B131" s="100">
        <v>39957</v>
      </c>
      <c r="C131" s="17"/>
      <c r="D131" s="19"/>
      <c r="E131" s="20"/>
      <c r="F131" s="21"/>
      <c r="G131" s="22"/>
      <c r="H131" s="23"/>
      <c r="I131" s="24"/>
      <c r="J131" s="25"/>
      <c r="K131" s="23"/>
      <c r="L131" s="26"/>
      <c r="M131" s="27"/>
      <c r="N131" s="20"/>
      <c r="O131" s="2"/>
    </row>
    <row r="132" spans="1:15" x14ac:dyDescent="0.3">
      <c r="A132" s="2" t="s">
        <v>160</v>
      </c>
      <c r="B132" s="38">
        <v>39186</v>
      </c>
      <c r="C132" s="17"/>
      <c r="D132" s="19"/>
      <c r="E132" s="20"/>
      <c r="F132" s="21"/>
      <c r="G132" s="22"/>
      <c r="H132" s="23"/>
      <c r="I132" s="24"/>
      <c r="J132" s="25"/>
      <c r="K132" s="23"/>
      <c r="L132" s="26"/>
      <c r="M132" s="27"/>
      <c r="N132" s="20"/>
      <c r="O132" s="2"/>
    </row>
    <row r="133" spans="1:15" x14ac:dyDescent="0.3">
      <c r="A133" s="2" t="s">
        <v>161</v>
      </c>
      <c r="B133" s="38">
        <v>38876</v>
      </c>
      <c r="C133" s="17"/>
      <c r="D133" s="19"/>
      <c r="E133" s="20"/>
      <c r="F133" s="21"/>
      <c r="G133" s="22"/>
      <c r="H133" s="23"/>
      <c r="I133" s="24"/>
      <c r="J133" s="25"/>
      <c r="K133" s="23"/>
      <c r="L133" s="26"/>
      <c r="M133" s="27"/>
      <c r="N133" s="20"/>
      <c r="O133" s="2"/>
    </row>
    <row r="134" spans="1:15" x14ac:dyDescent="0.3">
      <c r="A134" s="2" t="s">
        <v>162</v>
      </c>
      <c r="B134" s="100">
        <v>40075</v>
      </c>
      <c r="C134" s="17"/>
      <c r="D134" s="19"/>
      <c r="E134" s="20"/>
      <c r="F134" s="21"/>
      <c r="G134" s="22"/>
      <c r="H134" s="23"/>
      <c r="I134" s="24"/>
      <c r="J134" s="25"/>
      <c r="K134" s="23"/>
      <c r="L134" s="26"/>
      <c r="M134" s="27"/>
      <c r="N134" s="20"/>
      <c r="O134" s="2"/>
    </row>
    <row r="135" spans="1:15" x14ac:dyDescent="0.3">
      <c r="A135" s="2" t="s">
        <v>163</v>
      </c>
      <c r="B135" s="38">
        <v>39299</v>
      </c>
      <c r="C135" s="17"/>
      <c r="D135" s="19"/>
      <c r="E135" s="20"/>
      <c r="F135" s="21"/>
      <c r="G135" s="22"/>
      <c r="H135" s="23"/>
      <c r="I135" s="24"/>
      <c r="J135" s="25"/>
      <c r="K135" s="23"/>
      <c r="L135" s="26"/>
      <c r="M135" s="27"/>
      <c r="N135" s="20"/>
      <c r="O135" s="2"/>
    </row>
    <row r="136" spans="1:15" ht="15" thickBot="1" x14ac:dyDescent="0.35">
      <c r="A136" s="101" t="s">
        <v>164</v>
      </c>
      <c r="B136" s="102">
        <v>37177</v>
      </c>
      <c r="C136" s="103"/>
      <c r="D136" s="104"/>
      <c r="E136" s="105"/>
      <c r="F136" s="106"/>
      <c r="G136" s="107"/>
      <c r="H136" s="108"/>
      <c r="I136" s="109"/>
      <c r="J136" s="110"/>
      <c r="K136" s="108"/>
      <c r="L136" s="111"/>
      <c r="M136" s="112"/>
      <c r="N136" s="105"/>
      <c r="O136" s="101"/>
    </row>
    <row r="137" spans="1:15" ht="15" thickTop="1" x14ac:dyDescent="0.3">
      <c r="A137" s="61" t="s">
        <v>386</v>
      </c>
      <c r="B137" s="62">
        <f>SUM(C137:N137)</f>
        <v>26</v>
      </c>
      <c r="C137" s="63">
        <v>0</v>
      </c>
      <c r="D137" s="64">
        <v>0</v>
      </c>
      <c r="E137" s="65">
        <v>0</v>
      </c>
      <c r="F137" s="66">
        <v>0</v>
      </c>
      <c r="G137" s="67">
        <v>2</v>
      </c>
      <c r="H137" s="68">
        <v>5</v>
      </c>
      <c r="I137" s="69">
        <v>5</v>
      </c>
      <c r="J137" s="70">
        <v>11</v>
      </c>
      <c r="K137" s="68">
        <v>3</v>
      </c>
      <c r="L137" s="71">
        <v>0</v>
      </c>
      <c r="M137" s="72">
        <v>0</v>
      </c>
      <c r="N137" s="65">
        <v>0</v>
      </c>
      <c r="O137" s="61" t="s">
        <v>386</v>
      </c>
    </row>
    <row r="138" spans="1:15" x14ac:dyDescent="0.3">
      <c r="A138" s="113" t="s">
        <v>156</v>
      </c>
      <c r="B138" s="114">
        <f>SUM(C138:N138)</f>
        <v>22.75</v>
      </c>
      <c r="C138" s="115">
        <v>0</v>
      </c>
      <c r="D138" s="116">
        <v>0</v>
      </c>
      <c r="E138" s="117">
        <v>0</v>
      </c>
      <c r="F138" s="118">
        <v>0</v>
      </c>
      <c r="G138" s="119">
        <v>1.25</v>
      </c>
      <c r="H138" s="120">
        <v>3</v>
      </c>
      <c r="I138" s="121">
        <v>5.5</v>
      </c>
      <c r="J138" s="122">
        <v>8.25</v>
      </c>
      <c r="K138" s="120">
        <v>4.75</v>
      </c>
      <c r="L138" s="123">
        <v>0</v>
      </c>
      <c r="M138" s="124">
        <v>0</v>
      </c>
      <c r="N138" s="117">
        <v>0</v>
      </c>
      <c r="O138" s="113" t="s">
        <v>156</v>
      </c>
    </row>
    <row r="139" spans="1:15" x14ac:dyDescent="0.3">
      <c r="A139" s="35" t="s">
        <v>157</v>
      </c>
      <c r="B139" s="138"/>
      <c r="C139" s="139">
        <v>0</v>
      </c>
      <c r="D139" s="140">
        <v>0</v>
      </c>
      <c r="E139" s="141">
        <v>0</v>
      </c>
      <c r="F139" s="142">
        <v>3</v>
      </c>
      <c r="G139" s="143"/>
      <c r="H139" s="144">
        <v>12</v>
      </c>
      <c r="I139" s="145">
        <v>21</v>
      </c>
      <c r="J139" s="146">
        <v>26</v>
      </c>
      <c r="K139" s="144">
        <v>13</v>
      </c>
      <c r="L139" s="147">
        <v>4</v>
      </c>
      <c r="M139" s="148"/>
      <c r="N139" s="141">
        <v>0</v>
      </c>
      <c r="O139" s="35" t="s">
        <v>157</v>
      </c>
    </row>
    <row r="140" spans="1:15" x14ac:dyDescent="0.3">
      <c r="A140" s="35" t="s">
        <v>86</v>
      </c>
      <c r="B140" s="138"/>
      <c r="C140" s="139"/>
      <c r="D140" s="140"/>
      <c r="E140" s="141"/>
      <c r="F140" s="142">
        <v>1945</v>
      </c>
      <c r="G140" s="143">
        <v>1945</v>
      </c>
      <c r="H140" s="144">
        <v>1976</v>
      </c>
      <c r="I140" s="145">
        <v>2006</v>
      </c>
      <c r="J140" s="146">
        <v>1947</v>
      </c>
      <c r="K140" s="144">
        <v>1959</v>
      </c>
      <c r="L140" s="147">
        <v>1959</v>
      </c>
      <c r="M140" s="148"/>
      <c r="N140" s="141"/>
      <c r="O140" s="35" t="s">
        <v>86</v>
      </c>
    </row>
    <row r="141" spans="1:15" x14ac:dyDescent="0.3">
      <c r="A141" s="35" t="s">
        <v>158</v>
      </c>
      <c r="B141" s="138"/>
      <c r="C141" s="139">
        <v>0</v>
      </c>
      <c r="D141" s="140">
        <v>0</v>
      </c>
      <c r="E141" s="141">
        <v>0</v>
      </c>
      <c r="F141" s="142">
        <v>0</v>
      </c>
      <c r="G141" s="143">
        <v>0</v>
      </c>
      <c r="H141" s="144">
        <v>0</v>
      </c>
      <c r="I141" s="145">
        <v>0</v>
      </c>
      <c r="J141" s="146">
        <v>0</v>
      </c>
      <c r="K141" s="144">
        <v>0</v>
      </c>
      <c r="L141" s="147">
        <v>0</v>
      </c>
      <c r="M141" s="148"/>
      <c r="N141" s="141">
        <v>0</v>
      </c>
      <c r="O141" s="35" t="s">
        <v>158</v>
      </c>
    </row>
    <row r="142" spans="1:15" x14ac:dyDescent="0.3">
      <c r="A142" s="149" t="s">
        <v>86</v>
      </c>
      <c r="B142" s="138"/>
      <c r="C142" s="139"/>
      <c r="D142" s="140"/>
      <c r="E142" s="141"/>
      <c r="F142" s="142">
        <v>2007</v>
      </c>
      <c r="G142" s="143">
        <v>2007</v>
      </c>
      <c r="H142" s="144" t="s">
        <v>99</v>
      </c>
      <c r="I142" s="145" t="s">
        <v>99</v>
      </c>
      <c r="J142" s="146">
        <v>2006</v>
      </c>
      <c r="K142" s="144">
        <v>2007</v>
      </c>
      <c r="L142" s="147">
        <v>2007</v>
      </c>
      <c r="M142" s="148"/>
      <c r="N142" s="141"/>
      <c r="O142" s="149" t="s">
        <v>86</v>
      </c>
    </row>
    <row r="143" spans="1:15" x14ac:dyDescent="0.3">
      <c r="A143" s="15" t="s">
        <v>166</v>
      </c>
      <c r="B143" s="16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 t="s">
        <v>166</v>
      </c>
    </row>
    <row r="144" spans="1:15" x14ac:dyDescent="0.3">
      <c r="A144" s="3" t="s">
        <v>167</v>
      </c>
      <c r="B144" s="4">
        <f>SUM(C144:N144)</f>
        <v>7</v>
      </c>
      <c r="C144" s="5">
        <v>0</v>
      </c>
      <c r="D144" s="6">
        <v>0</v>
      </c>
      <c r="E144" s="7">
        <v>0</v>
      </c>
      <c r="F144" s="8">
        <v>0</v>
      </c>
      <c r="G144" s="9">
        <v>0</v>
      </c>
      <c r="H144" s="10">
        <v>2</v>
      </c>
      <c r="I144" s="11">
        <v>1</v>
      </c>
      <c r="J144" s="12">
        <v>3</v>
      </c>
      <c r="K144" s="10">
        <v>1</v>
      </c>
      <c r="L144" s="13">
        <v>0</v>
      </c>
      <c r="M144" s="14">
        <v>0</v>
      </c>
      <c r="N144" s="7">
        <v>0</v>
      </c>
      <c r="O144" s="3" t="s">
        <v>167</v>
      </c>
    </row>
    <row r="145" spans="1:15" x14ac:dyDescent="0.3">
      <c r="A145" s="2" t="s">
        <v>168</v>
      </c>
      <c r="B145" s="252">
        <f>SUM(C145:N145)</f>
        <v>7.875</v>
      </c>
      <c r="C145" s="231">
        <v>0</v>
      </c>
      <c r="D145" s="232">
        <v>0</v>
      </c>
      <c r="E145" s="233">
        <v>0</v>
      </c>
      <c r="F145" s="234">
        <v>0</v>
      </c>
      <c r="G145" s="235">
        <v>0.125</v>
      </c>
      <c r="H145" s="236">
        <v>1.25</v>
      </c>
      <c r="I145" s="237">
        <v>3.25</v>
      </c>
      <c r="J145" s="238">
        <v>3</v>
      </c>
      <c r="K145" s="236">
        <v>0.25</v>
      </c>
      <c r="L145" s="239">
        <v>0</v>
      </c>
      <c r="M145" s="240">
        <v>0</v>
      </c>
      <c r="N145" s="233">
        <v>0</v>
      </c>
      <c r="O145" s="2" t="s">
        <v>168</v>
      </c>
    </row>
    <row r="146" spans="1:15" x14ac:dyDescent="0.3">
      <c r="A146" s="2" t="s">
        <v>169</v>
      </c>
      <c r="B146" s="18">
        <v>16</v>
      </c>
      <c r="C146" s="17">
        <v>0</v>
      </c>
      <c r="D146" s="19">
        <v>0</v>
      </c>
      <c r="E146" s="20">
        <v>0</v>
      </c>
      <c r="F146" s="21">
        <v>0</v>
      </c>
      <c r="G146" s="22">
        <v>1</v>
      </c>
      <c r="H146" s="23">
        <v>4</v>
      </c>
      <c r="I146" s="24">
        <v>13</v>
      </c>
      <c r="J146" s="25">
        <v>10</v>
      </c>
      <c r="K146" s="23">
        <v>2</v>
      </c>
      <c r="L146" s="26">
        <v>0</v>
      </c>
      <c r="M146" s="27">
        <v>0</v>
      </c>
      <c r="N146" s="20">
        <v>0</v>
      </c>
      <c r="O146" s="2" t="s">
        <v>169</v>
      </c>
    </row>
    <row r="147" spans="1:15" x14ac:dyDescent="0.3">
      <c r="A147" s="2" t="s">
        <v>86</v>
      </c>
      <c r="B147" s="18">
        <v>2006</v>
      </c>
      <c r="C147" s="17"/>
      <c r="D147" s="19"/>
      <c r="E147" s="20"/>
      <c r="F147" s="21"/>
      <c r="G147" s="22">
        <v>2005</v>
      </c>
      <c r="H147" s="23">
        <v>2005</v>
      </c>
      <c r="I147" s="24">
        <v>2006</v>
      </c>
      <c r="J147" s="25">
        <v>2003</v>
      </c>
      <c r="K147" s="23">
        <v>2003</v>
      </c>
      <c r="L147" s="26"/>
      <c r="M147" s="27"/>
      <c r="N147" s="20"/>
      <c r="O147" s="2" t="s">
        <v>86</v>
      </c>
    </row>
    <row r="148" spans="1:15" x14ac:dyDescent="0.3">
      <c r="A148" s="2" t="s">
        <v>170</v>
      </c>
      <c r="B148" s="18">
        <v>2</v>
      </c>
      <c r="C148" s="17">
        <v>0</v>
      </c>
      <c r="D148" s="19">
        <v>0</v>
      </c>
      <c r="E148" s="20">
        <v>0</v>
      </c>
      <c r="F148" s="21">
        <v>0</v>
      </c>
      <c r="G148" s="22">
        <v>0</v>
      </c>
      <c r="H148" s="23">
        <v>0</v>
      </c>
      <c r="I148" s="24">
        <v>0</v>
      </c>
      <c r="J148" s="25">
        <v>0</v>
      </c>
      <c r="K148" s="23">
        <v>0</v>
      </c>
      <c r="L148" s="26">
        <v>0</v>
      </c>
      <c r="M148" s="27">
        <v>0</v>
      </c>
      <c r="N148" s="20">
        <v>0</v>
      </c>
      <c r="O148" s="2" t="s">
        <v>170</v>
      </c>
    </row>
    <row r="149" spans="1:15" x14ac:dyDescent="0.3">
      <c r="A149" s="87" t="s">
        <v>86</v>
      </c>
      <c r="B149" s="88">
        <v>2007</v>
      </c>
      <c r="C149" s="89"/>
      <c r="D149" s="90"/>
      <c r="E149" s="91"/>
      <c r="F149" s="92"/>
      <c r="G149" s="93">
        <v>2009</v>
      </c>
      <c r="H149" s="94">
        <v>2008</v>
      </c>
      <c r="I149" s="95">
        <v>2005</v>
      </c>
      <c r="J149" s="96">
        <v>2006</v>
      </c>
      <c r="K149" s="94">
        <v>2008</v>
      </c>
      <c r="L149" s="97"/>
      <c r="M149" s="98"/>
      <c r="N149" s="91"/>
      <c r="O149" s="87" t="s">
        <v>86</v>
      </c>
    </row>
    <row r="150" spans="1:15" x14ac:dyDescent="0.3">
      <c r="A150" s="2" t="s">
        <v>171</v>
      </c>
      <c r="B150" s="100">
        <v>39993</v>
      </c>
      <c r="C150" s="17"/>
      <c r="D150" s="19"/>
      <c r="E150" s="20"/>
      <c r="F150" s="21"/>
      <c r="G150" s="22"/>
      <c r="H150" s="23"/>
      <c r="I150" s="24"/>
      <c r="J150" s="25"/>
      <c r="K150" s="23"/>
      <c r="L150" s="26"/>
      <c r="M150" s="27"/>
      <c r="N150" s="20"/>
      <c r="O150" s="2"/>
    </row>
    <row r="151" spans="1:15" x14ac:dyDescent="0.3">
      <c r="A151" s="2" t="s">
        <v>172</v>
      </c>
      <c r="B151" s="38">
        <v>38499</v>
      </c>
      <c r="C151" s="17"/>
      <c r="D151" s="19"/>
      <c r="E151" s="20"/>
      <c r="F151" s="21"/>
      <c r="G151" s="22"/>
      <c r="H151" s="23"/>
      <c r="I151" s="24"/>
      <c r="J151" s="25"/>
      <c r="K151" s="23"/>
      <c r="L151" s="26"/>
      <c r="M151" s="27"/>
      <c r="N151" s="20"/>
      <c r="O151" s="2"/>
    </row>
    <row r="152" spans="1:15" x14ac:dyDescent="0.3">
      <c r="A152" s="2" t="s">
        <v>173</v>
      </c>
      <c r="B152" s="38">
        <v>39657</v>
      </c>
      <c r="C152" s="17"/>
      <c r="D152" s="19"/>
      <c r="E152" s="20"/>
      <c r="F152" s="21"/>
      <c r="G152" s="22"/>
      <c r="H152" s="23"/>
      <c r="I152" s="24"/>
      <c r="J152" s="25"/>
      <c r="K152" s="23"/>
      <c r="L152" s="26"/>
      <c r="M152" s="27"/>
      <c r="N152" s="20"/>
      <c r="O152" s="2"/>
    </row>
    <row r="153" spans="1:15" x14ac:dyDescent="0.3">
      <c r="A153" s="2" t="s">
        <v>174</v>
      </c>
      <c r="B153" s="100">
        <v>40064</v>
      </c>
      <c r="C153" s="17"/>
      <c r="D153" s="19"/>
      <c r="E153" s="20"/>
      <c r="F153" s="21"/>
      <c r="G153" s="22"/>
      <c r="H153" s="23"/>
      <c r="I153" s="24"/>
      <c r="J153" s="25"/>
      <c r="K153" s="23"/>
      <c r="L153" s="26"/>
      <c r="M153" s="27"/>
      <c r="N153" s="20"/>
      <c r="O153" s="2"/>
    </row>
    <row r="154" spans="1:15" x14ac:dyDescent="0.3">
      <c r="A154" s="2" t="s">
        <v>175</v>
      </c>
      <c r="B154" s="38">
        <v>38924</v>
      </c>
      <c r="C154" s="17"/>
      <c r="D154" s="19"/>
      <c r="E154" s="20"/>
      <c r="F154" s="21"/>
      <c r="G154" s="22"/>
      <c r="H154" s="23"/>
      <c r="I154" s="24"/>
      <c r="J154" s="25"/>
      <c r="K154" s="23"/>
      <c r="L154" s="26"/>
      <c r="M154" s="27"/>
      <c r="N154" s="20"/>
      <c r="O154" s="2"/>
    </row>
    <row r="155" spans="1:15" ht="15" thickBot="1" x14ac:dyDescent="0.35">
      <c r="A155" s="101" t="s">
        <v>176</v>
      </c>
      <c r="B155" s="102">
        <v>37885</v>
      </c>
      <c r="C155" s="103"/>
      <c r="D155" s="104"/>
      <c r="E155" s="105"/>
      <c r="F155" s="106"/>
      <c r="G155" s="107"/>
      <c r="H155" s="108"/>
      <c r="I155" s="109"/>
      <c r="J155" s="110"/>
      <c r="K155" s="108"/>
      <c r="L155" s="111"/>
      <c r="M155" s="112"/>
      <c r="N155" s="105"/>
      <c r="O155" s="101"/>
    </row>
    <row r="156" spans="1:15" ht="15" thickTop="1" x14ac:dyDescent="0.3">
      <c r="A156" s="61" t="s">
        <v>177</v>
      </c>
      <c r="B156" s="62">
        <f>SUM(C156:N156)</f>
        <v>3</v>
      </c>
      <c r="C156" s="63">
        <v>0</v>
      </c>
      <c r="D156" s="64">
        <v>0</v>
      </c>
      <c r="E156" s="65">
        <v>0</v>
      </c>
      <c r="F156" s="66">
        <v>0</v>
      </c>
      <c r="G156" s="67">
        <v>0</v>
      </c>
      <c r="H156" s="68">
        <v>0</v>
      </c>
      <c r="I156" s="69">
        <v>1</v>
      </c>
      <c r="J156" s="70">
        <v>2</v>
      </c>
      <c r="K156" s="68">
        <v>0</v>
      </c>
      <c r="L156" s="71">
        <v>0</v>
      </c>
      <c r="M156" s="72">
        <v>0</v>
      </c>
      <c r="N156" s="65">
        <v>0</v>
      </c>
      <c r="O156" s="61" t="s">
        <v>177</v>
      </c>
    </row>
    <row r="157" spans="1:15" x14ac:dyDescent="0.3">
      <c r="A157" s="2" t="s">
        <v>168</v>
      </c>
      <c r="B157" s="18">
        <f>SUM(C157:N157)</f>
        <v>3</v>
      </c>
      <c r="C157" s="17">
        <v>0</v>
      </c>
      <c r="D157" s="19">
        <v>0</v>
      </c>
      <c r="E157" s="20">
        <v>0</v>
      </c>
      <c r="F157" s="21">
        <v>0</v>
      </c>
      <c r="G157" s="22">
        <v>0</v>
      </c>
      <c r="H157" s="23">
        <v>1</v>
      </c>
      <c r="I157" s="24">
        <v>1</v>
      </c>
      <c r="J157" s="25">
        <v>1</v>
      </c>
      <c r="K157" s="23">
        <v>0</v>
      </c>
      <c r="L157" s="26">
        <v>0</v>
      </c>
      <c r="M157" s="27">
        <v>0</v>
      </c>
      <c r="N157" s="20">
        <v>0</v>
      </c>
      <c r="O157" s="2" t="s">
        <v>168</v>
      </c>
    </row>
    <row r="158" spans="1:15" x14ac:dyDescent="0.3">
      <c r="A158" s="2" t="s">
        <v>169</v>
      </c>
      <c r="B158" s="16"/>
      <c r="C158" s="17">
        <v>0</v>
      </c>
      <c r="D158" s="19">
        <v>0</v>
      </c>
      <c r="E158" s="20">
        <v>0</v>
      </c>
      <c r="F158" s="21">
        <v>0</v>
      </c>
      <c r="G158" s="22">
        <v>4</v>
      </c>
      <c r="H158" s="23">
        <v>7</v>
      </c>
      <c r="I158" s="24">
        <v>7</v>
      </c>
      <c r="J158" s="25">
        <v>9</v>
      </c>
      <c r="K158" s="23">
        <v>3</v>
      </c>
      <c r="L158" s="26">
        <v>0</v>
      </c>
      <c r="M158" s="27">
        <v>0</v>
      </c>
      <c r="N158" s="20">
        <v>0</v>
      </c>
      <c r="O158" s="2" t="s">
        <v>169</v>
      </c>
    </row>
    <row r="159" spans="1:15" x14ac:dyDescent="0.3">
      <c r="A159" s="2" t="s">
        <v>86</v>
      </c>
      <c r="B159" s="16"/>
      <c r="C159" s="17"/>
      <c r="D159" s="19"/>
      <c r="E159" s="20"/>
      <c r="F159" s="21"/>
      <c r="G159" s="22">
        <v>1947</v>
      </c>
      <c r="H159" s="23">
        <v>1976</v>
      </c>
      <c r="I159" s="24">
        <v>2006</v>
      </c>
      <c r="J159" s="25">
        <v>1947</v>
      </c>
      <c r="K159" s="23">
        <v>1961</v>
      </c>
      <c r="L159" s="26"/>
      <c r="M159" s="27"/>
      <c r="N159" s="20"/>
      <c r="O159" s="2" t="s">
        <v>86</v>
      </c>
    </row>
    <row r="160" spans="1:15" x14ac:dyDescent="0.3">
      <c r="A160" s="2" t="s">
        <v>170</v>
      </c>
      <c r="B160" s="16"/>
      <c r="C160" s="17">
        <v>0</v>
      </c>
      <c r="D160" s="19">
        <v>0</v>
      </c>
      <c r="E160" s="20">
        <v>0</v>
      </c>
      <c r="F160" s="21">
        <v>0</v>
      </c>
      <c r="G160" s="22">
        <v>0</v>
      </c>
      <c r="H160" s="23">
        <v>0</v>
      </c>
      <c r="I160" s="24">
        <v>0</v>
      </c>
      <c r="J160" s="25">
        <v>0</v>
      </c>
      <c r="K160" s="23">
        <v>0</v>
      </c>
      <c r="L160" s="26">
        <v>0</v>
      </c>
      <c r="M160" s="27">
        <v>0</v>
      </c>
      <c r="N160" s="20">
        <v>0</v>
      </c>
      <c r="O160" s="2" t="s">
        <v>170</v>
      </c>
    </row>
    <row r="161" spans="1:15" x14ac:dyDescent="0.3">
      <c r="A161" s="87" t="s">
        <v>86</v>
      </c>
      <c r="B161" s="16"/>
      <c r="C161" s="17"/>
      <c r="D161" s="19"/>
      <c r="E161" s="20"/>
      <c r="F161" s="21"/>
      <c r="G161" s="22">
        <v>2009</v>
      </c>
      <c r="H161" s="23">
        <v>2007</v>
      </c>
      <c r="I161" s="24">
        <v>2004</v>
      </c>
      <c r="J161" s="25">
        <v>2006</v>
      </c>
      <c r="K161" s="23">
        <v>2009</v>
      </c>
      <c r="L161" s="26"/>
      <c r="M161" s="27"/>
      <c r="N161" s="20"/>
      <c r="O161" s="87" t="s">
        <v>86</v>
      </c>
    </row>
    <row r="162" spans="1:15" x14ac:dyDescent="0.3">
      <c r="A162" s="15" t="s">
        <v>178</v>
      </c>
      <c r="B162" s="16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 t="s">
        <v>178</v>
      </c>
    </row>
    <row r="163" spans="1:15" x14ac:dyDescent="0.3">
      <c r="A163" s="3" t="s">
        <v>179</v>
      </c>
      <c r="B163" s="4">
        <f>SUM(C163:N163)</f>
        <v>681.2</v>
      </c>
      <c r="C163" s="5">
        <v>50.2</v>
      </c>
      <c r="D163" s="6">
        <v>47.8</v>
      </c>
      <c r="E163" s="7">
        <v>53.2</v>
      </c>
      <c r="F163" s="8">
        <v>32.4</v>
      </c>
      <c r="G163" s="9">
        <v>29.6</v>
      </c>
      <c r="H163" s="10">
        <v>33.4</v>
      </c>
      <c r="I163" s="11">
        <v>102</v>
      </c>
      <c r="J163" s="12">
        <v>9.4</v>
      </c>
      <c r="K163" s="10">
        <v>28.8</v>
      </c>
      <c r="L163" s="13">
        <v>65</v>
      </c>
      <c r="M163" s="14">
        <v>152.19999999999999</v>
      </c>
      <c r="N163" s="7">
        <v>77.2</v>
      </c>
      <c r="O163" s="3" t="s">
        <v>179</v>
      </c>
    </row>
    <row r="164" spans="1:15" x14ac:dyDescent="0.3">
      <c r="A164" s="2" t="s">
        <v>180</v>
      </c>
      <c r="B164" s="253">
        <f>SUM(C164:N164)</f>
        <v>844.17750000000001</v>
      </c>
      <c r="C164" s="231">
        <v>59.75</v>
      </c>
      <c r="D164" s="232">
        <v>60.5</v>
      </c>
      <c r="E164" s="233">
        <v>80.7</v>
      </c>
      <c r="F164" s="234">
        <v>51.275000000000006</v>
      </c>
      <c r="G164" s="235">
        <v>74.69</v>
      </c>
      <c r="H164" s="236">
        <v>55.515000000000001</v>
      </c>
      <c r="I164" s="254">
        <v>82.552499999999995</v>
      </c>
      <c r="J164" s="238">
        <v>105.35</v>
      </c>
      <c r="K164" s="236">
        <v>54.19</v>
      </c>
      <c r="L164" s="239">
        <v>65.64</v>
      </c>
      <c r="M164" s="240">
        <v>76.825000000000003</v>
      </c>
      <c r="N164" s="233">
        <v>77.19</v>
      </c>
      <c r="O164" s="2" t="s">
        <v>180</v>
      </c>
    </row>
    <row r="165" spans="1:15" x14ac:dyDescent="0.3">
      <c r="A165" s="2" t="s">
        <v>28</v>
      </c>
      <c r="B165" s="18">
        <f t="shared" ref="B165:N165" si="8">INT((B163-B164)*10000/B164)/100</f>
        <v>-19.309999999999999</v>
      </c>
      <c r="C165" s="17">
        <f t="shared" si="8"/>
        <v>-15.99</v>
      </c>
      <c r="D165" s="19">
        <f t="shared" si="8"/>
        <v>-21</v>
      </c>
      <c r="E165" s="20">
        <f t="shared" si="8"/>
        <v>-34.08</v>
      </c>
      <c r="F165" s="21">
        <f t="shared" si="8"/>
        <v>-36.82</v>
      </c>
      <c r="G165" s="22">
        <f t="shared" si="8"/>
        <v>-60.37</v>
      </c>
      <c r="H165" s="23">
        <f t="shared" si="8"/>
        <v>-39.840000000000003</v>
      </c>
      <c r="I165" s="24">
        <f t="shared" si="8"/>
        <v>23.55</v>
      </c>
      <c r="J165" s="25">
        <f t="shared" si="8"/>
        <v>-91.08</v>
      </c>
      <c r="K165" s="23">
        <f t="shared" si="8"/>
        <v>-46.86</v>
      </c>
      <c r="L165" s="26">
        <f t="shared" si="8"/>
        <v>-0.98</v>
      </c>
      <c r="M165" s="27">
        <f t="shared" si="8"/>
        <v>98.11</v>
      </c>
      <c r="N165" s="20">
        <f t="shared" si="8"/>
        <v>0.01</v>
      </c>
      <c r="O165" s="2" t="s">
        <v>28</v>
      </c>
    </row>
    <row r="166" spans="1:15" x14ac:dyDescent="0.3">
      <c r="A166" s="2" t="s">
        <v>181</v>
      </c>
      <c r="B166" s="18">
        <v>1180</v>
      </c>
      <c r="C166" s="17">
        <v>97</v>
      </c>
      <c r="D166" s="19">
        <v>135.5</v>
      </c>
      <c r="E166" s="20">
        <v>185</v>
      </c>
      <c r="F166" s="21">
        <v>182.5</v>
      </c>
      <c r="G166" s="22">
        <v>128</v>
      </c>
      <c r="H166" s="23">
        <v>107</v>
      </c>
      <c r="I166" s="24">
        <v>132.6</v>
      </c>
      <c r="J166" s="25">
        <v>164.5</v>
      </c>
      <c r="K166" s="23">
        <v>144.5</v>
      </c>
      <c r="L166" s="26">
        <v>104</v>
      </c>
      <c r="M166" s="27">
        <v>175</v>
      </c>
      <c r="N166" s="20">
        <v>130.5</v>
      </c>
      <c r="O166" s="2" t="s">
        <v>181</v>
      </c>
    </row>
    <row r="167" spans="1:15" x14ac:dyDescent="0.3">
      <c r="A167" s="2" t="s">
        <v>86</v>
      </c>
      <c r="B167" s="18">
        <v>2001</v>
      </c>
      <c r="C167" s="17">
        <v>2001</v>
      </c>
      <c r="D167" s="19">
        <v>2002</v>
      </c>
      <c r="E167" s="20">
        <v>2001</v>
      </c>
      <c r="F167" s="21">
        <v>2001</v>
      </c>
      <c r="G167" s="22">
        <v>2006</v>
      </c>
      <c r="H167" s="23">
        <v>2007</v>
      </c>
      <c r="I167" s="24">
        <v>2007</v>
      </c>
      <c r="J167" s="25">
        <v>2002</v>
      </c>
      <c r="K167" s="23">
        <v>2001</v>
      </c>
      <c r="L167" s="26">
        <v>2008</v>
      </c>
      <c r="M167" s="27">
        <v>2002</v>
      </c>
      <c r="N167" s="20">
        <v>2002</v>
      </c>
      <c r="O167" s="2" t="s">
        <v>86</v>
      </c>
    </row>
    <row r="168" spans="1:15" x14ac:dyDescent="0.3">
      <c r="A168" s="2" t="s">
        <v>182</v>
      </c>
      <c r="B168" s="18">
        <v>529</v>
      </c>
      <c r="C168" s="17">
        <v>32</v>
      </c>
      <c r="D168" s="19">
        <v>19</v>
      </c>
      <c r="E168" s="20">
        <v>19</v>
      </c>
      <c r="F168" s="21">
        <v>10</v>
      </c>
      <c r="G168" s="22">
        <v>29.6</v>
      </c>
      <c r="H168" s="23">
        <v>23.5</v>
      </c>
      <c r="I168" s="24">
        <v>45.5</v>
      </c>
      <c r="J168" s="25">
        <v>9.4</v>
      </c>
      <c r="K168" s="23">
        <v>7</v>
      </c>
      <c r="L168" s="26">
        <v>41</v>
      </c>
      <c r="M168" s="27">
        <v>30</v>
      </c>
      <c r="N168" s="20">
        <v>44</v>
      </c>
      <c r="O168" s="2" t="s">
        <v>182</v>
      </c>
    </row>
    <row r="169" spans="1:15" ht="15" thickBot="1" x14ac:dyDescent="0.35">
      <c r="A169" s="87" t="s">
        <v>86</v>
      </c>
      <c r="B169" s="88">
        <v>2003</v>
      </c>
      <c r="C169" s="89">
        <v>2007</v>
      </c>
      <c r="D169" s="90">
        <v>2003</v>
      </c>
      <c r="E169" s="91">
        <v>2003</v>
      </c>
      <c r="F169" s="92">
        <v>2007</v>
      </c>
      <c r="G169" s="93">
        <v>2009</v>
      </c>
      <c r="H169" s="94">
        <v>2001</v>
      </c>
      <c r="I169" s="95">
        <v>2006</v>
      </c>
      <c r="J169" s="96">
        <v>2009</v>
      </c>
      <c r="K169" s="94">
        <v>2003</v>
      </c>
      <c r="L169" s="97">
        <v>2004</v>
      </c>
      <c r="M169" s="98">
        <v>2003</v>
      </c>
      <c r="N169" s="91">
        <v>2003</v>
      </c>
      <c r="O169" s="87" t="s">
        <v>86</v>
      </c>
    </row>
    <row r="170" spans="1:15" ht="15" thickTop="1" x14ac:dyDescent="0.3">
      <c r="A170" s="61" t="s">
        <v>183</v>
      </c>
      <c r="B170" s="62">
        <f>SUM(C170:N170)</f>
        <v>651</v>
      </c>
      <c r="C170" s="63">
        <v>47</v>
      </c>
      <c r="D170" s="64">
        <v>40</v>
      </c>
      <c r="E170" s="65">
        <v>39</v>
      </c>
      <c r="F170" s="66">
        <v>28</v>
      </c>
      <c r="G170" s="67">
        <v>29</v>
      </c>
      <c r="H170" s="68">
        <v>43</v>
      </c>
      <c r="I170" s="69">
        <v>72</v>
      </c>
      <c r="J170" s="70">
        <v>18</v>
      </c>
      <c r="K170" s="68">
        <v>30</v>
      </c>
      <c r="L170" s="71">
        <v>69</v>
      </c>
      <c r="M170" s="72">
        <v>159</v>
      </c>
      <c r="N170" s="65">
        <v>77</v>
      </c>
      <c r="O170" s="61" t="s">
        <v>183</v>
      </c>
    </row>
    <row r="171" spans="1:15" x14ac:dyDescent="0.3">
      <c r="A171" s="2" t="s">
        <v>184</v>
      </c>
      <c r="B171" s="18">
        <v>748</v>
      </c>
      <c r="C171" s="17">
        <v>60</v>
      </c>
      <c r="D171" s="19">
        <v>49.4</v>
      </c>
      <c r="E171" s="20">
        <v>49.1</v>
      </c>
      <c r="F171" s="21">
        <v>50.6</v>
      </c>
      <c r="G171" s="22">
        <v>55.2</v>
      </c>
      <c r="H171" s="23">
        <v>64.5</v>
      </c>
      <c r="I171" s="24">
        <v>55.1</v>
      </c>
      <c r="J171" s="25">
        <v>66.900000000000006</v>
      </c>
      <c r="K171" s="23">
        <v>75</v>
      </c>
      <c r="L171" s="26">
        <v>71.3</v>
      </c>
      <c r="M171" s="27">
        <v>77.2</v>
      </c>
      <c r="N171" s="20">
        <v>73.7</v>
      </c>
      <c r="O171" s="2" t="s">
        <v>184</v>
      </c>
    </row>
    <row r="172" spans="1:15" x14ac:dyDescent="0.3">
      <c r="A172" s="2" t="s">
        <v>28</v>
      </c>
      <c r="B172" s="18">
        <f t="shared" ref="B172:N172" si="9">INT((B170-B171)*10000/B171)/100</f>
        <v>-12.97</v>
      </c>
      <c r="C172" s="17">
        <f t="shared" si="9"/>
        <v>-21.67</v>
      </c>
      <c r="D172" s="19">
        <f t="shared" si="9"/>
        <v>-19.03</v>
      </c>
      <c r="E172" s="20">
        <f t="shared" si="9"/>
        <v>-20.58</v>
      </c>
      <c r="F172" s="21">
        <f t="shared" si="9"/>
        <v>-44.67</v>
      </c>
      <c r="G172" s="22">
        <f t="shared" si="9"/>
        <v>-47.47</v>
      </c>
      <c r="H172" s="23">
        <f t="shared" si="9"/>
        <v>-33.340000000000003</v>
      </c>
      <c r="I172" s="24">
        <f t="shared" si="9"/>
        <v>30.67</v>
      </c>
      <c r="J172" s="25">
        <f t="shared" si="9"/>
        <v>-73.099999999999994</v>
      </c>
      <c r="K172" s="23">
        <f t="shared" si="9"/>
        <v>-60</v>
      </c>
      <c r="L172" s="26">
        <f t="shared" si="9"/>
        <v>-3.23</v>
      </c>
      <c r="M172" s="27">
        <f t="shared" si="9"/>
        <v>105.95</v>
      </c>
      <c r="N172" s="20">
        <f t="shared" si="9"/>
        <v>4.47</v>
      </c>
      <c r="O172" s="2" t="s">
        <v>28</v>
      </c>
    </row>
    <row r="173" spans="1:15" x14ac:dyDescent="0.3">
      <c r="A173" s="2" t="s">
        <v>181</v>
      </c>
      <c r="B173" s="16"/>
      <c r="C173" s="17">
        <v>145</v>
      </c>
      <c r="D173" s="19">
        <v>132</v>
      </c>
      <c r="E173" s="20">
        <v>169</v>
      </c>
      <c r="F173" s="21">
        <v>148</v>
      </c>
      <c r="G173" s="22">
        <v>114</v>
      </c>
      <c r="H173" s="23">
        <v>150</v>
      </c>
      <c r="I173" s="24">
        <v>134</v>
      </c>
      <c r="J173" s="25">
        <v>174</v>
      </c>
      <c r="K173" s="23">
        <v>171</v>
      </c>
      <c r="L173" s="26">
        <v>216</v>
      </c>
      <c r="M173" s="27">
        <v>169</v>
      </c>
      <c r="N173" s="20">
        <v>204</v>
      </c>
      <c r="O173" s="2" t="s">
        <v>181</v>
      </c>
    </row>
    <row r="174" spans="1:15" x14ac:dyDescent="0.3">
      <c r="A174" s="2" t="s">
        <v>86</v>
      </c>
      <c r="B174" s="16"/>
      <c r="C174" s="17">
        <v>1995</v>
      </c>
      <c r="D174" s="19">
        <v>1957</v>
      </c>
      <c r="E174" s="20">
        <v>2001</v>
      </c>
      <c r="F174" s="21">
        <v>2000</v>
      </c>
      <c r="G174" s="22">
        <v>1945</v>
      </c>
      <c r="H174" s="23">
        <v>2003</v>
      </c>
      <c r="I174" s="24">
        <v>2005</v>
      </c>
      <c r="J174" s="25">
        <v>1945</v>
      </c>
      <c r="K174" s="23">
        <v>1958</v>
      </c>
      <c r="L174" s="26">
        <v>2000</v>
      </c>
      <c r="M174" s="27">
        <v>2000</v>
      </c>
      <c r="N174" s="20">
        <v>1965</v>
      </c>
      <c r="O174" s="2" t="s">
        <v>86</v>
      </c>
    </row>
    <row r="175" spans="1:15" x14ac:dyDescent="0.3">
      <c r="A175" s="2" t="s">
        <v>182</v>
      </c>
      <c r="B175" s="16"/>
      <c r="C175" s="17">
        <v>3</v>
      </c>
      <c r="D175" s="19">
        <v>2</v>
      </c>
      <c r="E175" s="20">
        <v>3</v>
      </c>
      <c r="F175" s="21">
        <v>6</v>
      </c>
      <c r="G175" s="22">
        <v>9</v>
      </c>
      <c r="H175" s="23">
        <v>3</v>
      </c>
      <c r="I175" s="24">
        <v>12</v>
      </c>
      <c r="J175" s="25">
        <v>9</v>
      </c>
      <c r="K175" s="23">
        <v>2</v>
      </c>
      <c r="L175" s="26">
        <v>5</v>
      </c>
      <c r="M175" s="27">
        <v>8</v>
      </c>
      <c r="N175" s="20">
        <v>9</v>
      </c>
      <c r="O175" s="2" t="s">
        <v>182</v>
      </c>
    </row>
    <row r="176" spans="1:15" x14ac:dyDescent="0.3">
      <c r="A176" s="87" t="s">
        <v>86</v>
      </c>
      <c r="B176" s="16"/>
      <c r="C176" s="17">
        <v>1997</v>
      </c>
      <c r="D176" s="19">
        <v>1959</v>
      </c>
      <c r="E176" s="20">
        <v>1953</v>
      </c>
      <c r="F176" s="21">
        <v>2007</v>
      </c>
      <c r="G176" s="22">
        <v>1989</v>
      </c>
      <c r="H176" s="23">
        <v>1976</v>
      </c>
      <c r="I176" s="24">
        <v>1982</v>
      </c>
      <c r="J176" s="25">
        <v>1991</v>
      </c>
      <c r="K176" s="23">
        <v>1959</v>
      </c>
      <c r="L176" s="26">
        <v>1969</v>
      </c>
      <c r="M176" s="27">
        <v>1955</v>
      </c>
      <c r="N176" s="20">
        <v>1971</v>
      </c>
      <c r="O176" s="87" t="s">
        <v>86</v>
      </c>
    </row>
    <row r="177" spans="1:15" x14ac:dyDescent="0.3">
      <c r="A177" s="15" t="s">
        <v>185</v>
      </c>
      <c r="B177" s="16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 t="s">
        <v>185</v>
      </c>
    </row>
    <row r="178" spans="1:15" x14ac:dyDescent="0.3">
      <c r="A178" s="3" t="s">
        <v>186</v>
      </c>
      <c r="B178" s="4">
        <f>SUM(C178:N178)</f>
        <v>1798</v>
      </c>
      <c r="C178" s="5">
        <v>85</v>
      </c>
      <c r="D178" s="6">
        <v>64</v>
      </c>
      <c r="E178" s="7">
        <v>176</v>
      </c>
      <c r="F178" s="8">
        <v>167</v>
      </c>
      <c r="G178" s="9">
        <v>177</v>
      </c>
      <c r="H178" s="10">
        <v>260</v>
      </c>
      <c r="I178" s="11">
        <v>219</v>
      </c>
      <c r="J178" s="12">
        <v>238</v>
      </c>
      <c r="K178" s="10">
        <v>172</v>
      </c>
      <c r="L178" s="13">
        <v>98</v>
      </c>
      <c r="M178" s="14">
        <v>68</v>
      </c>
      <c r="N178" s="7">
        <v>74</v>
      </c>
      <c r="O178" s="3" t="s">
        <v>186</v>
      </c>
    </row>
    <row r="179" spans="1:15" x14ac:dyDescent="0.3">
      <c r="A179" s="2" t="s">
        <v>187</v>
      </c>
      <c r="B179" s="18">
        <v>1626</v>
      </c>
      <c r="C179" s="17">
        <v>49</v>
      </c>
      <c r="D179" s="19">
        <v>80</v>
      </c>
      <c r="E179" s="20">
        <v>115</v>
      </c>
      <c r="F179" s="21">
        <v>162</v>
      </c>
      <c r="G179" s="22">
        <v>199</v>
      </c>
      <c r="H179" s="23">
        <v>206</v>
      </c>
      <c r="I179" s="24">
        <v>213</v>
      </c>
      <c r="J179" s="25">
        <v>213</v>
      </c>
      <c r="K179" s="23">
        <v>151</v>
      </c>
      <c r="L179" s="26">
        <v>116</v>
      </c>
      <c r="M179" s="27">
        <v>74</v>
      </c>
      <c r="N179" s="20">
        <v>48</v>
      </c>
      <c r="O179" s="2" t="s">
        <v>187</v>
      </c>
    </row>
    <row r="180" spans="1:15" x14ac:dyDescent="0.3">
      <c r="A180" s="2" t="s">
        <v>28</v>
      </c>
      <c r="B180" s="18">
        <f>INT((B178-B179)*10000/B179)/100</f>
        <v>10.57</v>
      </c>
      <c r="C180" s="17">
        <f t="shared" ref="C180:N180" si="10">INT((C178-C179)*10000/C179)/100</f>
        <v>73.459999999999994</v>
      </c>
      <c r="D180" s="19">
        <f t="shared" si="10"/>
        <v>-20</v>
      </c>
      <c r="E180" s="20">
        <f t="shared" si="10"/>
        <v>53.04</v>
      </c>
      <c r="F180" s="21">
        <f t="shared" si="10"/>
        <v>3.08</v>
      </c>
      <c r="G180" s="22">
        <f t="shared" si="10"/>
        <v>-11.06</v>
      </c>
      <c r="H180" s="23">
        <f t="shared" si="10"/>
        <v>26.21</v>
      </c>
      <c r="I180" s="24">
        <f t="shared" si="10"/>
        <v>2.81</v>
      </c>
      <c r="J180" s="25">
        <f t="shared" si="10"/>
        <v>11.73</v>
      </c>
      <c r="K180" s="23">
        <f t="shared" si="10"/>
        <v>13.9</v>
      </c>
      <c r="L180" s="26">
        <f t="shared" si="10"/>
        <v>-15.52</v>
      </c>
      <c r="M180" s="27">
        <f t="shared" si="10"/>
        <v>-8.11</v>
      </c>
      <c r="N180" s="20">
        <f t="shared" si="10"/>
        <v>54.16</v>
      </c>
      <c r="O180" s="2" t="s">
        <v>28</v>
      </c>
    </row>
    <row r="181" spans="1:15" x14ac:dyDescent="0.3">
      <c r="A181" s="2" t="s">
        <v>188</v>
      </c>
      <c r="B181" s="18">
        <v>1764</v>
      </c>
      <c r="C181" s="17">
        <v>95</v>
      </c>
      <c r="D181" s="19">
        <v>154</v>
      </c>
      <c r="E181" s="20">
        <v>183</v>
      </c>
      <c r="F181" s="21">
        <v>291</v>
      </c>
      <c r="G181" s="22">
        <v>242</v>
      </c>
      <c r="H181" s="23">
        <v>292</v>
      </c>
      <c r="I181" s="24">
        <v>310</v>
      </c>
      <c r="J181" s="25">
        <v>284</v>
      </c>
      <c r="K181" s="23">
        <v>238</v>
      </c>
      <c r="L181" s="26">
        <v>179</v>
      </c>
      <c r="M181" s="27">
        <v>95</v>
      </c>
      <c r="N181" s="20">
        <v>80</v>
      </c>
      <c r="O181" s="2" t="s">
        <v>188</v>
      </c>
    </row>
    <row r="182" spans="1:15" x14ac:dyDescent="0.3">
      <c r="A182" s="2" t="s">
        <v>86</v>
      </c>
      <c r="B182" s="18">
        <v>2005</v>
      </c>
      <c r="C182" s="17">
        <v>2005</v>
      </c>
      <c r="D182" s="19">
        <v>2008</v>
      </c>
      <c r="E182" s="20">
        <v>1972</v>
      </c>
      <c r="F182" s="21">
        <v>2007</v>
      </c>
      <c r="G182" s="22">
        <v>2001</v>
      </c>
      <c r="H182" s="23">
        <v>1976</v>
      </c>
      <c r="I182" s="24">
        <v>1990</v>
      </c>
      <c r="J182" s="25">
        <v>1976</v>
      </c>
      <c r="K182" s="23">
        <v>1997</v>
      </c>
      <c r="L182" s="26">
        <v>1965</v>
      </c>
      <c r="M182" s="27">
        <v>2005</v>
      </c>
      <c r="N182" s="20">
        <v>1972</v>
      </c>
      <c r="O182" s="2" t="s">
        <v>86</v>
      </c>
    </row>
    <row r="183" spans="1:15" x14ac:dyDescent="0.3">
      <c r="A183" s="2" t="s">
        <v>189</v>
      </c>
      <c r="B183" s="18">
        <v>1603</v>
      </c>
      <c r="C183" s="17">
        <v>32</v>
      </c>
      <c r="D183" s="19">
        <v>28</v>
      </c>
      <c r="E183" s="20">
        <v>54</v>
      </c>
      <c r="F183" s="21">
        <v>100</v>
      </c>
      <c r="G183" s="22">
        <v>120</v>
      </c>
      <c r="H183" s="23">
        <v>115</v>
      </c>
      <c r="I183" s="24">
        <v>141</v>
      </c>
      <c r="J183" s="25">
        <v>127</v>
      </c>
      <c r="K183" s="23">
        <v>81</v>
      </c>
      <c r="L183" s="26">
        <v>52</v>
      </c>
      <c r="M183" s="27">
        <v>63</v>
      </c>
      <c r="N183" s="20">
        <v>17</v>
      </c>
      <c r="O183" s="2" t="s">
        <v>189</v>
      </c>
    </row>
    <row r="184" spans="1:15" x14ac:dyDescent="0.3">
      <c r="A184" s="2" t="s">
        <v>86</v>
      </c>
      <c r="B184" s="18">
        <v>2002</v>
      </c>
      <c r="C184" s="17">
        <v>1964</v>
      </c>
      <c r="D184" s="19">
        <v>2006</v>
      </c>
      <c r="E184" s="20">
        <v>2001</v>
      </c>
      <c r="F184" s="21">
        <v>1998</v>
      </c>
      <c r="G184" s="22">
        <v>2006</v>
      </c>
      <c r="H184" s="23">
        <v>2007</v>
      </c>
      <c r="I184" s="24">
        <v>1965</v>
      </c>
      <c r="J184" s="25">
        <v>1968</v>
      </c>
      <c r="K184" s="23">
        <v>1984</v>
      </c>
      <c r="L184" s="26">
        <v>1998</v>
      </c>
      <c r="M184" s="27">
        <v>2002</v>
      </c>
      <c r="N184" s="20">
        <v>1988</v>
      </c>
      <c r="O184" s="2" t="s">
        <v>86</v>
      </c>
    </row>
    <row r="185" spans="1:15" x14ac:dyDescent="0.3">
      <c r="A185" s="15" t="s">
        <v>190</v>
      </c>
      <c r="B185" s="16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 t="s">
        <v>190</v>
      </c>
    </row>
    <row r="186" spans="1:15" x14ac:dyDescent="0.3">
      <c r="A186" s="3" t="s">
        <v>191</v>
      </c>
      <c r="B186" s="4">
        <f>SUM(C186:N186)</f>
        <v>109</v>
      </c>
      <c r="C186" s="5">
        <v>8</v>
      </c>
      <c r="D186" s="6">
        <v>7</v>
      </c>
      <c r="E186" s="7">
        <v>8</v>
      </c>
      <c r="F186" s="8">
        <v>6</v>
      </c>
      <c r="G186" s="9">
        <v>8</v>
      </c>
      <c r="H186" s="10">
        <v>6</v>
      </c>
      <c r="I186" s="11">
        <v>15</v>
      </c>
      <c r="J186" s="12">
        <v>2</v>
      </c>
      <c r="K186" s="10">
        <v>6</v>
      </c>
      <c r="L186" s="13">
        <v>10</v>
      </c>
      <c r="M186" s="14">
        <v>18</v>
      </c>
      <c r="N186" s="7">
        <v>15</v>
      </c>
      <c r="O186" s="3" t="s">
        <v>191</v>
      </c>
    </row>
    <row r="187" spans="1:15" x14ac:dyDescent="0.3">
      <c r="A187" s="2" t="s">
        <v>192</v>
      </c>
      <c r="B187" s="252">
        <f>SUM(C187:N187)</f>
        <v>142.25</v>
      </c>
      <c r="C187" s="231">
        <v>13.625</v>
      </c>
      <c r="D187" s="232">
        <v>11.25</v>
      </c>
      <c r="E187" s="233">
        <v>13.25</v>
      </c>
      <c r="F187" s="234">
        <v>9.625</v>
      </c>
      <c r="G187" s="235">
        <v>12.875</v>
      </c>
      <c r="H187" s="236">
        <v>8.875</v>
      </c>
      <c r="I187" s="237">
        <v>12.5</v>
      </c>
      <c r="J187" s="238">
        <v>12.5</v>
      </c>
      <c r="K187" s="236">
        <v>9</v>
      </c>
      <c r="L187" s="239">
        <v>12.25</v>
      </c>
      <c r="M187" s="240">
        <v>13.75</v>
      </c>
      <c r="N187" s="233">
        <v>12.75</v>
      </c>
      <c r="O187" s="2" t="s">
        <v>192</v>
      </c>
    </row>
    <row r="188" spans="1:15" x14ac:dyDescent="0.3">
      <c r="A188" s="2" t="s">
        <v>193</v>
      </c>
      <c r="B188" s="18">
        <v>174</v>
      </c>
      <c r="C188" s="17">
        <v>20</v>
      </c>
      <c r="D188" s="19">
        <v>21</v>
      </c>
      <c r="E188" s="20">
        <v>20</v>
      </c>
      <c r="F188" s="21">
        <v>21</v>
      </c>
      <c r="G188" s="22">
        <v>21</v>
      </c>
      <c r="H188" s="23">
        <v>15</v>
      </c>
      <c r="I188" s="24">
        <v>17</v>
      </c>
      <c r="J188" s="25">
        <v>16</v>
      </c>
      <c r="K188" s="23">
        <v>18</v>
      </c>
      <c r="L188" s="26">
        <v>18</v>
      </c>
      <c r="M188" s="27">
        <v>18</v>
      </c>
      <c r="N188" s="20">
        <v>19</v>
      </c>
      <c r="O188" s="2" t="s">
        <v>193</v>
      </c>
    </row>
    <row r="189" spans="1:15" x14ac:dyDescent="0.3">
      <c r="A189" s="2" t="s">
        <v>86</v>
      </c>
      <c r="B189" s="18">
        <v>2002</v>
      </c>
      <c r="C189" s="17">
        <v>2004</v>
      </c>
      <c r="D189" s="19">
        <v>2002</v>
      </c>
      <c r="E189" s="20">
        <v>2008</v>
      </c>
      <c r="F189" s="21">
        <v>2001</v>
      </c>
      <c r="G189" s="22">
        <v>2002</v>
      </c>
      <c r="H189" s="23">
        <v>2007</v>
      </c>
      <c r="I189" s="24">
        <v>2007</v>
      </c>
      <c r="J189" s="25">
        <v>2006</v>
      </c>
      <c r="K189" s="23">
        <v>2001</v>
      </c>
      <c r="L189" s="26">
        <v>2002</v>
      </c>
      <c r="M189" s="27">
        <v>2009</v>
      </c>
      <c r="N189" s="20">
        <v>2002</v>
      </c>
      <c r="O189" s="2" t="s">
        <v>86</v>
      </c>
    </row>
    <row r="190" spans="1:15" x14ac:dyDescent="0.3">
      <c r="A190" s="2" t="s">
        <v>194</v>
      </c>
      <c r="B190" s="18">
        <v>109</v>
      </c>
      <c r="C190" s="17">
        <v>8</v>
      </c>
      <c r="D190" s="19">
        <v>7</v>
      </c>
      <c r="E190" s="20">
        <v>7</v>
      </c>
      <c r="F190" s="21">
        <v>2</v>
      </c>
      <c r="G190" s="22">
        <v>4</v>
      </c>
      <c r="H190" s="23">
        <v>5</v>
      </c>
      <c r="I190" s="24">
        <v>10</v>
      </c>
      <c r="J190" s="25">
        <v>2</v>
      </c>
      <c r="K190" s="23">
        <v>2</v>
      </c>
      <c r="L190" s="26">
        <v>4</v>
      </c>
      <c r="M190" s="27">
        <v>11</v>
      </c>
      <c r="N190" s="20">
        <v>11</v>
      </c>
      <c r="O190" s="2" t="s">
        <v>194</v>
      </c>
    </row>
    <row r="191" spans="1:15" ht="15" thickBot="1" x14ac:dyDescent="0.35">
      <c r="A191" s="87" t="s">
        <v>86</v>
      </c>
      <c r="B191" s="88">
        <v>2009</v>
      </c>
      <c r="C191" s="89">
        <v>2009</v>
      </c>
      <c r="D191" s="90">
        <v>2008</v>
      </c>
      <c r="E191" s="91">
        <v>2003</v>
      </c>
      <c r="F191" s="92">
        <v>2007</v>
      </c>
      <c r="G191" s="93">
        <v>2001</v>
      </c>
      <c r="H191" s="94">
        <v>2008</v>
      </c>
      <c r="I191" s="95">
        <v>2006</v>
      </c>
      <c r="J191" s="96">
        <v>2009</v>
      </c>
      <c r="K191" s="94">
        <v>2003</v>
      </c>
      <c r="L191" s="97">
        <v>2007</v>
      </c>
      <c r="M191" s="98">
        <v>2005</v>
      </c>
      <c r="N191" s="91">
        <v>2008</v>
      </c>
      <c r="O191" s="87" t="s">
        <v>86</v>
      </c>
    </row>
    <row r="192" spans="1:15" ht="15" thickTop="1" x14ac:dyDescent="0.3">
      <c r="A192" s="61" t="s">
        <v>195</v>
      </c>
      <c r="B192" s="62">
        <f>SUM(C192:N192)</f>
        <v>86</v>
      </c>
      <c r="C192" s="63" t="s">
        <v>482</v>
      </c>
      <c r="D192" s="64" t="s">
        <v>482</v>
      </c>
      <c r="E192" s="65">
        <v>11</v>
      </c>
      <c r="F192" s="66">
        <v>7</v>
      </c>
      <c r="G192" s="67">
        <v>6</v>
      </c>
      <c r="H192" s="68">
        <v>6</v>
      </c>
      <c r="I192" s="69">
        <v>14</v>
      </c>
      <c r="J192" s="70">
        <v>4</v>
      </c>
      <c r="K192" s="68">
        <v>5</v>
      </c>
      <c r="L192" s="71">
        <v>12</v>
      </c>
      <c r="M192" s="72">
        <v>21</v>
      </c>
      <c r="N192" s="65" t="s">
        <v>482</v>
      </c>
      <c r="O192" s="61" t="s">
        <v>195</v>
      </c>
    </row>
    <row r="193" spans="1:15" x14ac:dyDescent="0.3">
      <c r="A193" s="2" t="s">
        <v>192</v>
      </c>
      <c r="B193" s="18">
        <f>SUM(C193:N193)</f>
        <v>126</v>
      </c>
      <c r="C193" s="17">
        <v>11</v>
      </c>
      <c r="D193" s="19">
        <v>10</v>
      </c>
      <c r="E193" s="20">
        <v>10</v>
      </c>
      <c r="F193" s="21">
        <v>11</v>
      </c>
      <c r="G193" s="22">
        <v>10</v>
      </c>
      <c r="H193" s="23">
        <v>10</v>
      </c>
      <c r="I193" s="24">
        <v>9</v>
      </c>
      <c r="J193" s="25">
        <v>10</v>
      </c>
      <c r="K193" s="23">
        <v>11</v>
      </c>
      <c r="L193" s="26">
        <v>10</v>
      </c>
      <c r="M193" s="27">
        <v>12</v>
      </c>
      <c r="N193" s="20">
        <v>12</v>
      </c>
      <c r="O193" s="2" t="s">
        <v>192</v>
      </c>
    </row>
    <row r="194" spans="1:15" x14ac:dyDescent="0.3">
      <c r="A194" s="2" t="s">
        <v>193</v>
      </c>
      <c r="B194" s="16"/>
      <c r="C194" s="17">
        <v>24</v>
      </c>
      <c r="D194" s="19">
        <v>21</v>
      </c>
      <c r="E194" s="20">
        <v>23</v>
      </c>
      <c r="F194" s="21">
        <v>21</v>
      </c>
      <c r="G194" s="22">
        <v>20</v>
      </c>
      <c r="H194" s="23">
        <v>21</v>
      </c>
      <c r="I194" s="24">
        <v>21</v>
      </c>
      <c r="J194" s="25">
        <v>21</v>
      </c>
      <c r="K194" s="23">
        <v>22</v>
      </c>
      <c r="L194" s="26">
        <v>24</v>
      </c>
      <c r="M194" s="27">
        <v>23</v>
      </c>
      <c r="N194" s="20">
        <v>21</v>
      </c>
      <c r="O194" s="2" t="s">
        <v>193</v>
      </c>
    </row>
    <row r="195" spans="1:15" x14ac:dyDescent="0.3">
      <c r="A195" s="2" t="s">
        <v>86</v>
      </c>
      <c r="B195" s="16"/>
      <c r="C195" s="17">
        <v>1948</v>
      </c>
      <c r="D195" s="19">
        <v>1995</v>
      </c>
      <c r="E195" s="20">
        <v>1979</v>
      </c>
      <c r="F195" s="21">
        <v>2001</v>
      </c>
      <c r="G195" s="22">
        <v>2006</v>
      </c>
      <c r="H195" s="23">
        <v>1991</v>
      </c>
      <c r="I195" s="24">
        <v>1988</v>
      </c>
      <c r="J195" s="25">
        <v>1956</v>
      </c>
      <c r="K195" s="23">
        <v>1950</v>
      </c>
      <c r="L195" s="26">
        <v>1981</v>
      </c>
      <c r="M195" s="27">
        <v>2000</v>
      </c>
      <c r="N195" s="20" t="s">
        <v>99</v>
      </c>
      <c r="O195" s="2" t="s">
        <v>86</v>
      </c>
    </row>
    <row r="196" spans="1:15" x14ac:dyDescent="0.3">
      <c r="A196" s="2" t="s">
        <v>194</v>
      </c>
      <c r="B196" s="16"/>
      <c r="C196" s="17">
        <v>1</v>
      </c>
      <c r="D196" s="19">
        <v>1</v>
      </c>
      <c r="E196" s="20">
        <v>1</v>
      </c>
      <c r="F196" s="21">
        <v>2</v>
      </c>
      <c r="G196" s="22">
        <v>2</v>
      </c>
      <c r="H196" s="23">
        <v>1</v>
      </c>
      <c r="I196" s="24">
        <v>3</v>
      </c>
      <c r="J196" s="25">
        <v>2</v>
      </c>
      <c r="K196" s="23">
        <v>1</v>
      </c>
      <c r="L196" s="26">
        <v>2</v>
      </c>
      <c r="M196" s="27">
        <v>4</v>
      </c>
      <c r="N196" s="20">
        <v>2</v>
      </c>
      <c r="O196" s="2" t="s">
        <v>194</v>
      </c>
    </row>
    <row r="197" spans="1:15" x14ac:dyDescent="0.3">
      <c r="A197" s="87" t="s">
        <v>86</v>
      </c>
      <c r="B197" s="16"/>
      <c r="C197" s="17">
        <v>1997</v>
      </c>
      <c r="D197" s="19">
        <v>1959</v>
      </c>
      <c r="E197" s="20">
        <v>1953</v>
      </c>
      <c r="F197" s="21">
        <v>2007</v>
      </c>
      <c r="G197" s="22">
        <v>1989</v>
      </c>
      <c r="H197" s="23">
        <v>1976</v>
      </c>
      <c r="I197" s="24" t="s">
        <v>99</v>
      </c>
      <c r="J197" s="25">
        <v>1995</v>
      </c>
      <c r="K197" s="23">
        <v>1959</v>
      </c>
      <c r="L197" s="26">
        <v>1969</v>
      </c>
      <c r="M197" s="27" t="s">
        <v>99</v>
      </c>
      <c r="N197" s="20">
        <v>1971</v>
      </c>
      <c r="O197" s="87" t="s">
        <v>86</v>
      </c>
    </row>
    <row r="198" spans="1:15" x14ac:dyDescent="0.3">
      <c r="A198" s="15" t="s">
        <v>196</v>
      </c>
      <c r="B198" s="16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 t="s">
        <v>196</v>
      </c>
    </row>
    <row r="199" spans="1:15" x14ac:dyDescent="0.3">
      <c r="A199" s="3" t="s">
        <v>197</v>
      </c>
      <c r="B199" s="18">
        <v>25.6</v>
      </c>
      <c r="C199" s="5">
        <v>12.4</v>
      </c>
      <c r="D199" s="6">
        <v>19.8</v>
      </c>
      <c r="E199" s="7">
        <v>11.4</v>
      </c>
      <c r="F199" s="8">
        <v>13</v>
      </c>
      <c r="G199" s="9">
        <v>8.1999999999999993</v>
      </c>
      <c r="H199" s="10">
        <v>11.4</v>
      </c>
      <c r="I199" s="11">
        <v>21.4</v>
      </c>
      <c r="J199" s="12">
        <v>4.2</v>
      </c>
      <c r="K199" s="10">
        <v>7.6</v>
      </c>
      <c r="L199" s="13">
        <v>11.2</v>
      </c>
      <c r="M199" s="14">
        <v>25.6</v>
      </c>
      <c r="N199" s="7">
        <v>10.199999999999999</v>
      </c>
      <c r="O199" s="3" t="s">
        <v>197</v>
      </c>
    </row>
    <row r="200" spans="1:15" x14ac:dyDescent="0.3">
      <c r="A200" s="35" t="s">
        <v>89</v>
      </c>
      <c r="B200" s="38">
        <v>40121</v>
      </c>
      <c r="C200" s="39">
        <v>39836</v>
      </c>
      <c r="D200" s="40">
        <v>39853</v>
      </c>
      <c r="E200" s="41">
        <v>39897</v>
      </c>
      <c r="F200" s="42">
        <v>39930</v>
      </c>
      <c r="G200" s="43">
        <v>39960</v>
      </c>
      <c r="H200" s="44">
        <v>39972</v>
      </c>
      <c r="I200" s="45">
        <v>39996</v>
      </c>
      <c r="J200" s="46">
        <v>11</v>
      </c>
      <c r="K200" s="44">
        <v>40059</v>
      </c>
      <c r="L200" s="47">
        <v>40107</v>
      </c>
      <c r="M200" s="48">
        <v>40121</v>
      </c>
      <c r="N200" s="41">
        <v>40171</v>
      </c>
      <c r="O200" s="35" t="s">
        <v>89</v>
      </c>
    </row>
    <row r="201" spans="1:15" x14ac:dyDescent="0.3">
      <c r="A201" s="2" t="s">
        <v>198</v>
      </c>
      <c r="B201" s="18">
        <v>65</v>
      </c>
      <c r="C201" s="17">
        <v>25</v>
      </c>
      <c r="D201" s="19">
        <v>22</v>
      </c>
      <c r="E201" s="20">
        <v>23</v>
      </c>
      <c r="F201" s="21">
        <v>63.5</v>
      </c>
      <c r="G201" s="22">
        <v>50</v>
      </c>
      <c r="H201" s="23">
        <v>32</v>
      </c>
      <c r="I201" s="24">
        <v>48</v>
      </c>
      <c r="J201" s="25">
        <v>65</v>
      </c>
      <c r="K201" s="23">
        <v>32</v>
      </c>
      <c r="L201" s="26">
        <v>21</v>
      </c>
      <c r="M201" s="27">
        <v>31.5</v>
      </c>
      <c r="N201" s="20">
        <v>24</v>
      </c>
      <c r="O201" s="2" t="s">
        <v>198</v>
      </c>
    </row>
    <row r="202" spans="1:15" ht="15" thickBot="1" x14ac:dyDescent="0.35">
      <c r="A202" s="87" t="s">
        <v>89</v>
      </c>
      <c r="B202" s="167">
        <v>37494</v>
      </c>
      <c r="C202" s="89" t="s">
        <v>200</v>
      </c>
      <c r="D202" s="169">
        <v>38394</v>
      </c>
      <c r="E202" s="170">
        <v>38778</v>
      </c>
      <c r="F202" s="92" t="s">
        <v>202</v>
      </c>
      <c r="G202" s="172">
        <v>38843</v>
      </c>
      <c r="H202" s="173">
        <v>39210</v>
      </c>
      <c r="I202" s="95" t="s">
        <v>387</v>
      </c>
      <c r="J202" s="175">
        <v>37494</v>
      </c>
      <c r="K202" s="173">
        <v>37500</v>
      </c>
      <c r="L202" s="176">
        <v>38656</v>
      </c>
      <c r="M202" s="98" t="s">
        <v>111</v>
      </c>
      <c r="N202" s="170">
        <v>39055</v>
      </c>
      <c r="O202" s="87" t="s">
        <v>89</v>
      </c>
    </row>
    <row r="203" spans="1:15" ht="15" thickTop="1" x14ac:dyDescent="0.3">
      <c r="A203" s="61" t="s">
        <v>206</v>
      </c>
      <c r="B203" s="213"/>
      <c r="C203" s="63">
        <v>9.6</v>
      </c>
      <c r="D203" s="64">
        <v>24.8</v>
      </c>
      <c r="E203" s="65">
        <v>9.6</v>
      </c>
      <c r="F203" s="66">
        <v>12.2</v>
      </c>
      <c r="G203" s="67">
        <v>7.8</v>
      </c>
      <c r="H203" s="68">
        <v>13.2</v>
      </c>
      <c r="I203" s="69">
        <v>13.2</v>
      </c>
      <c r="J203" s="70">
        <v>4.4000000000000004</v>
      </c>
      <c r="K203" s="68">
        <v>8.6</v>
      </c>
      <c r="L203" s="71">
        <v>11.8</v>
      </c>
      <c r="M203" s="72">
        <v>28.2</v>
      </c>
      <c r="N203" s="65">
        <v>13</v>
      </c>
      <c r="O203" s="61" t="s">
        <v>206</v>
      </c>
    </row>
    <row r="204" spans="1:15" x14ac:dyDescent="0.3">
      <c r="A204" s="152" t="s">
        <v>89</v>
      </c>
      <c r="B204" s="214"/>
      <c r="C204" s="154">
        <v>22</v>
      </c>
      <c r="D204" s="155">
        <v>39853</v>
      </c>
      <c r="E204" s="156">
        <v>39899</v>
      </c>
      <c r="F204" s="157">
        <v>39930</v>
      </c>
      <c r="G204" s="158">
        <v>39945</v>
      </c>
      <c r="H204" s="159">
        <v>39972</v>
      </c>
      <c r="I204" s="160">
        <v>40018</v>
      </c>
      <c r="J204" s="161">
        <v>40026</v>
      </c>
      <c r="K204" s="159">
        <v>40059</v>
      </c>
      <c r="L204" s="162">
        <v>40107</v>
      </c>
      <c r="M204" s="163">
        <v>40120</v>
      </c>
      <c r="N204" s="156">
        <v>40171</v>
      </c>
      <c r="O204" s="152" t="s">
        <v>89</v>
      </c>
    </row>
    <row r="205" spans="1:15" x14ac:dyDescent="0.3">
      <c r="A205" s="2" t="s">
        <v>198</v>
      </c>
      <c r="B205" s="18">
        <v>101.4</v>
      </c>
      <c r="C205" s="17">
        <v>41.1</v>
      </c>
      <c r="D205" s="19">
        <v>33.4</v>
      </c>
      <c r="E205" s="20">
        <v>31.4</v>
      </c>
      <c r="F205" s="21">
        <v>37.5</v>
      </c>
      <c r="G205" s="22">
        <v>38</v>
      </c>
      <c r="H205" s="23">
        <v>68.099999999999994</v>
      </c>
      <c r="I205" s="24">
        <v>77</v>
      </c>
      <c r="J205" s="25">
        <v>65</v>
      </c>
      <c r="K205" s="23">
        <v>101.4</v>
      </c>
      <c r="L205" s="26">
        <v>53.3</v>
      </c>
      <c r="M205" s="27">
        <v>37.4</v>
      </c>
      <c r="N205" s="20">
        <v>37.6</v>
      </c>
      <c r="O205" s="2" t="s">
        <v>198</v>
      </c>
    </row>
    <row r="206" spans="1:15" x14ac:dyDescent="0.3">
      <c r="A206" s="2" t="s">
        <v>89</v>
      </c>
      <c r="B206" s="38">
        <v>34587</v>
      </c>
      <c r="C206" s="73">
        <v>9135</v>
      </c>
      <c r="D206" s="74">
        <v>37299</v>
      </c>
      <c r="E206" s="75">
        <v>32574</v>
      </c>
      <c r="F206" s="76">
        <v>28582</v>
      </c>
      <c r="G206" s="77">
        <v>34098</v>
      </c>
      <c r="H206" s="78">
        <v>19540</v>
      </c>
      <c r="I206" s="79">
        <v>10049</v>
      </c>
      <c r="J206" s="80">
        <v>37494</v>
      </c>
      <c r="K206" s="78">
        <v>34587</v>
      </c>
      <c r="L206" s="81">
        <v>11973</v>
      </c>
      <c r="M206" s="82">
        <v>23334</v>
      </c>
      <c r="N206" s="75">
        <v>29207</v>
      </c>
      <c r="O206" s="2"/>
    </row>
    <row r="207" spans="1:15" x14ac:dyDescent="0.3">
      <c r="A207" s="15" t="s">
        <v>207</v>
      </c>
      <c r="B207" s="16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 t="s">
        <v>207</v>
      </c>
    </row>
    <row r="208" spans="1:15" x14ac:dyDescent="0.3">
      <c r="A208" s="3" t="s">
        <v>208</v>
      </c>
      <c r="B208" s="4">
        <f>SUM(C208:N208)</f>
        <v>15</v>
      </c>
      <c r="C208" s="5">
        <v>2</v>
      </c>
      <c r="D208" s="6">
        <v>6</v>
      </c>
      <c r="E208" s="7">
        <v>0</v>
      </c>
      <c r="F208" s="8">
        <v>0</v>
      </c>
      <c r="G208" s="9">
        <v>0</v>
      </c>
      <c r="H208" s="10">
        <v>0</v>
      </c>
      <c r="I208" s="11">
        <v>0</v>
      </c>
      <c r="J208" s="12">
        <v>0</v>
      </c>
      <c r="K208" s="10">
        <v>0</v>
      </c>
      <c r="L208" s="13">
        <v>0</v>
      </c>
      <c r="M208" s="14">
        <v>0</v>
      </c>
      <c r="N208" s="7">
        <v>7</v>
      </c>
      <c r="O208" s="3" t="s">
        <v>208</v>
      </c>
    </row>
    <row r="209" spans="1:15" x14ac:dyDescent="0.3">
      <c r="A209" s="2" t="s">
        <v>209</v>
      </c>
      <c r="B209" s="253">
        <f>SUM(C209:N209)</f>
        <v>11.375</v>
      </c>
      <c r="C209" s="231">
        <v>2.125</v>
      </c>
      <c r="D209" s="232">
        <v>3.5</v>
      </c>
      <c r="E209" s="233">
        <v>3.625</v>
      </c>
      <c r="F209" s="234">
        <v>0.375</v>
      </c>
      <c r="G209" s="235">
        <v>0</v>
      </c>
      <c r="H209" s="236">
        <v>0</v>
      </c>
      <c r="I209" s="237">
        <v>0</v>
      </c>
      <c r="J209" s="238">
        <v>0</v>
      </c>
      <c r="K209" s="236">
        <v>0</v>
      </c>
      <c r="L209" s="239">
        <v>0</v>
      </c>
      <c r="M209" s="240">
        <v>0.5</v>
      </c>
      <c r="N209" s="233">
        <v>1.25</v>
      </c>
      <c r="O209" s="2" t="s">
        <v>209</v>
      </c>
    </row>
    <row r="210" spans="1:15" x14ac:dyDescent="0.3">
      <c r="A210" s="2" t="s">
        <v>210</v>
      </c>
      <c r="B210" s="18">
        <v>22</v>
      </c>
      <c r="C210" s="17">
        <v>4</v>
      </c>
      <c r="D210" s="19">
        <v>7</v>
      </c>
      <c r="E210" s="20">
        <v>7</v>
      </c>
      <c r="F210" s="21">
        <v>2</v>
      </c>
      <c r="G210" s="22">
        <v>0</v>
      </c>
      <c r="H210" s="23">
        <v>0</v>
      </c>
      <c r="I210" s="24">
        <v>0</v>
      </c>
      <c r="J210" s="25">
        <v>0</v>
      </c>
      <c r="K210" s="23">
        <v>0</v>
      </c>
      <c r="L210" s="26">
        <v>0</v>
      </c>
      <c r="M210" s="27">
        <v>1</v>
      </c>
      <c r="N210" s="20">
        <v>7</v>
      </c>
      <c r="O210" s="2" t="s">
        <v>210</v>
      </c>
    </row>
    <row r="211" spans="1:15" x14ac:dyDescent="0.3">
      <c r="A211" s="2" t="s">
        <v>86</v>
      </c>
      <c r="B211" s="18">
        <v>2005</v>
      </c>
      <c r="C211" s="17">
        <v>2005</v>
      </c>
      <c r="D211" s="19">
        <v>2006</v>
      </c>
      <c r="E211" s="20">
        <v>2006</v>
      </c>
      <c r="F211" s="21">
        <v>2008</v>
      </c>
      <c r="G211" s="22"/>
      <c r="H211" s="23"/>
      <c r="I211" s="24"/>
      <c r="J211" s="25"/>
      <c r="K211" s="23"/>
      <c r="L211" s="26"/>
      <c r="M211" s="27">
        <v>2008</v>
      </c>
      <c r="N211" s="20">
        <v>2009</v>
      </c>
      <c r="O211" s="2" t="s">
        <v>86</v>
      </c>
    </row>
    <row r="212" spans="1:15" x14ac:dyDescent="0.3">
      <c r="A212" s="2" t="s">
        <v>211</v>
      </c>
      <c r="B212" s="18">
        <v>0</v>
      </c>
      <c r="C212" s="17">
        <v>0</v>
      </c>
      <c r="D212" s="19">
        <v>0</v>
      </c>
      <c r="E212" s="20">
        <v>0</v>
      </c>
      <c r="F212" s="21">
        <v>0</v>
      </c>
      <c r="G212" s="22">
        <v>0</v>
      </c>
      <c r="H212" s="23">
        <v>0</v>
      </c>
      <c r="I212" s="24">
        <v>0</v>
      </c>
      <c r="J212" s="25">
        <v>0</v>
      </c>
      <c r="K212" s="23">
        <v>0</v>
      </c>
      <c r="L212" s="26">
        <v>0</v>
      </c>
      <c r="M212" s="27">
        <v>0</v>
      </c>
      <c r="N212" s="20">
        <v>0</v>
      </c>
      <c r="O212" s="2" t="s">
        <v>211</v>
      </c>
    </row>
    <row r="213" spans="1:15" x14ac:dyDescent="0.3">
      <c r="A213" s="2" t="s">
        <v>126</v>
      </c>
      <c r="B213" s="18">
        <v>2002</v>
      </c>
      <c r="C213" s="17">
        <v>2002</v>
      </c>
      <c r="D213" s="19">
        <v>2008</v>
      </c>
      <c r="E213" s="20">
        <v>2009</v>
      </c>
      <c r="F213" s="21">
        <v>2009</v>
      </c>
      <c r="G213" s="22"/>
      <c r="H213" s="23"/>
      <c r="I213" s="24"/>
      <c r="J213" s="25"/>
      <c r="K213" s="23"/>
      <c r="L213" s="26"/>
      <c r="M213" s="27">
        <v>2009</v>
      </c>
      <c r="N213" s="20">
        <v>2007</v>
      </c>
      <c r="O213" s="2" t="s">
        <v>126</v>
      </c>
    </row>
    <row r="214" spans="1:15" x14ac:dyDescent="0.3">
      <c r="A214" s="2" t="s">
        <v>212</v>
      </c>
      <c r="B214" s="18">
        <v>22</v>
      </c>
      <c r="C214" s="17">
        <v>5</v>
      </c>
      <c r="D214" s="19">
        <v>22</v>
      </c>
      <c r="E214" s="20">
        <v>22</v>
      </c>
      <c r="F214" s="21">
        <v>8</v>
      </c>
      <c r="G214" s="22">
        <v>0</v>
      </c>
      <c r="H214" s="23">
        <v>0</v>
      </c>
      <c r="I214" s="24">
        <v>0</v>
      </c>
      <c r="J214" s="25">
        <v>0</v>
      </c>
      <c r="K214" s="23">
        <v>0</v>
      </c>
      <c r="L214" s="26">
        <v>0</v>
      </c>
      <c r="M214" s="27">
        <v>0</v>
      </c>
      <c r="N214" s="20">
        <v>0</v>
      </c>
      <c r="O214" s="2" t="s">
        <v>212</v>
      </c>
    </row>
    <row r="215" spans="1:15" x14ac:dyDescent="0.3">
      <c r="A215" s="49" t="s">
        <v>89</v>
      </c>
      <c r="B215" s="50">
        <v>38407</v>
      </c>
      <c r="C215" s="51">
        <v>37987</v>
      </c>
      <c r="D215" s="52">
        <v>38407</v>
      </c>
      <c r="E215" s="53">
        <v>38413</v>
      </c>
      <c r="F215" s="54">
        <v>39545</v>
      </c>
      <c r="G215" s="55"/>
      <c r="H215" s="56"/>
      <c r="I215" s="57"/>
      <c r="J215" s="58"/>
      <c r="K215" s="56"/>
      <c r="L215" s="59"/>
      <c r="M215" s="60"/>
      <c r="N215" s="53"/>
      <c r="O215" s="49" t="s">
        <v>89</v>
      </c>
    </row>
    <row r="216" spans="1:15" x14ac:dyDescent="0.3">
      <c r="A216" s="2" t="s">
        <v>388</v>
      </c>
      <c r="B216" s="18">
        <f>SUM(C216:N216)</f>
        <v>14</v>
      </c>
      <c r="C216" s="17">
        <v>4</v>
      </c>
      <c r="D216" s="19">
        <v>4</v>
      </c>
      <c r="E216" s="20">
        <v>2</v>
      </c>
      <c r="F216" s="21">
        <v>1</v>
      </c>
      <c r="G216" s="22">
        <v>0</v>
      </c>
      <c r="H216" s="23">
        <v>0</v>
      </c>
      <c r="I216" s="24">
        <v>0</v>
      </c>
      <c r="J216" s="25">
        <v>0</v>
      </c>
      <c r="K216" s="23">
        <v>0</v>
      </c>
      <c r="L216" s="26">
        <v>0</v>
      </c>
      <c r="M216" s="27">
        <v>1</v>
      </c>
      <c r="N216" s="20">
        <v>2</v>
      </c>
      <c r="O216" s="2" t="s">
        <v>388</v>
      </c>
    </row>
    <row r="217" spans="1:15" x14ac:dyDescent="0.3">
      <c r="A217" s="15" t="s">
        <v>214</v>
      </c>
      <c r="B217" s="16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 t="s">
        <v>214</v>
      </c>
    </row>
    <row r="218" spans="1:15" x14ac:dyDescent="0.3">
      <c r="A218" s="3" t="s">
        <v>215</v>
      </c>
      <c r="B218" s="4">
        <f>SUM(C218:N218)</f>
        <v>14</v>
      </c>
      <c r="C218" s="5">
        <v>1</v>
      </c>
      <c r="D218" s="6">
        <v>0</v>
      </c>
      <c r="E218" s="7">
        <v>1</v>
      </c>
      <c r="F218" s="8">
        <v>4</v>
      </c>
      <c r="G218" s="9">
        <v>1</v>
      </c>
      <c r="H218" s="10">
        <v>1</v>
      </c>
      <c r="I218" s="11">
        <v>0</v>
      </c>
      <c r="J218" s="12">
        <v>0</v>
      </c>
      <c r="K218" s="10">
        <v>3</v>
      </c>
      <c r="L218" s="13">
        <v>2</v>
      </c>
      <c r="M218" s="14">
        <v>0</v>
      </c>
      <c r="N218" s="7">
        <v>1</v>
      </c>
      <c r="O218" s="3" t="s">
        <v>215</v>
      </c>
    </row>
    <row r="219" spans="1:15" x14ac:dyDescent="0.3">
      <c r="A219" s="2" t="s">
        <v>216</v>
      </c>
      <c r="B219" s="18">
        <f>SUM(C219:N219)</f>
        <v>14.875</v>
      </c>
      <c r="C219" s="231">
        <v>1.375</v>
      </c>
      <c r="D219" s="232">
        <v>1.375</v>
      </c>
      <c r="E219" s="233">
        <v>2</v>
      </c>
      <c r="F219" s="234">
        <v>1.125</v>
      </c>
      <c r="G219" s="235">
        <v>1.5</v>
      </c>
      <c r="H219" s="236">
        <v>0.5</v>
      </c>
      <c r="I219" s="237">
        <v>0.625</v>
      </c>
      <c r="J219" s="238">
        <v>0.5</v>
      </c>
      <c r="K219" s="236">
        <v>1.5</v>
      </c>
      <c r="L219" s="239">
        <v>1.25</v>
      </c>
      <c r="M219" s="240">
        <v>1.375</v>
      </c>
      <c r="N219" s="233">
        <v>1.75</v>
      </c>
      <c r="O219" s="2" t="s">
        <v>216</v>
      </c>
    </row>
    <row r="220" spans="1:15" x14ac:dyDescent="0.3">
      <c r="A220" s="2" t="s">
        <v>217</v>
      </c>
      <c r="B220" s="18">
        <v>25</v>
      </c>
      <c r="C220" s="17">
        <v>6</v>
      </c>
      <c r="D220" s="19">
        <v>3</v>
      </c>
      <c r="E220" s="20">
        <v>5</v>
      </c>
      <c r="F220" s="21">
        <v>4</v>
      </c>
      <c r="G220" s="22">
        <v>4</v>
      </c>
      <c r="H220" s="23">
        <v>1</v>
      </c>
      <c r="I220" s="24">
        <v>1</v>
      </c>
      <c r="J220" s="25">
        <v>2</v>
      </c>
      <c r="K220" s="23">
        <v>3</v>
      </c>
      <c r="L220" s="26">
        <v>3</v>
      </c>
      <c r="M220" s="27">
        <v>5</v>
      </c>
      <c r="N220" s="20">
        <v>4</v>
      </c>
      <c r="O220" s="2" t="s">
        <v>217</v>
      </c>
    </row>
    <row r="221" spans="1:15" x14ac:dyDescent="0.3">
      <c r="A221" s="2" t="s">
        <v>86</v>
      </c>
      <c r="B221" s="18">
        <v>2001</v>
      </c>
      <c r="C221" s="17">
        <v>2001</v>
      </c>
      <c r="D221" s="19">
        <v>2001</v>
      </c>
      <c r="E221" s="20">
        <v>2005</v>
      </c>
      <c r="F221" s="21">
        <v>2009</v>
      </c>
      <c r="G221" s="22">
        <v>2001</v>
      </c>
      <c r="H221" s="23">
        <v>2009</v>
      </c>
      <c r="I221" s="24">
        <v>2006</v>
      </c>
      <c r="J221" s="25">
        <v>2001</v>
      </c>
      <c r="K221" s="23">
        <v>2009</v>
      </c>
      <c r="L221" s="26">
        <v>2008</v>
      </c>
      <c r="M221" s="27">
        <v>2002</v>
      </c>
      <c r="N221" s="20">
        <v>2008</v>
      </c>
      <c r="O221" s="2" t="s">
        <v>86</v>
      </c>
    </row>
    <row r="222" spans="1:15" x14ac:dyDescent="0.3">
      <c r="A222" s="2" t="s">
        <v>218</v>
      </c>
      <c r="B222" s="18">
        <v>11</v>
      </c>
      <c r="C222" s="17">
        <v>0</v>
      </c>
      <c r="D222" s="19">
        <v>0</v>
      </c>
      <c r="E222" s="20">
        <v>0</v>
      </c>
      <c r="F222" s="21">
        <v>0</v>
      </c>
      <c r="G222" s="22">
        <v>0</v>
      </c>
      <c r="H222" s="23">
        <v>0</v>
      </c>
      <c r="I222" s="24">
        <v>0</v>
      </c>
      <c r="J222" s="25">
        <v>0</v>
      </c>
      <c r="K222" s="23">
        <v>1</v>
      </c>
      <c r="L222" s="26">
        <v>0</v>
      </c>
      <c r="M222" s="27">
        <v>0</v>
      </c>
      <c r="N222" s="20">
        <v>1</v>
      </c>
      <c r="O222" s="2" t="s">
        <v>218</v>
      </c>
    </row>
    <row r="223" spans="1:15" ht="15" thickBot="1" x14ac:dyDescent="0.35">
      <c r="A223" s="87" t="s">
        <v>86</v>
      </c>
      <c r="B223" s="88">
        <v>2005</v>
      </c>
      <c r="C223" s="89">
        <v>2005</v>
      </c>
      <c r="D223" s="90">
        <v>2009</v>
      </c>
      <c r="E223" s="91">
        <v>2004</v>
      </c>
      <c r="F223" s="92">
        <v>2004</v>
      </c>
      <c r="G223" s="93">
        <v>2002</v>
      </c>
      <c r="H223" s="94">
        <v>2007</v>
      </c>
      <c r="I223" s="95">
        <v>2008</v>
      </c>
      <c r="J223" s="96">
        <v>2006</v>
      </c>
      <c r="K223" s="94">
        <v>2002</v>
      </c>
      <c r="L223" s="97">
        <v>2004</v>
      </c>
      <c r="M223" s="98">
        <v>2008</v>
      </c>
      <c r="N223" s="91">
        <v>2009</v>
      </c>
      <c r="O223" s="87" t="s">
        <v>86</v>
      </c>
    </row>
    <row r="224" spans="1:15" ht="15" thickTop="1" x14ac:dyDescent="0.3">
      <c r="A224" s="61" t="s">
        <v>219</v>
      </c>
      <c r="B224" s="62">
        <f>SUM(C224:N224)</f>
        <v>8</v>
      </c>
      <c r="C224" s="63">
        <v>1</v>
      </c>
      <c r="D224" s="64">
        <v>0</v>
      </c>
      <c r="E224" s="65">
        <v>1</v>
      </c>
      <c r="F224" s="66">
        <v>3</v>
      </c>
      <c r="G224" s="67">
        <v>0</v>
      </c>
      <c r="H224" s="68">
        <v>1</v>
      </c>
      <c r="I224" s="69">
        <v>0</v>
      </c>
      <c r="J224" s="205">
        <v>0</v>
      </c>
      <c r="K224" s="68">
        <v>2</v>
      </c>
      <c r="L224" s="71">
        <v>0</v>
      </c>
      <c r="M224" s="72">
        <v>0</v>
      </c>
      <c r="N224" s="65">
        <v>0</v>
      </c>
      <c r="O224" s="61" t="s">
        <v>219</v>
      </c>
    </row>
    <row r="225" spans="1:15" x14ac:dyDescent="0.3">
      <c r="A225" s="2" t="s">
        <v>220</v>
      </c>
      <c r="B225" s="18">
        <f>SUM(C225:N225)</f>
        <v>58</v>
      </c>
      <c r="C225" s="17">
        <v>5</v>
      </c>
      <c r="D225" s="19">
        <v>6</v>
      </c>
      <c r="E225" s="20">
        <v>5</v>
      </c>
      <c r="F225" s="21">
        <v>4</v>
      </c>
      <c r="G225" s="22">
        <v>3</v>
      </c>
      <c r="H225" s="23">
        <v>4</v>
      </c>
      <c r="I225" s="24">
        <v>4</v>
      </c>
      <c r="J225" s="25">
        <v>4</v>
      </c>
      <c r="K225" s="23">
        <v>5</v>
      </c>
      <c r="L225" s="26">
        <v>6</v>
      </c>
      <c r="M225" s="27">
        <v>6</v>
      </c>
      <c r="N225" s="20">
        <v>6</v>
      </c>
      <c r="O225" s="2" t="s">
        <v>220</v>
      </c>
    </row>
    <row r="226" spans="1:15" x14ac:dyDescent="0.3">
      <c r="A226" s="15" t="s">
        <v>221</v>
      </c>
      <c r="B226" s="16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 t="s">
        <v>221</v>
      </c>
    </row>
    <row r="227" spans="1:15" x14ac:dyDescent="0.3">
      <c r="A227" s="3" t="s">
        <v>222</v>
      </c>
      <c r="B227" s="4">
        <v>55</v>
      </c>
      <c r="C227" s="5">
        <v>55</v>
      </c>
      <c r="D227" s="6">
        <v>53.6</v>
      </c>
      <c r="E227" s="7">
        <v>47.2</v>
      </c>
      <c r="F227" s="8">
        <v>31</v>
      </c>
      <c r="G227" s="9">
        <v>35.299999999999997</v>
      </c>
      <c r="H227" s="10">
        <v>37.4</v>
      </c>
      <c r="I227" s="11">
        <v>48.6</v>
      </c>
      <c r="J227" s="215">
        <v>42.8</v>
      </c>
      <c r="K227" s="10">
        <v>51.5</v>
      </c>
      <c r="L227" s="13">
        <v>38.9</v>
      </c>
      <c r="M227" s="14">
        <v>46</v>
      </c>
      <c r="N227" s="7">
        <v>29.5</v>
      </c>
      <c r="O227" s="3" t="s">
        <v>222</v>
      </c>
    </row>
    <row r="228" spans="1:15" x14ac:dyDescent="0.3">
      <c r="A228" s="35" t="s">
        <v>223</v>
      </c>
      <c r="B228" s="18">
        <v>77.400000000000006</v>
      </c>
      <c r="C228" s="17">
        <v>77.400000000000006</v>
      </c>
      <c r="D228" s="19">
        <v>55.4</v>
      </c>
      <c r="E228" s="20">
        <v>79.2</v>
      </c>
      <c r="F228" s="21">
        <v>48.6</v>
      </c>
      <c r="G228" s="22">
        <v>70.2</v>
      </c>
      <c r="H228" s="23">
        <v>56.88</v>
      </c>
      <c r="I228" s="24">
        <v>48.6</v>
      </c>
      <c r="J228" s="207">
        <v>44.28</v>
      </c>
      <c r="K228" s="23">
        <v>51.5</v>
      </c>
      <c r="L228" s="81">
        <v>39722</v>
      </c>
      <c r="M228" s="27">
        <v>47.2</v>
      </c>
      <c r="N228" s="208">
        <v>64.099999999999994</v>
      </c>
      <c r="O228" s="35" t="s">
        <v>223</v>
      </c>
    </row>
    <row r="229" spans="1:15" ht="15" thickBot="1" x14ac:dyDescent="0.35">
      <c r="A229" s="164" t="s">
        <v>89</v>
      </c>
      <c r="B229" s="50">
        <v>39100</v>
      </c>
      <c r="C229" s="51">
        <v>39100</v>
      </c>
      <c r="D229" s="52">
        <v>38025</v>
      </c>
      <c r="E229" s="53">
        <v>39145</v>
      </c>
      <c r="F229" s="54">
        <v>38105</v>
      </c>
      <c r="G229" s="55">
        <v>38857</v>
      </c>
      <c r="H229" s="56">
        <v>39252</v>
      </c>
      <c r="I229" s="57">
        <v>39996</v>
      </c>
      <c r="J229" s="58">
        <v>38946</v>
      </c>
      <c r="K229" s="56">
        <v>40060</v>
      </c>
      <c r="L229" s="59">
        <v>38650</v>
      </c>
      <c r="M229" s="60">
        <v>37928</v>
      </c>
      <c r="N229" s="53">
        <v>39081</v>
      </c>
      <c r="O229" s="164" t="s">
        <v>86</v>
      </c>
    </row>
    <row r="230" spans="1:15" ht="15" thickTop="1" x14ac:dyDescent="0.3">
      <c r="A230" s="61" t="s">
        <v>224</v>
      </c>
      <c r="B230" s="62"/>
      <c r="C230" s="63">
        <v>100.8</v>
      </c>
      <c r="D230" s="64">
        <v>97.2</v>
      </c>
      <c r="E230" s="65">
        <v>93.6</v>
      </c>
      <c r="F230" s="66">
        <v>54</v>
      </c>
      <c r="G230" s="67">
        <v>72</v>
      </c>
      <c r="H230" s="68">
        <v>68.400000000000006</v>
      </c>
      <c r="I230" s="69">
        <v>75.599999999999994</v>
      </c>
      <c r="J230" s="70">
        <v>72</v>
      </c>
      <c r="K230" s="68">
        <v>79.2</v>
      </c>
      <c r="L230" s="71">
        <v>57.6</v>
      </c>
      <c r="M230" s="72">
        <v>93.6</v>
      </c>
      <c r="N230" s="65">
        <v>72</v>
      </c>
      <c r="O230" s="61" t="s">
        <v>224</v>
      </c>
    </row>
    <row r="231" spans="1:15" x14ac:dyDescent="0.3">
      <c r="A231" s="35" t="s">
        <v>223</v>
      </c>
      <c r="B231" s="18">
        <v>180</v>
      </c>
      <c r="C231" s="17">
        <v>151</v>
      </c>
      <c r="D231" s="19">
        <v>151</v>
      </c>
      <c r="E231" s="20">
        <v>126</v>
      </c>
      <c r="F231" s="21">
        <v>180</v>
      </c>
      <c r="G231" s="22">
        <v>133</v>
      </c>
      <c r="H231" s="23">
        <v>108</v>
      </c>
      <c r="I231" s="24">
        <v>97</v>
      </c>
      <c r="J231" s="25">
        <v>108</v>
      </c>
      <c r="K231" s="23">
        <v>108</v>
      </c>
      <c r="L231" s="26">
        <v>180</v>
      </c>
      <c r="M231" s="27">
        <v>122</v>
      </c>
      <c r="N231" s="20">
        <v>148</v>
      </c>
      <c r="O231" s="35" t="s">
        <v>223</v>
      </c>
    </row>
    <row r="232" spans="1:15" x14ac:dyDescent="0.3">
      <c r="A232" s="35" t="s">
        <v>86</v>
      </c>
      <c r="B232" s="18">
        <v>1949</v>
      </c>
      <c r="C232" s="17">
        <v>1966</v>
      </c>
      <c r="D232" s="19">
        <v>1990</v>
      </c>
      <c r="E232" s="20">
        <v>1984</v>
      </c>
      <c r="F232" s="21">
        <v>1949</v>
      </c>
      <c r="G232" s="22">
        <v>1949</v>
      </c>
      <c r="H232" s="23">
        <v>1993</v>
      </c>
      <c r="I232" s="79" t="s">
        <v>99</v>
      </c>
      <c r="J232" s="25">
        <v>1949</v>
      </c>
      <c r="K232" s="23" t="s">
        <v>99</v>
      </c>
      <c r="L232" s="26">
        <v>1949</v>
      </c>
      <c r="M232" s="27" t="s">
        <v>99</v>
      </c>
      <c r="N232" s="20">
        <v>2004</v>
      </c>
      <c r="O232" s="35" t="s">
        <v>86</v>
      </c>
    </row>
    <row r="233" spans="1:15" x14ac:dyDescent="0.3">
      <c r="A233" s="16" t="s">
        <v>225</v>
      </c>
      <c r="B233" s="16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6" t="s">
        <v>225</v>
      </c>
    </row>
    <row r="234" spans="1:15" x14ac:dyDescent="0.3">
      <c r="A234" s="3" t="s">
        <v>389</v>
      </c>
      <c r="B234" s="4">
        <f>SUM(C234:N234)</f>
        <v>27.5</v>
      </c>
      <c r="C234" s="5">
        <v>1.5</v>
      </c>
      <c r="D234" s="6">
        <v>4</v>
      </c>
      <c r="E234" s="7">
        <v>4</v>
      </c>
      <c r="F234" s="8">
        <v>2.5</v>
      </c>
      <c r="G234" s="9">
        <v>1</v>
      </c>
      <c r="H234" s="10">
        <v>4</v>
      </c>
      <c r="I234" s="11">
        <v>0</v>
      </c>
      <c r="J234" s="12">
        <v>0</v>
      </c>
      <c r="K234" s="10">
        <v>4</v>
      </c>
      <c r="L234" s="13">
        <v>3</v>
      </c>
      <c r="M234" s="14">
        <v>0</v>
      </c>
      <c r="N234" s="7">
        <v>3.5</v>
      </c>
      <c r="O234" s="3" t="s">
        <v>389</v>
      </c>
    </row>
    <row r="235" spans="1:15" x14ac:dyDescent="0.3">
      <c r="A235" s="35" t="s">
        <v>227</v>
      </c>
      <c r="B235" s="18">
        <f>SUM(C235:N235)</f>
        <v>23.42</v>
      </c>
      <c r="C235" s="231">
        <v>0.8125</v>
      </c>
      <c r="D235" s="232">
        <v>2.1875</v>
      </c>
      <c r="E235" s="233">
        <v>2.25</v>
      </c>
      <c r="F235" s="234">
        <v>3.69</v>
      </c>
      <c r="G235" s="235">
        <v>2.5024999999999999</v>
      </c>
      <c r="H235" s="236">
        <v>2.8149999999999999</v>
      </c>
      <c r="I235" s="237">
        <v>0.5</v>
      </c>
      <c r="J235" s="238">
        <v>1.625</v>
      </c>
      <c r="K235" s="236">
        <v>1.94</v>
      </c>
      <c r="L235" s="239">
        <v>1.1274999999999999</v>
      </c>
      <c r="M235" s="240">
        <v>1.845</v>
      </c>
      <c r="N235" s="233">
        <v>2.125</v>
      </c>
      <c r="O235" s="35" t="s">
        <v>227</v>
      </c>
    </row>
    <row r="236" spans="1:15" x14ac:dyDescent="0.3">
      <c r="A236" s="35" t="s">
        <v>228</v>
      </c>
      <c r="B236" s="18" t="s">
        <v>441</v>
      </c>
      <c r="C236" s="165" t="s">
        <v>391</v>
      </c>
      <c r="D236" s="19" t="s">
        <v>392</v>
      </c>
      <c r="E236" s="32" t="s">
        <v>462</v>
      </c>
      <c r="F236" s="21" t="s">
        <v>443</v>
      </c>
      <c r="G236" s="22" t="s">
        <v>444</v>
      </c>
      <c r="H236" s="23" t="s">
        <v>423</v>
      </c>
      <c r="I236" s="24" t="s">
        <v>234</v>
      </c>
      <c r="J236" s="84" t="s">
        <v>445</v>
      </c>
      <c r="K236" s="255" t="s">
        <v>444</v>
      </c>
      <c r="L236" s="26" t="s">
        <v>446</v>
      </c>
      <c r="M236" s="27" t="s">
        <v>237</v>
      </c>
      <c r="N236" s="32" t="s">
        <v>463</v>
      </c>
      <c r="O236" s="35" t="s">
        <v>228</v>
      </c>
    </row>
    <row r="237" spans="1:15" ht="15" thickBot="1" x14ac:dyDescent="0.35">
      <c r="A237" s="149" t="s">
        <v>239</v>
      </c>
      <c r="B237" s="88" t="s">
        <v>240</v>
      </c>
      <c r="C237" s="89" t="s">
        <v>464</v>
      </c>
      <c r="D237" s="90" t="s">
        <v>464</v>
      </c>
      <c r="E237" s="91" t="s">
        <v>241</v>
      </c>
      <c r="F237" s="92" t="s">
        <v>354</v>
      </c>
      <c r="G237" s="93" t="s">
        <v>244</v>
      </c>
      <c r="H237" s="94" t="s">
        <v>244</v>
      </c>
      <c r="I237" s="95" t="s">
        <v>483</v>
      </c>
      <c r="J237" s="257" t="s">
        <v>483</v>
      </c>
      <c r="K237" s="94" t="s">
        <v>353</v>
      </c>
      <c r="L237" s="97" t="s">
        <v>353</v>
      </c>
      <c r="M237" s="98" t="s">
        <v>483</v>
      </c>
      <c r="N237" s="91" t="s">
        <v>242</v>
      </c>
      <c r="O237" s="149" t="s">
        <v>239</v>
      </c>
    </row>
    <row r="238" spans="1:15" ht="15" thickTop="1" x14ac:dyDescent="0.3">
      <c r="A238" s="61" t="s">
        <v>396</v>
      </c>
      <c r="B238" s="62">
        <f>SUM(C238:N238)</f>
        <v>8.5</v>
      </c>
      <c r="C238" s="63">
        <v>0.5</v>
      </c>
      <c r="D238" s="64">
        <v>0</v>
      </c>
      <c r="E238" s="65">
        <v>0.5</v>
      </c>
      <c r="F238" s="66">
        <v>1</v>
      </c>
      <c r="G238" s="67">
        <v>0</v>
      </c>
      <c r="H238" s="68">
        <v>0</v>
      </c>
      <c r="I238" s="69">
        <v>0</v>
      </c>
      <c r="J238" s="70">
        <v>0</v>
      </c>
      <c r="K238" s="68">
        <v>0.5</v>
      </c>
      <c r="L238" s="71">
        <v>3</v>
      </c>
      <c r="M238" s="72">
        <v>0</v>
      </c>
      <c r="N238" s="65">
        <v>3</v>
      </c>
      <c r="O238" s="61" t="s">
        <v>396</v>
      </c>
    </row>
    <row r="239" spans="1:15" x14ac:dyDescent="0.3">
      <c r="A239" s="35" t="s">
        <v>248</v>
      </c>
      <c r="B239" s="18">
        <f>SUM(C239:N239)</f>
        <v>21.507500000000004</v>
      </c>
      <c r="C239" s="231">
        <v>0.9375</v>
      </c>
      <c r="D239" s="232">
        <v>2.2524999999999999</v>
      </c>
      <c r="E239" s="233">
        <v>3.56</v>
      </c>
      <c r="F239" s="234">
        <v>4.6875</v>
      </c>
      <c r="G239" s="235">
        <v>2.31</v>
      </c>
      <c r="H239" s="236">
        <v>1.0649999999999999</v>
      </c>
      <c r="I239" s="237">
        <v>0.4375</v>
      </c>
      <c r="J239" s="238">
        <v>1.8149999999999999</v>
      </c>
      <c r="K239" s="236">
        <v>1.5649999999999999</v>
      </c>
      <c r="L239" s="239">
        <v>0.50249999999999995</v>
      </c>
      <c r="M239" s="240">
        <v>0.375</v>
      </c>
      <c r="N239" s="233">
        <v>2</v>
      </c>
      <c r="O239" s="35" t="s">
        <v>248</v>
      </c>
    </row>
    <row r="240" spans="1:15" x14ac:dyDescent="0.3">
      <c r="A240" s="35" t="s">
        <v>249</v>
      </c>
      <c r="B240" s="18" t="s">
        <v>250</v>
      </c>
      <c r="C240" s="17" t="s">
        <v>251</v>
      </c>
      <c r="D240" s="19" t="s">
        <v>252</v>
      </c>
      <c r="E240" s="20" t="s">
        <v>253</v>
      </c>
      <c r="F240" s="21" t="s">
        <v>254</v>
      </c>
      <c r="G240" s="22" t="s">
        <v>255</v>
      </c>
      <c r="H240" s="23" t="s">
        <v>256</v>
      </c>
      <c r="I240" s="24" t="s">
        <v>257</v>
      </c>
      <c r="J240" s="25" t="s">
        <v>258</v>
      </c>
      <c r="K240" s="23" t="s">
        <v>259</v>
      </c>
      <c r="L240" s="26" t="s">
        <v>260</v>
      </c>
      <c r="M240" s="27" t="s">
        <v>261</v>
      </c>
      <c r="N240" s="20" t="s">
        <v>262</v>
      </c>
      <c r="O240" s="35" t="s">
        <v>249</v>
      </c>
    </row>
    <row r="241" spans="1:15" ht="15" thickBot="1" x14ac:dyDescent="0.35">
      <c r="A241" s="149" t="s">
        <v>263</v>
      </c>
      <c r="B241" s="88" t="s">
        <v>395</v>
      </c>
      <c r="C241" s="89" t="s">
        <v>464</v>
      </c>
      <c r="D241" s="90" t="s">
        <v>483</v>
      </c>
      <c r="E241" s="258" t="s">
        <v>464</v>
      </c>
      <c r="F241" s="92" t="s">
        <v>464</v>
      </c>
      <c r="G241" s="261" t="s">
        <v>483</v>
      </c>
      <c r="H241" s="94" t="s">
        <v>483</v>
      </c>
      <c r="I241" s="95" t="s">
        <v>483</v>
      </c>
      <c r="J241" s="257" t="s">
        <v>483</v>
      </c>
      <c r="K241" s="94" t="s">
        <v>464</v>
      </c>
      <c r="L241" s="97" t="s">
        <v>483</v>
      </c>
      <c r="M241" s="259" t="s">
        <v>483</v>
      </c>
      <c r="N241" s="91" t="s">
        <v>397</v>
      </c>
      <c r="O241" s="149" t="s">
        <v>263</v>
      </c>
    </row>
    <row r="242" spans="1:15" ht="15" thickTop="1" x14ac:dyDescent="0.3">
      <c r="A242" s="61" t="s">
        <v>399</v>
      </c>
      <c r="B242" s="62">
        <f>SUM(C242:N242)</f>
        <v>43</v>
      </c>
      <c r="C242" s="63">
        <v>7.5</v>
      </c>
      <c r="D242" s="64">
        <v>5.5</v>
      </c>
      <c r="E242" s="65">
        <v>4</v>
      </c>
      <c r="F242" s="66">
        <v>2.5</v>
      </c>
      <c r="G242" s="67">
        <v>6.5</v>
      </c>
      <c r="H242" s="68">
        <v>3.5</v>
      </c>
      <c r="I242" s="69">
        <v>1.5</v>
      </c>
      <c r="J242" s="70">
        <v>2</v>
      </c>
      <c r="K242" s="68">
        <v>2.5</v>
      </c>
      <c r="L242" s="71">
        <v>2</v>
      </c>
      <c r="M242" s="72">
        <v>0.5</v>
      </c>
      <c r="N242" s="65">
        <v>5</v>
      </c>
      <c r="O242" s="61" t="s">
        <v>357</v>
      </c>
    </row>
    <row r="243" spans="1:15" x14ac:dyDescent="0.3">
      <c r="A243" s="35" t="s">
        <v>269</v>
      </c>
      <c r="B243" s="18">
        <f>SUM(C243:N243)</f>
        <v>38.2575</v>
      </c>
      <c r="C243" s="231">
        <v>2.4350000000000001</v>
      </c>
      <c r="D243" s="232">
        <v>3.375</v>
      </c>
      <c r="E243" s="233">
        <v>3.1875</v>
      </c>
      <c r="F243" s="234">
        <v>3.6875</v>
      </c>
      <c r="G243" s="235">
        <v>3.0649999999999999</v>
      </c>
      <c r="H243" s="236">
        <v>3.0024999999999999</v>
      </c>
      <c r="I243" s="237">
        <v>1.9375</v>
      </c>
      <c r="J243" s="238">
        <v>1.6274999999999999</v>
      </c>
      <c r="K243" s="236">
        <v>4.1225000000000005</v>
      </c>
      <c r="L243" s="239">
        <v>4.5625</v>
      </c>
      <c r="M243" s="240">
        <v>2.2524999999999999</v>
      </c>
      <c r="N243" s="233">
        <v>5.0025000000000004</v>
      </c>
      <c r="O243" s="35" t="s">
        <v>269</v>
      </c>
    </row>
    <row r="244" spans="1:15" x14ac:dyDescent="0.3">
      <c r="A244" s="35" t="s">
        <v>270</v>
      </c>
      <c r="B244" s="18" t="s">
        <v>271</v>
      </c>
      <c r="C244" s="17" t="s">
        <v>425</v>
      </c>
      <c r="D244" s="19" t="s">
        <v>465</v>
      </c>
      <c r="E244" s="20" t="s">
        <v>427</v>
      </c>
      <c r="F244" s="21" t="s">
        <v>449</v>
      </c>
      <c r="G244" s="22" t="s">
        <v>466</v>
      </c>
      <c r="H244" s="23" t="s">
        <v>428</v>
      </c>
      <c r="I244" s="24" t="s">
        <v>428</v>
      </c>
      <c r="J244" s="25" t="s">
        <v>238</v>
      </c>
      <c r="K244" s="23" t="s">
        <v>467</v>
      </c>
      <c r="L244" s="26" t="s">
        <v>276</v>
      </c>
      <c r="M244" s="27" t="s">
        <v>277</v>
      </c>
      <c r="N244" s="32" t="s">
        <v>468</v>
      </c>
      <c r="O244" s="35" t="s">
        <v>270</v>
      </c>
    </row>
    <row r="245" spans="1:15" ht="15" thickBot="1" x14ac:dyDescent="0.35">
      <c r="A245" s="149" t="s">
        <v>279</v>
      </c>
      <c r="B245" s="88" t="s">
        <v>280</v>
      </c>
      <c r="C245" s="89" t="s">
        <v>447</v>
      </c>
      <c r="D245" s="90" t="s">
        <v>241</v>
      </c>
      <c r="E245" s="91" t="s">
        <v>246</v>
      </c>
      <c r="F245" s="92" t="s">
        <v>241</v>
      </c>
      <c r="G245" s="93" t="s">
        <v>242</v>
      </c>
      <c r="H245" s="94" t="s">
        <v>354</v>
      </c>
      <c r="I245" s="95" t="s">
        <v>241</v>
      </c>
      <c r="J245" s="96" t="s">
        <v>424</v>
      </c>
      <c r="K245" s="94" t="s">
        <v>245</v>
      </c>
      <c r="L245" s="97" t="s">
        <v>245</v>
      </c>
      <c r="M245" s="98" t="s">
        <v>424</v>
      </c>
      <c r="N245" s="91" t="s">
        <v>401</v>
      </c>
      <c r="O245" s="149" t="s">
        <v>279</v>
      </c>
    </row>
    <row r="246" spans="1:15" ht="15" thickTop="1" x14ac:dyDescent="0.3">
      <c r="A246" s="61" t="s">
        <v>402</v>
      </c>
      <c r="B246" s="62">
        <f>SUM(C246:N246)</f>
        <v>35</v>
      </c>
      <c r="C246" s="63">
        <v>6.5</v>
      </c>
      <c r="D246" s="64">
        <v>3</v>
      </c>
      <c r="E246" s="65">
        <v>0.5</v>
      </c>
      <c r="F246" s="66">
        <v>5</v>
      </c>
      <c r="G246" s="67">
        <v>2.5</v>
      </c>
      <c r="H246" s="68">
        <v>2.5</v>
      </c>
      <c r="I246" s="69">
        <v>1.5</v>
      </c>
      <c r="J246" s="70">
        <v>4.5</v>
      </c>
      <c r="K246" s="68">
        <v>1</v>
      </c>
      <c r="L246" s="71">
        <v>5</v>
      </c>
      <c r="M246" s="72">
        <v>1.5</v>
      </c>
      <c r="N246" s="65">
        <v>1.5</v>
      </c>
      <c r="O246" s="61" t="s">
        <v>402</v>
      </c>
    </row>
    <row r="247" spans="1:15" x14ac:dyDescent="0.3">
      <c r="A247" s="35" t="s">
        <v>282</v>
      </c>
      <c r="B247" s="18">
        <f>SUM(C247:N247)</f>
        <v>34.51</v>
      </c>
      <c r="C247" s="231">
        <v>4.4375</v>
      </c>
      <c r="D247" s="232">
        <v>2.5649999999999999</v>
      </c>
      <c r="E247" s="233">
        <v>3.375</v>
      </c>
      <c r="F247" s="234">
        <v>2.25</v>
      </c>
      <c r="G247" s="235">
        <v>1.9375</v>
      </c>
      <c r="H247" s="236">
        <v>1.69</v>
      </c>
      <c r="I247" s="237">
        <v>2.3774999999999999</v>
      </c>
      <c r="J247" s="238">
        <v>1.2524999999999999</v>
      </c>
      <c r="K247" s="236">
        <v>2.56</v>
      </c>
      <c r="L247" s="239">
        <v>4.875</v>
      </c>
      <c r="M247" s="240">
        <v>4.1875</v>
      </c>
      <c r="N247" s="233">
        <v>3.0024999999999999</v>
      </c>
      <c r="O247" s="35" t="s">
        <v>282</v>
      </c>
    </row>
    <row r="248" spans="1:15" x14ac:dyDescent="0.3">
      <c r="A248" s="35" t="s">
        <v>283</v>
      </c>
      <c r="B248" s="18" t="s">
        <v>284</v>
      </c>
      <c r="C248" s="17" t="s">
        <v>429</v>
      </c>
      <c r="D248" s="19" t="s">
        <v>451</v>
      </c>
      <c r="E248" s="20" t="s">
        <v>391</v>
      </c>
      <c r="F248" s="33" t="s">
        <v>484</v>
      </c>
      <c r="G248" s="22" t="s">
        <v>469</v>
      </c>
      <c r="H248" s="23" t="s">
        <v>360</v>
      </c>
      <c r="I248" s="24" t="s">
        <v>358</v>
      </c>
      <c r="J248" s="84" t="s">
        <v>485</v>
      </c>
      <c r="K248" s="23" t="s">
        <v>431</v>
      </c>
      <c r="L248" s="26" t="s">
        <v>427</v>
      </c>
      <c r="M248" s="27" t="s">
        <v>259</v>
      </c>
      <c r="N248" s="20" t="s">
        <v>453</v>
      </c>
      <c r="O248" s="35" t="s">
        <v>283</v>
      </c>
    </row>
    <row r="249" spans="1:15" ht="15" thickBot="1" x14ac:dyDescent="0.35">
      <c r="A249" s="149" t="s">
        <v>287</v>
      </c>
      <c r="B249" s="88" t="s">
        <v>288</v>
      </c>
      <c r="C249" s="89" t="s">
        <v>454</v>
      </c>
      <c r="D249" s="90" t="s">
        <v>353</v>
      </c>
      <c r="E249" s="258" t="s">
        <v>486</v>
      </c>
      <c r="F249" s="92" t="s">
        <v>432</v>
      </c>
      <c r="G249" s="93" t="s">
        <v>242</v>
      </c>
      <c r="H249" s="94" t="s">
        <v>464</v>
      </c>
      <c r="I249" s="95" t="s">
        <v>242</v>
      </c>
      <c r="J249" s="96" t="s">
        <v>242</v>
      </c>
      <c r="K249" s="94" t="s">
        <v>246</v>
      </c>
      <c r="L249" s="97" t="s">
        <v>235</v>
      </c>
      <c r="M249" s="98" t="s">
        <v>245</v>
      </c>
      <c r="N249" s="91" t="s">
        <v>245</v>
      </c>
      <c r="O249" s="149" t="s">
        <v>287</v>
      </c>
    </row>
    <row r="250" spans="1:15" ht="15" thickTop="1" x14ac:dyDescent="0.3">
      <c r="A250" s="61" t="s">
        <v>404</v>
      </c>
      <c r="B250" s="62">
        <f>SUM(C250:N250)</f>
        <v>81</v>
      </c>
      <c r="C250" s="63">
        <v>6.5</v>
      </c>
      <c r="D250" s="64">
        <v>3</v>
      </c>
      <c r="E250" s="65">
        <v>4</v>
      </c>
      <c r="F250" s="66">
        <v>6</v>
      </c>
      <c r="G250" s="67">
        <v>6</v>
      </c>
      <c r="H250" s="68">
        <v>6</v>
      </c>
      <c r="I250" s="69">
        <v>3.5</v>
      </c>
      <c r="J250" s="70">
        <v>6.5</v>
      </c>
      <c r="K250" s="68">
        <v>8</v>
      </c>
      <c r="L250" s="71">
        <v>9</v>
      </c>
      <c r="M250" s="72">
        <v>14</v>
      </c>
      <c r="N250" s="65">
        <v>8.5</v>
      </c>
      <c r="O250" s="61" t="s">
        <v>404</v>
      </c>
    </row>
    <row r="251" spans="1:15" x14ac:dyDescent="0.3">
      <c r="A251" s="35" t="s">
        <v>290</v>
      </c>
      <c r="B251" s="18">
        <f>SUM(C251:N251)</f>
        <v>45.379999999999995</v>
      </c>
      <c r="C251" s="231">
        <v>6.4399999999999995</v>
      </c>
      <c r="D251" s="232">
        <v>2.9375</v>
      </c>
      <c r="E251" s="233">
        <v>4</v>
      </c>
      <c r="F251" s="234">
        <v>2.6274999999999999</v>
      </c>
      <c r="G251" s="235">
        <v>3</v>
      </c>
      <c r="H251" s="236">
        <v>1.8125</v>
      </c>
      <c r="I251" s="237">
        <v>2.4375</v>
      </c>
      <c r="J251" s="238">
        <v>2.9375</v>
      </c>
      <c r="K251" s="236">
        <v>2.9375</v>
      </c>
      <c r="L251" s="239">
        <v>5.75</v>
      </c>
      <c r="M251" s="240">
        <v>5.75</v>
      </c>
      <c r="N251" s="233">
        <v>4.75</v>
      </c>
      <c r="O251" s="35" t="s">
        <v>290</v>
      </c>
    </row>
    <row r="252" spans="1:15" x14ac:dyDescent="0.3">
      <c r="A252" s="35" t="s">
        <v>291</v>
      </c>
      <c r="B252" s="18" t="s">
        <v>405</v>
      </c>
      <c r="C252" s="17" t="s">
        <v>467</v>
      </c>
      <c r="D252" s="19" t="s">
        <v>471</v>
      </c>
      <c r="E252" s="32" t="s">
        <v>472</v>
      </c>
      <c r="F252" s="33" t="s">
        <v>487</v>
      </c>
      <c r="G252" s="22" t="s">
        <v>403</v>
      </c>
      <c r="H252" s="23" t="s">
        <v>487</v>
      </c>
      <c r="I252" s="24" t="s">
        <v>453</v>
      </c>
      <c r="J252" s="84" t="s">
        <v>473</v>
      </c>
      <c r="K252" s="255" t="s">
        <v>488</v>
      </c>
      <c r="L252" s="26" t="s">
        <v>409</v>
      </c>
      <c r="M252" s="260" t="s">
        <v>489</v>
      </c>
      <c r="N252" s="20" t="s">
        <v>435</v>
      </c>
      <c r="O252" s="35" t="s">
        <v>291</v>
      </c>
    </row>
    <row r="253" spans="1:15" ht="15" thickBot="1" x14ac:dyDescent="0.35">
      <c r="A253" s="149" t="s">
        <v>295</v>
      </c>
      <c r="B253" s="88" t="s">
        <v>296</v>
      </c>
      <c r="C253" s="89" t="s">
        <v>436</v>
      </c>
      <c r="D253" s="90" t="s">
        <v>354</v>
      </c>
      <c r="E253" s="91" t="s">
        <v>366</v>
      </c>
      <c r="F253" s="92" t="s">
        <v>448</v>
      </c>
      <c r="G253" s="93" t="s">
        <v>231</v>
      </c>
      <c r="H253" s="94" t="s">
        <v>242</v>
      </c>
      <c r="I253" s="95" t="s">
        <v>354</v>
      </c>
      <c r="J253" s="96" t="s">
        <v>242</v>
      </c>
      <c r="K253" s="94" t="s">
        <v>243</v>
      </c>
      <c r="L253" s="97" t="s">
        <v>235</v>
      </c>
      <c r="M253" s="98" t="s">
        <v>245</v>
      </c>
      <c r="N253" s="91" t="s">
        <v>245</v>
      </c>
      <c r="O253" s="149" t="s">
        <v>295</v>
      </c>
    </row>
    <row r="254" spans="1:15" ht="15" thickTop="1" x14ac:dyDescent="0.3">
      <c r="A254" s="61" t="s">
        <v>410</v>
      </c>
      <c r="B254" s="62">
        <f>SUM(C254:N254)</f>
        <v>40.5</v>
      </c>
      <c r="C254" s="63">
        <v>3</v>
      </c>
      <c r="D254" s="64">
        <v>1</v>
      </c>
      <c r="E254" s="65">
        <v>5</v>
      </c>
      <c r="F254" s="66">
        <v>1.5</v>
      </c>
      <c r="G254" s="67">
        <v>2</v>
      </c>
      <c r="H254" s="68">
        <v>0</v>
      </c>
      <c r="I254" s="69">
        <v>7.5</v>
      </c>
      <c r="J254" s="70">
        <v>2</v>
      </c>
      <c r="K254" s="68">
        <v>4</v>
      </c>
      <c r="L254" s="71">
        <v>3.5</v>
      </c>
      <c r="M254" s="72">
        <v>9.5</v>
      </c>
      <c r="N254" s="65">
        <v>1.5</v>
      </c>
      <c r="O254" s="61" t="s">
        <v>410</v>
      </c>
    </row>
    <row r="255" spans="1:15" x14ac:dyDescent="0.3">
      <c r="A255" s="35" t="s">
        <v>299</v>
      </c>
      <c r="B255" s="18">
        <f>SUM(C255:N255)</f>
        <v>59.507499999999993</v>
      </c>
      <c r="C255" s="231">
        <v>7.75</v>
      </c>
      <c r="D255" s="232">
        <v>5.4375</v>
      </c>
      <c r="E255" s="233">
        <v>4.1850000000000005</v>
      </c>
      <c r="F255" s="234">
        <v>3.375</v>
      </c>
      <c r="G255" s="235">
        <v>4.4400000000000004</v>
      </c>
      <c r="H255" s="236">
        <v>3.8125</v>
      </c>
      <c r="I255" s="237">
        <v>5.6875</v>
      </c>
      <c r="J255" s="238">
        <v>5.3149999999999995</v>
      </c>
      <c r="K255" s="236">
        <v>4.0625</v>
      </c>
      <c r="L255" s="239">
        <v>5.8775000000000004</v>
      </c>
      <c r="M255" s="240">
        <v>4.8149999999999995</v>
      </c>
      <c r="N255" s="233">
        <v>4.75</v>
      </c>
      <c r="O255" s="35" t="s">
        <v>299</v>
      </c>
    </row>
    <row r="256" spans="1:15" x14ac:dyDescent="0.3">
      <c r="A256" s="35" t="s">
        <v>300</v>
      </c>
      <c r="B256" s="18" t="s">
        <v>301</v>
      </c>
      <c r="C256" s="17" t="s">
        <v>368</v>
      </c>
      <c r="D256" s="19" t="s">
        <v>369</v>
      </c>
      <c r="E256" s="20" t="s">
        <v>370</v>
      </c>
      <c r="F256" s="21" t="s">
        <v>251</v>
      </c>
      <c r="G256" s="22" t="s">
        <v>302</v>
      </c>
      <c r="H256" s="23" t="s">
        <v>252</v>
      </c>
      <c r="I256" s="24" t="s">
        <v>253</v>
      </c>
      <c r="J256" s="25" t="s">
        <v>303</v>
      </c>
      <c r="K256" s="23" t="s">
        <v>392</v>
      </c>
      <c r="L256" s="26" t="s">
        <v>280</v>
      </c>
      <c r="M256" s="27" t="s">
        <v>490</v>
      </c>
      <c r="N256" s="20" t="s">
        <v>304</v>
      </c>
      <c r="O256" s="35" t="s">
        <v>300</v>
      </c>
    </row>
    <row r="257" spans="1:15" ht="15" thickBot="1" x14ac:dyDescent="0.35">
      <c r="A257" s="149" t="s">
        <v>305</v>
      </c>
      <c r="B257" s="88" t="s">
        <v>411</v>
      </c>
      <c r="C257" s="89" t="s">
        <v>436</v>
      </c>
      <c r="D257" s="90" t="s">
        <v>491</v>
      </c>
      <c r="E257" s="91" t="s">
        <v>412</v>
      </c>
      <c r="F257" s="92" t="s">
        <v>447</v>
      </c>
      <c r="G257" s="93" t="s">
        <v>464</v>
      </c>
      <c r="H257" s="94" t="s">
        <v>483</v>
      </c>
      <c r="I257" s="95" t="s">
        <v>412</v>
      </c>
      <c r="J257" s="96" t="s">
        <v>243</v>
      </c>
      <c r="K257" s="94" t="s">
        <v>261</v>
      </c>
      <c r="L257" s="97" t="s">
        <v>455</v>
      </c>
      <c r="M257" s="259" t="s">
        <v>474</v>
      </c>
      <c r="N257" s="258" t="s">
        <v>492</v>
      </c>
      <c r="O257" s="149" t="s">
        <v>305</v>
      </c>
    </row>
    <row r="258" spans="1:15" ht="15" thickTop="1" x14ac:dyDescent="0.3">
      <c r="A258" s="61" t="s">
        <v>414</v>
      </c>
      <c r="B258" s="62">
        <f>SUM(C258:N258)</f>
        <v>107</v>
      </c>
      <c r="C258" s="63">
        <v>1</v>
      </c>
      <c r="D258" s="64">
        <v>10</v>
      </c>
      <c r="E258" s="65">
        <v>11.5</v>
      </c>
      <c r="F258" s="66">
        <v>7</v>
      </c>
      <c r="G258" s="67">
        <v>12</v>
      </c>
      <c r="H258" s="68">
        <v>13</v>
      </c>
      <c r="I258" s="69">
        <v>16</v>
      </c>
      <c r="J258" s="70">
        <v>14</v>
      </c>
      <c r="K258" s="68">
        <v>7.5</v>
      </c>
      <c r="L258" s="71">
        <v>6.5</v>
      </c>
      <c r="M258" s="72">
        <v>1.5</v>
      </c>
      <c r="N258" s="65">
        <v>7</v>
      </c>
      <c r="O258" s="61" t="s">
        <v>414</v>
      </c>
    </row>
    <row r="259" spans="1:15" x14ac:dyDescent="0.3">
      <c r="A259" s="35" t="s">
        <v>312</v>
      </c>
      <c r="B259" s="18">
        <f>SUM(C259:N259)</f>
        <v>73.44</v>
      </c>
      <c r="C259" s="231">
        <v>3.7475000000000001</v>
      </c>
      <c r="D259" s="232">
        <v>5.0024999999999995</v>
      </c>
      <c r="E259" s="233">
        <v>5.625</v>
      </c>
      <c r="F259" s="234">
        <v>6.8774999999999995</v>
      </c>
      <c r="G259" s="235">
        <v>7.6850000000000005</v>
      </c>
      <c r="H259" s="236">
        <v>10.1275</v>
      </c>
      <c r="I259" s="237">
        <v>10.6225</v>
      </c>
      <c r="J259" s="238">
        <v>8</v>
      </c>
      <c r="K259" s="236">
        <v>5.375</v>
      </c>
      <c r="L259" s="239">
        <v>3.5649999999999999</v>
      </c>
      <c r="M259" s="240">
        <v>3.5649999999999999</v>
      </c>
      <c r="N259" s="233">
        <v>3.2475000000000001</v>
      </c>
      <c r="O259" s="35" t="s">
        <v>312</v>
      </c>
    </row>
    <row r="260" spans="1:15" x14ac:dyDescent="0.3">
      <c r="A260" s="35" t="s">
        <v>313</v>
      </c>
      <c r="B260" s="18" t="s">
        <v>415</v>
      </c>
      <c r="C260" s="17" t="s">
        <v>403</v>
      </c>
      <c r="D260" s="19" t="s">
        <v>493</v>
      </c>
      <c r="E260" s="32" t="s">
        <v>494</v>
      </c>
      <c r="F260" s="21" t="s">
        <v>435</v>
      </c>
      <c r="G260" s="22" t="s">
        <v>317</v>
      </c>
      <c r="H260" s="23" t="s">
        <v>477</v>
      </c>
      <c r="I260" s="24" t="s">
        <v>495</v>
      </c>
      <c r="J260" s="25" t="s">
        <v>439</v>
      </c>
      <c r="K260" s="23" t="s">
        <v>377</v>
      </c>
      <c r="L260" s="26" t="s">
        <v>478</v>
      </c>
      <c r="M260" s="260" t="s">
        <v>471</v>
      </c>
      <c r="N260" s="32" t="s">
        <v>496</v>
      </c>
      <c r="O260" s="35" t="s">
        <v>313</v>
      </c>
    </row>
    <row r="261" spans="1:15" ht="15" thickBot="1" x14ac:dyDescent="0.35">
      <c r="A261" s="149" t="s">
        <v>320</v>
      </c>
      <c r="B261" s="88" t="s">
        <v>321</v>
      </c>
      <c r="C261" s="262" t="s">
        <v>491</v>
      </c>
      <c r="D261" s="90" t="s">
        <v>235</v>
      </c>
      <c r="E261" s="91" t="s">
        <v>230</v>
      </c>
      <c r="F261" s="92" t="s">
        <v>232</v>
      </c>
      <c r="G261" s="93" t="s">
        <v>479</v>
      </c>
      <c r="H261" s="94" t="s">
        <v>319</v>
      </c>
      <c r="I261" s="95" t="s">
        <v>322</v>
      </c>
      <c r="J261" s="96" t="s">
        <v>243</v>
      </c>
      <c r="K261" s="94" t="s">
        <v>243</v>
      </c>
      <c r="L261" s="97" t="s">
        <v>413</v>
      </c>
      <c r="M261" s="98" t="s">
        <v>230</v>
      </c>
      <c r="N261" s="91" t="s">
        <v>432</v>
      </c>
      <c r="O261" s="149" t="s">
        <v>320</v>
      </c>
    </row>
    <row r="262" spans="1:15" ht="15" thickTop="1" x14ac:dyDescent="0.3">
      <c r="A262" s="61" t="s">
        <v>419</v>
      </c>
      <c r="B262" s="62">
        <f>SUM(C262:N262)</f>
        <v>15.5</v>
      </c>
      <c r="C262" s="63">
        <v>0</v>
      </c>
      <c r="D262" s="64">
        <v>0.5</v>
      </c>
      <c r="E262" s="65">
        <v>1.5</v>
      </c>
      <c r="F262" s="66">
        <v>4.5</v>
      </c>
      <c r="G262" s="67">
        <v>1</v>
      </c>
      <c r="H262" s="68">
        <v>1</v>
      </c>
      <c r="I262" s="69">
        <v>1</v>
      </c>
      <c r="J262" s="70">
        <v>1</v>
      </c>
      <c r="K262" s="68">
        <v>2</v>
      </c>
      <c r="L262" s="71">
        <v>1.5</v>
      </c>
      <c r="M262" s="72">
        <v>0.5</v>
      </c>
      <c r="N262" s="65">
        <v>1</v>
      </c>
      <c r="O262" s="61" t="s">
        <v>419</v>
      </c>
    </row>
    <row r="263" spans="1:15" x14ac:dyDescent="0.3">
      <c r="A263" s="35" t="s">
        <v>324</v>
      </c>
      <c r="B263" s="18">
        <f>SUM(C263:N263)</f>
        <v>24.824999999999999</v>
      </c>
      <c r="C263" s="231">
        <v>1.25</v>
      </c>
      <c r="D263" s="232">
        <v>1.8149999999999999</v>
      </c>
      <c r="E263" s="233">
        <v>1.3774999999999999</v>
      </c>
      <c r="F263" s="234">
        <v>1.69</v>
      </c>
      <c r="G263" s="235">
        <v>2.125</v>
      </c>
      <c r="H263" s="236">
        <v>3.4375</v>
      </c>
      <c r="I263" s="237">
        <v>2.3774999999999999</v>
      </c>
      <c r="J263" s="238">
        <v>2.1875</v>
      </c>
      <c r="K263" s="236">
        <v>3.0024999999999999</v>
      </c>
      <c r="L263" s="239">
        <v>1.5</v>
      </c>
      <c r="M263" s="240">
        <v>2.375</v>
      </c>
      <c r="N263" s="233">
        <v>1.6875</v>
      </c>
      <c r="O263" s="35" t="s">
        <v>324</v>
      </c>
    </row>
    <row r="264" spans="1:15" x14ac:dyDescent="0.3">
      <c r="A264" s="35" t="s">
        <v>325</v>
      </c>
      <c r="B264" s="18" t="s">
        <v>420</v>
      </c>
      <c r="C264" s="17" t="s">
        <v>233</v>
      </c>
      <c r="D264" s="19" t="s">
        <v>393</v>
      </c>
      <c r="E264" s="20" t="s">
        <v>458</v>
      </c>
      <c r="F264" s="33" t="s">
        <v>485</v>
      </c>
      <c r="G264" s="22" t="s">
        <v>379</v>
      </c>
      <c r="H264" s="23" t="s">
        <v>327</v>
      </c>
      <c r="I264" s="24" t="s">
        <v>407</v>
      </c>
      <c r="J264" s="25" t="s">
        <v>430</v>
      </c>
      <c r="K264" s="23" t="s">
        <v>328</v>
      </c>
      <c r="L264" s="26" t="s">
        <v>452</v>
      </c>
      <c r="M264" s="27" t="s">
        <v>453</v>
      </c>
      <c r="N264" s="20" t="s">
        <v>394</v>
      </c>
      <c r="O264" s="35" t="s">
        <v>325</v>
      </c>
    </row>
    <row r="265" spans="1:15" x14ac:dyDescent="0.3">
      <c r="A265" s="35" t="s">
        <v>329</v>
      </c>
      <c r="B265" s="18" t="s">
        <v>330</v>
      </c>
      <c r="C265" s="30" t="s">
        <v>483</v>
      </c>
      <c r="D265" s="19" t="s">
        <v>464</v>
      </c>
      <c r="E265" s="32" t="s">
        <v>464</v>
      </c>
      <c r="F265" s="21" t="s">
        <v>470</v>
      </c>
      <c r="G265" s="22" t="s">
        <v>464</v>
      </c>
      <c r="H265" s="23" t="s">
        <v>491</v>
      </c>
      <c r="I265" s="24" t="s">
        <v>464</v>
      </c>
      <c r="J265" s="84" t="s">
        <v>470</v>
      </c>
      <c r="K265" s="23" t="s">
        <v>424</v>
      </c>
      <c r="L265" s="26" t="s">
        <v>464</v>
      </c>
      <c r="M265" s="27" t="s">
        <v>242</v>
      </c>
      <c r="N265" s="20" t="s">
        <v>241</v>
      </c>
      <c r="O265" s="35" t="s">
        <v>329</v>
      </c>
    </row>
    <row r="266" spans="1:15" x14ac:dyDescent="0.3">
      <c r="A266" s="16" t="s">
        <v>331</v>
      </c>
      <c r="B266" s="16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6" t="s">
        <v>331</v>
      </c>
    </row>
    <row r="267" spans="1:15" x14ac:dyDescent="0.3">
      <c r="A267" s="35" t="s">
        <v>380</v>
      </c>
      <c r="B267" s="166">
        <f>AVERAGE(C267:N267)</f>
        <v>1014.2266666666668</v>
      </c>
      <c r="C267" s="5">
        <v>1012.31</v>
      </c>
      <c r="D267" s="6">
        <v>1014.82</v>
      </c>
      <c r="E267" s="7">
        <v>1015.77</v>
      </c>
      <c r="F267" s="8">
        <v>1012.26</v>
      </c>
      <c r="G267" s="9">
        <v>1020.26</v>
      </c>
      <c r="H267" s="10">
        <v>1016.92</v>
      </c>
      <c r="I267" s="11">
        <v>1013.72</v>
      </c>
      <c r="J267" s="12">
        <v>1016.92</v>
      </c>
      <c r="K267" s="10">
        <v>1021.54</v>
      </c>
      <c r="L267" s="13">
        <v>1017.03</v>
      </c>
      <c r="M267" s="14">
        <v>1003.38</v>
      </c>
      <c r="N267" s="7">
        <v>1005.79</v>
      </c>
      <c r="O267" s="35" t="s">
        <v>380</v>
      </c>
    </row>
    <row r="268" spans="1:15" x14ac:dyDescent="0.3">
      <c r="A268" s="35" t="s">
        <v>382</v>
      </c>
      <c r="B268" s="18">
        <v>965</v>
      </c>
      <c r="C268" s="17">
        <v>965</v>
      </c>
      <c r="D268" s="19">
        <v>974</v>
      </c>
      <c r="E268" s="20">
        <v>982</v>
      </c>
      <c r="F268" s="21">
        <v>996</v>
      </c>
      <c r="G268" s="22">
        <v>1007</v>
      </c>
      <c r="H268" s="23">
        <v>997</v>
      </c>
      <c r="I268" s="24">
        <v>1001</v>
      </c>
      <c r="J268" s="96">
        <v>1004</v>
      </c>
      <c r="K268" s="94">
        <v>997</v>
      </c>
      <c r="L268" s="26">
        <v>994</v>
      </c>
      <c r="M268" s="27">
        <v>984</v>
      </c>
      <c r="N268" s="20">
        <v>977</v>
      </c>
      <c r="O268" s="35" t="s">
        <v>382</v>
      </c>
    </row>
    <row r="269" spans="1:15" x14ac:dyDescent="0.3">
      <c r="A269" s="149" t="s">
        <v>89</v>
      </c>
      <c r="B269" s="167">
        <v>39836</v>
      </c>
      <c r="C269" s="168">
        <v>39836</v>
      </c>
      <c r="D269" s="169">
        <v>39854</v>
      </c>
      <c r="E269" s="170">
        <v>39876</v>
      </c>
      <c r="F269" s="171">
        <v>39930</v>
      </c>
      <c r="G269" s="172">
        <v>39959</v>
      </c>
      <c r="H269" s="173">
        <v>39970</v>
      </c>
      <c r="I269" s="174">
        <v>40017</v>
      </c>
      <c r="J269" s="175">
        <v>40049</v>
      </c>
      <c r="K269" s="173">
        <v>40059</v>
      </c>
      <c r="L269" s="176">
        <v>40107</v>
      </c>
      <c r="M269" s="177">
        <v>40120</v>
      </c>
      <c r="N269" s="170">
        <v>40169</v>
      </c>
      <c r="O269" s="149" t="s">
        <v>89</v>
      </c>
    </row>
    <row r="270" spans="1:15" x14ac:dyDescent="0.3">
      <c r="A270" s="149" t="s">
        <v>383</v>
      </c>
      <c r="B270" s="88">
        <v>1036</v>
      </c>
      <c r="C270" s="89">
        <v>1032</v>
      </c>
      <c r="D270" s="90">
        <v>1035</v>
      </c>
      <c r="E270" s="91">
        <v>1036</v>
      </c>
      <c r="F270" s="92">
        <v>1028</v>
      </c>
      <c r="G270" s="93">
        <v>1035</v>
      </c>
      <c r="H270" s="94">
        <v>1030</v>
      </c>
      <c r="I270" s="95">
        <v>1026</v>
      </c>
      <c r="J270" s="25">
        <v>1026</v>
      </c>
      <c r="K270" s="23">
        <v>1036</v>
      </c>
      <c r="L270" s="97">
        <v>1034</v>
      </c>
      <c r="M270" s="98">
        <v>1023</v>
      </c>
      <c r="N270" s="91">
        <v>1033</v>
      </c>
      <c r="O270" s="149" t="s">
        <v>383</v>
      </c>
    </row>
    <row r="271" spans="1:15" ht="15" thickBot="1" x14ac:dyDescent="0.35">
      <c r="A271" s="178" t="s">
        <v>89</v>
      </c>
      <c r="B271" s="179">
        <v>40067</v>
      </c>
      <c r="C271" s="180">
        <v>39814</v>
      </c>
      <c r="D271" s="181">
        <v>39864</v>
      </c>
      <c r="E271" s="182">
        <v>39890</v>
      </c>
      <c r="F271" s="183">
        <v>39924</v>
      </c>
      <c r="G271" s="184">
        <v>39961</v>
      </c>
      <c r="H271" s="185">
        <v>39987</v>
      </c>
      <c r="I271" s="186">
        <v>40019</v>
      </c>
      <c r="J271" s="175">
        <v>40047</v>
      </c>
      <c r="K271" s="173">
        <v>40067</v>
      </c>
      <c r="L271" s="188">
        <v>40100</v>
      </c>
      <c r="M271" s="189">
        <v>40137</v>
      </c>
      <c r="N271" s="182">
        <v>40157</v>
      </c>
      <c r="O271" s="178" t="s">
        <v>89</v>
      </c>
    </row>
    <row r="272" spans="1:15" ht="15" thickTop="1" x14ac:dyDescent="0.3">
      <c r="A272" s="152" t="s">
        <v>384</v>
      </c>
      <c r="B272" s="166">
        <f>AVERAGE(C272:N272)</f>
        <v>1015.0500000000001</v>
      </c>
      <c r="C272" s="190">
        <v>1013.5</v>
      </c>
      <c r="D272" s="191">
        <v>1015.6</v>
      </c>
      <c r="E272" s="192">
        <v>1016.5</v>
      </c>
      <c r="F272" s="193">
        <v>1013.8</v>
      </c>
      <c r="G272" s="194">
        <v>1019.3</v>
      </c>
      <c r="H272" s="195">
        <v>1017.5</v>
      </c>
      <c r="I272" s="196">
        <v>1014.5</v>
      </c>
      <c r="J272" s="70">
        <v>1017.5</v>
      </c>
      <c r="K272" s="68">
        <v>1021.7</v>
      </c>
      <c r="L272" s="198">
        <v>1017.6</v>
      </c>
      <c r="M272" s="199">
        <v>1005.7</v>
      </c>
      <c r="N272" s="192">
        <v>1007.4</v>
      </c>
      <c r="O272" s="152" t="s">
        <v>384</v>
      </c>
    </row>
    <row r="273" spans="1:15" x14ac:dyDescent="0.3">
      <c r="A273" s="15"/>
      <c r="B273" s="16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</row>
    <row r="274" spans="1:15" x14ac:dyDescent="0.3">
      <c r="A274" s="3" t="s">
        <v>481</v>
      </c>
      <c r="B274" s="4" t="s">
        <v>1</v>
      </c>
      <c r="C274" s="5" t="s">
        <v>2</v>
      </c>
      <c r="D274" s="6" t="s">
        <v>3</v>
      </c>
      <c r="E274" s="7" t="s">
        <v>4</v>
      </c>
      <c r="F274" s="8" t="s">
        <v>5</v>
      </c>
      <c r="G274" s="9" t="s">
        <v>6</v>
      </c>
      <c r="H274" s="10" t="s">
        <v>7</v>
      </c>
      <c r="I274" s="11" t="s">
        <v>8</v>
      </c>
      <c r="J274" s="12" t="s">
        <v>9</v>
      </c>
      <c r="K274" s="10" t="s">
        <v>10</v>
      </c>
      <c r="L274" s="13" t="s">
        <v>11</v>
      </c>
      <c r="M274" s="14" t="s">
        <v>12</v>
      </c>
      <c r="N274" s="7" t="s">
        <v>13</v>
      </c>
      <c r="O274" s="3" t="s">
        <v>481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275"/>
  <sheetViews>
    <sheetView workbookViewId="0">
      <selection activeCell="B201" sqref="B201"/>
    </sheetView>
  </sheetViews>
  <sheetFormatPr baseColWidth="10" defaultRowHeight="14.4" x14ac:dyDescent="0.3"/>
  <cols>
    <col min="1" max="1" width="45.5546875" customWidth="1"/>
    <col min="15" max="15" width="46.109375" customWidth="1"/>
  </cols>
  <sheetData>
    <row r="1" spans="1:15" x14ac:dyDescent="0.3">
      <c r="A1" s="3">
        <v>2010</v>
      </c>
      <c r="B1" s="4" t="s">
        <v>1</v>
      </c>
      <c r="C1" s="5" t="s">
        <v>2</v>
      </c>
      <c r="D1" s="6" t="s">
        <v>3</v>
      </c>
      <c r="E1" s="7" t="s">
        <v>4</v>
      </c>
      <c r="F1" s="8" t="s">
        <v>5</v>
      </c>
      <c r="G1" s="9" t="s">
        <v>6</v>
      </c>
      <c r="H1" s="10" t="s">
        <v>7</v>
      </c>
      <c r="I1" s="11" t="s">
        <v>8</v>
      </c>
      <c r="J1" s="12" t="s">
        <v>9</v>
      </c>
      <c r="K1" s="10" t="s">
        <v>10</v>
      </c>
      <c r="L1" s="13" t="s">
        <v>11</v>
      </c>
      <c r="M1" s="14" t="s">
        <v>12</v>
      </c>
      <c r="N1" s="7" t="s">
        <v>13</v>
      </c>
      <c r="O1" s="3" t="s">
        <v>497</v>
      </c>
    </row>
    <row r="2" spans="1:15" ht="15" thickBot="1" x14ac:dyDescent="0.35">
      <c r="A2" s="15" t="s">
        <v>82</v>
      </c>
      <c r="B2" s="1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 t="s">
        <v>82</v>
      </c>
    </row>
    <row r="3" spans="1:15" ht="15" thickTop="1" x14ac:dyDescent="0.3">
      <c r="A3" s="3" t="s">
        <v>83</v>
      </c>
      <c r="B3" s="4">
        <f>INT(SUM(C3:N3)*100/12)/100</f>
        <v>5.63</v>
      </c>
      <c r="C3" s="221">
        <v>-1.94</v>
      </c>
      <c r="D3" s="222">
        <v>0.49299999999999999</v>
      </c>
      <c r="E3" s="223">
        <v>3.1</v>
      </c>
      <c r="F3" s="224">
        <v>3.59</v>
      </c>
      <c r="G3" s="225">
        <v>5.4</v>
      </c>
      <c r="H3" s="226">
        <v>11.3</v>
      </c>
      <c r="I3" s="227">
        <v>14</v>
      </c>
      <c r="J3" s="228">
        <v>12.6</v>
      </c>
      <c r="K3" s="226">
        <v>9.99</v>
      </c>
      <c r="L3" s="229">
        <v>7.39</v>
      </c>
      <c r="M3" s="230">
        <v>4.17</v>
      </c>
      <c r="N3" s="223">
        <v>-2.5</v>
      </c>
      <c r="O3" s="3" t="s">
        <v>83</v>
      </c>
    </row>
    <row r="4" spans="1:15" x14ac:dyDescent="0.3">
      <c r="A4" s="2" t="s">
        <v>84</v>
      </c>
      <c r="B4" s="18">
        <f>INT(SUM(C4:N4)*100/12)/100</f>
        <v>7.11</v>
      </c>
      <c r="C4" s="231">
        <v>2.1440000000000001</v>
      </c>
      <c r="D4" s="232">
        <v>2.0493333333333332</v>
      </c>
      <c r="E4" s="233">
        <v>3.1977777777777781</v>
      </c>
      <c r="F4" s="234">
        <v>5.1499999999999995</v>
      </c>
      <c r="G4" s="235">
        <v>8.7299999999999986</v>
      </c>
      <c r="H4" s="236">
        <v>11.408888888888889</v>
      </c>
      <c r="I4" s="237">
        <v>13.401111111111112</v>
      </c>
      <c r="J4" s="238">
        <v>13.42</v>
      </c>
      <c r="K4" s="236">
        <v>10.546666666666667</v>
      </c>
      <c r="L4" s="239">
        <v>8.7955555555555556</v>
      </c>
      <c r="M4" s="240">
        <v>4.6733333333333338</v>
      </c>
      <c r="N4" s="233">
        <v>1.8258888888888889</v>
      </c>
      <c r="O4" s="2" t="s">
        <v>84</v>
      </c>
    </row>
    <row r="5" spans="1:15" x14ac:dyDescent="0.3">
      <c r="A5" s="2" t="s">
        <v>21</v>
      </c>
      <c r="B5" s="18">
        <f t="shared" ref="B5:N5" si="0">B3-B4</f>
        <v>-1.4800000000000004</v>
      </c>
      <c r="C5" s="17">
        <f t="shared" si="0"/>
        <v>-4.0839999999999996</v>
      </c>
      <c r="D5" s="19">
        <f t="shared" si="0"/>
        <v>-1.5563333333333333</v>
      </c>
      <c r="E5" s="20">
        <f t="shared" si="0"/>
        <v>-9.7777777777777963E-2</v>
      </c>
      <c r="F5" s="21">
        <f t="shared" si="0"/>
        <v>-1.5599999999999996</v>
      </c>
      <c r="G5" s="22">
        <f t="shared" si="0"/>
        <v>-3.3299999999999983</v>
      </c>
      <c r="H5" s="23">
        <f t="shared" si="0"/>
        <v>-0.10888888888888815</v>
      </c>
      <c r="I5" s="24">
        <f t="shared" si="0"/>
        <v>0.59888888888888836</v>
      </c>
      <c r="J5" s="25">
        <f t="shared" si="0"/>
        <v>-0.82000000000000028</v>
      </c>
      <c r="K5" s="23">
        <f t="shared" si="0"/>
        <v>-0.55666666666666664</v>
      </c>
      <c r="L5" s="26">
        <f t="shared" si="0"/>
        <v>-1.4055555555555559</v>
      </c>
      <c r="M5" s="27">
        <f t="shared" si="0"/>
        <v>-0.50333333333333385</v>
      </c>
      <c r="N5" s="20">
        <f t="shared" si="0"/>
        <v>-4.3258888888888887</v>
      </c>
      <c r="O5" s="2" t="s">
        <v>21</v>
      </c>
    </row>
    <row r="6" spans="1:15" x14ac:dyDescent="0.3">
      <c r="A6" s="2" t="s">
        <v>85</v>
      </c>
      <c r="B6" s="18">
        <v>6.13</v>
      </c>
      <c r="C6" s="17">
        <v>-1.98</v>
      </c>
      <c r="D6" s="19">
        <v>-0.8</v>
      </c>
      <c r="E6" s="20">
        <v>2.02</v>
      </c>
      <c r="F6" s="21">
        <v>3.61</v>
      </c>
      <c r="G6" s="22">
        <v>5.4</v>
      </c>
      <c r="H6" s="23">
        <v>9.85</v>
      </c>
      <c r="I6" s="24">
        <v>12</v>
      </c>
      <c r="J6" s="25">
        <v>11.7</v>
      </c>
      <c r="K6" s="23">
        <v>7.66</v>
      </c>
      <c r="L6" s="26">
        <v>4.42</v>
      </c>
      <c r="M6" s="27">
        <v>3.45</v>
      </c>
      <c r="N6" s="20">
        <v>-2.5</v>
      </c>
      <c r="O6" s="2" t="s">
        <v>85</v>
      </c>
    </row>
    <row r="7" spans="1:15" x14ac:dyDescent="0.3">
      <c r="A7" s="2" t="s">
        <v>86</v>
      </c>
      <c r="B7" s="18">
        <v>2003</v>
      </c>
      <c r="C7" s="17">
        <v>2009</v>
      </c>
      <c r="D7" s="19">
        <v>2003</v>
      </c>
      <c r="E7" s="20">
        <v>2006</v>
      </c>
      <c r="F7" s="21">
        <v>2003</v>
      </c>
      <c r="G7" s="22">
        <v>2010</v>
      </c>
      <c r="H7" s="23">
        <v>2001</v>
      </c>
      <c r="I7" s="24">
        <v>2002</v>
      </c>
      <c r="J7" s="25">
        <v>2005</v>
      </c>
      <c r="K7" s="23">
        <v>2003</v>
      </c>
      <c r="L7" s="26">
        <v>2003</v>
      </c>
      <c r="M7" s="27">
        <v>2005</v>
      </c>
      <c r="N7" s="20">
        <v>2010</v>
      </c>
      <c r="O7" s="2" t="s">
        <v>86</v>
      </c>
    </row>
    <row r="8" spans="1:15" x14ac:dyDescent="0.3">
      <c r="A8" s="2" t="s">
        <v>87</v>
      </c>
      <c r="B8" s="18">
        <v>7.66</v>
      </c>
      <c r="C8" s="17">
        <v>5.46</v>
      </c>
      <c r="D8" s="19">
        <v>5.07</v>
      </c>
      <c r="E8" s="20">
        <v>4.58</v>
      </c>
      <c r="F8" s="21">
        <v>6.66</v>
      </c>
      <c r="G8" s="22">
        <v>10.5</v>
      </c>
      <c r="H8" s="23">
        <v>13</v>
      </c>
      <c r="I8" s="24">
        <v>15.3</v>
      </c>
      <c r="J8" s="25">
        <v>15.2</v>
      </c>
      <c r="K8" s="23">
        <v>13.9</v>
      </c>
      <c r="L8" s="26">
        <v>12</v>
      </c>
      <c r="M8" s="27">
        <v>7.61</v>
      </c>
      <c r="N8" s="20">
        <v>4.5</v>
      </c>
      <c r="O8" s="2" t="s">
        <v>87</v>
      </c>
    </row>
    <row r="9" spans="1:15" x14ac:dyDescent="0.3">
      <c r="A9" s="2" t="s">
        <v>86</v>
      </c>
      <c r="B9" s="18">
        <v>2006</v>
      </c>
      <c r="C9" s="17">
        <v>2007</v>
      </c>
      <c r="D9" s="19">
        <v>2002</v>
      </c>
      <c r="E9" s="20">
        <v>2001</v>
      </c>
      <c r="F9" s="21">
        <v>2009</v>
      </c>
      <c r="G9" s="22">
        <v>2008</v>
      </c>
      <c r="H9" s="23">
        <v>2007</v>
      </c>
      <c r="I9" s="24">
        <v>2006</v>
      </c>
      <c r="J9" s="25">
        <v>2004</v>
      </c>
      <c r="K9" s="23">
        <v>2006</v>
      </c>
      <c r="L9" s="26">
        <v>2001</v>
      </c>
      <c r="M9" s="27">
        <v>2009</v>
      </c>
      <c r="N9" s="20">
        <v>2002</v>
      </c>
      <c r="O9" s="2" t="s">
        <v>86</v>
      </c>
    </row>
    <row r="10" spans="1:15" x14ac:dyDescent="0.3">
      <c r="A10" s="3" t="s">
        <v>88</v>
      </c>
      <c r="B10" s="18">
        <v>-11.4</v>
      </c>
      <c r="C10" s="5">
        <v>-11.4</v>
      </c>
      <c r="D10" s="6">
        <v>-9</v>
      </c>
      <c r="E10" s="7">
        <v>-5.4</v>
      </c>
      <c r="F10" s="8">
        <v>-0.4</v>
      </c>
      <c r="G10" s="9">
        <v>-0.2</v>
      </c>
      <c r="H10" s="10">
        <v>6.2</v>
      </c>
      <c r="I10" s="11">
        <v>7.8</v>
      </c>
      <c r="J10" s="12">
        <v>6.3</v>
      </c>
      <c r="K10" s="10">
        <v>4.7</v>
      </c>
      <c r="L10" s="13">
        <v>-2.2999999999999998</v>
      </c>
      <c r="M10" s="14">
        <v>-6</v>
      </c>
      <c r="N10" s="7">
        <v>-10.6</v>
      </c>
      <c r="O10" s="3" t="s">
        <v>88</v>
      </c>
    </row>
    <row r="11" spans="1:15" x14ac:dyDescent="0.3">
      <c r="A11" s="35" t="s">
        <v>89</v>
      </c>
      <c r="B11" s="50">
        <v>40182</v>
      </c>
      <c r="C11" s="39">
        <v>40182</v>
      </c>
      <c r="D11" s="40">
        <v>40221</v>
      </c>
      <c r="E11" s="41">
        <v>40242</v>
      </c>
      <c r="F11" s="42">
        <v>40290</v>
      </c>
      <c r="G11" s="43">
        <v>40306</v>
      </c>
      <c r="H11" s="44">
        <v>40342</v>
      </c>
      <c r="I11" s="45">
        <v>40377</v>
      </c>
      <c r="J11" s="46">
        <v>40421</v>
      </c>
      <c r="K11" s="44">
        <v>40448</v>
      </c>
      <c r="L11" s="47">
        <v>40472</v>
      </c>
      <c r="M11" s="48">
        <v>40511</v>
      </c>
      <c r="N11" s="41">
        <v>40530</v>
      </c>
      <c r="O11" s="35" t="s">
        <v>89</v>
      </c>
    </row>
    <row r="12" spans="1:15" x14ac:dyDescent="0.3">
      <c r="A12" s="2" t="s">
        <v>90</v>
      </c>
      <c r="B12" s="18">
        <v>-15.7</v>
      </c>
      <c r="C12" s="17">
        <v>-15.7</v>
      </c>
      <c r="D12" s="19">
        <v>-11</v>
      </c>
      <c r="E12" s="32">
        <v>-11.9</v>
      </c>
      <c r="F12" s="21">
        <v>-5.2</v>
      </c>
      <c r="G12" s="22">
        <v>-0.2</v>
      </c>
      <c r="H12" s="23">
        <v>3.1</v>
      </c>
      <c r="I12" s="24">
        <v>7</v>
      </c>
      <c r="J12" s="25">
        <v>6.3</v>
      </c>
      <c r="K12" s="23">
        <v>1</v>
      </c>
      <c r="L12" s="26">
        <v>-5.5</v>
      </c>
      <c r="M12" s="27">
        <v>-6</v>
      </c>
      <c r="N12" s="20">
        <v>-10.6</v>
      </c>
      <c r="O12" s="2" t="s">
        <v>90</v>
      </c>
    </row>
    <row r="13" spans="1:15" ht="15" thickBot="1" x14ac:dyDescent="0.35">
      <c r="A13" s="49" t="s">
        <v>89</v>
      </c>
      <c r="B13" s="50">
        <v>39820</v>
      </c>
      <c r="C13" s="51">
        <v>39820</v>
      </c>
      <c r="D13" s="52">
        <v>38411</v>
      </c>
      <c r="E13" s="218">
        <v>38415</v>
      </c>
      <c r="F13" s="54">
        <v>37719</v>
      </c>
      <c r="G13" s="55">
        <v>38490</v>
      </c>
      <c r="H13" s="56">
        <v>38869</v>
      </c>
      <c r="I13" s="57" t="s">
        <v>94</v>
      </c>
      <c r="J13" s="58">
        <v>40421</v>
      </c>
      <c r="K13" s="56">
        <v>37888</v>
      </c>
      <c r="L13" s="59">
        <v>37922</v>
      </c>
      <c r="M13" s="60">
        <v>40511</v>
      </c>
      <c r="N13" s="53">
        <v>40530</v>
      </c>
      <c r="O13" s="49" t="s">
        <v>89</v>
      </c>
    </row>
    <row r="14" spans="1:15" ht="15" thickTop="1" x14ac:dyDescent="0.3">
      <c r="A14" s="61" t="s">
        <v>97</v>
      </c>
      <c r="B14" s="256">
        <f>INT(SUM(C14:N14)*100/12)/100</f>
        <v>6.03</v>
      </c>
      <c r="C14" s="63">
        <v>-1.5</v>
      </c>
      <c r="D14" s="64">
        <v>0.9</v>
      </c>
      <c r="E14" s="65">
        <v>3.6</v>
      </c>
      <c r="F14" s="66">
        <v>4.5</v>
      </c>
      <c r="G14" s="67">
        <v>5.8</v>
      </c>
      <c r="H14" s="68">
        <v>11.2</v>
      </c>
      <c r="I14" s="69">
        <v>14.2</v>
      </c>
      <c r="J14" s="70">
        <v>13.5</v>
      </c>
      <c r="K14" s="68">
        <v>10.7</v>
      </c>
      <c r="L14" s="71">
        <v>7.7</v>
      </c>
      <c r="M14" s="72">
        <v>4.2</v>
      </c>
      <c r="N14" s="65">
        <v>-2.4</v>
      </c>
      <c r="O14" s="61" t="s">
        <v>97</v>
      </c>
    </row>
    <row r="15" spans="1:15" x14ac:dyDescent="0.3">
      <c r="A15" s="2" t="s">
        <v>98</v>
      </c>
      <c r="B15" s="18">
        <f>INT(SUM(C15:N15)*100/12)/100</f>
        <v>6.44</v>
      </c>
      <c r="C15" s="17">
        <v>1</v>
      </c>
      <c r="D15" s="19">
        <v>1.1000000000000001</v>
      </c>
      <c r="E15" s="20">
        <v>3</v>
      </c>
      <c r="F15" s="21">
        <v>4.5999999999999996</v>
      </c>
      <c r="G15" s="22">
        <v>7.9</v>
      </c>
      <c r="H15" s="23">
        <v>10.4</v>
      </c>
      <c r="I15" s="24">
        <v>12.4</v>
      </c>
      <c r="J15" s="25">
        <v>12.5</v>
      </c>
      <c r="K15" s="23">
        <v>10.7</v>
      </c>
      <c r="L15" s="26">
        <v>7.6</v>
      </c>
      <c r="M15" s="27">
        <v>4.0999999999999996</v>
      </c>
      <c r="N15" s="20">
        <v>2</v>
      </c>
      <c r="O15" s="2" t="s">
        <v>98</v>
      </c>
    </row>
    <row r="16" spans="1:15" x14ac:dyDescent="0.3">
      <c r="A16" s="2" t="s">
        <v>21</v>
      </c>
      <c r="B16" s="18">
        <f t="shared" ref="B16:N16" si="1">B14-B15</f>
        <v>-0.41000000000000014</v>
      </c>
      <c r="C16" s="17">
        <f t="shared" si="1"/>
        <v>-2.5</v>
      </c>
      <c r="D16" s="19">
        <f t="shared" si="1"/>
        <v>-0.20000000000000007</v>
      </c>
      <c r="E16" s="20">
        <f t="shared" si="1"/>
        <v>0.60000000000000009</v>
      </c>
      <c r="F16" s="21">
        <f t="shared" si="1"/>
        <v>-9.9999999999999645E-2</v>
      </c>
      <c r="G16" s="22">
        <f t="shared" si="1"/>
        <v>-2.1000000000000005</v>
      </c>
      <c r="H16" s="23">
        <f t="shared" si="1"/>
        <v>0.79999999999999893</v>
      </c>
      <c r="I16" s="24">
        <f t="shared" si="1"/>
        <v>1.7999999999999989</v>
      </c>
      <c r="J16" s="25">
        <f t="shared" si="1"/>
        <v>1</v>
      </c>
      <c r="K16" s="23">
        <f t="shared" si="1"/>
        <v>0</v>
      </c>
      <c r="L16" s="26">
        <f t="shared" si="1"/>
        <v>0.10000000000000053</v>
      </c>
      <c r="M16" s="27">
        <f t="shared" si="1"/>
        <v>0.10000000000000053</v>
      </c>
      <c r="N16" s="20">
        <f t="shared" si="1"/>
        <v>-4.4000000000000004</v>
      </c>
      <c r="O16" s="2" t="s">
        <v>21</v>
      </c>
    </row>
    <row r="17" spans="1:15" x14ac:dyDescent="0.3">
      <c r="A17" s="2" t="s">
        <v>85</v>
      </c>
      <c r="B17" s="16"/>
      <c r="C17" s="17">
        <v>-5.6</v>
      </c>
      <c r="D17" s="19">
        <v>-7.6</v>
      </c>
      <c r="E17" s="20">
        <v>-0.7</v>
      </c>
      <c r="F17" s="21">
        <v>2.2000000000000002</v>
      </c>
      <c r="G17" s="22">
        <v>5.8</v>
      </c>
      <c r="H17" s="23">
        <v>8.3000000000000007</v>
      </c>
      <c r="I17" s="24">
        <v>11.1</v>
      </c>
      <c r="J17" s="25">
        <v>10.6</v>
      </c>
      <c r="K17" s="23">
        <v>7.6</v>
      </c>
      <c r="L17" s="26">
        <v>5.0999999999999996</v>
      </c>
      <c r="M17" s="27">
        <v>1</v>
      </c>
      <c r="N17" s="20">
        <v>-2.4</v>
      </c>
      <c r="O17" s="2" t="s">
        <v>85</v>
      </c>
    </row>
    <row r="18" spans="1:15" x14ac:dyDescent="0.3">
      <c r="A18" s="2" t="s">
        <v>86</v>
      </c>
      <c r="B18" s="217"/>
      <c r="C18" s="17">
        <v>1963</v>
      </c>
      <c r="D18" s="19">
        <v>1956</v>
      </c>
      <c r="E18" s="20">
        <v>1955</v>
      </c>
      <c r="F18" s="21">
        <v>1954</v>
      </c>
      <c r="G18" s="22">
        <v>2010</v>
      </c>
      <c r="H18" s="23">
        <v>1949</v>
      </c>
      <c r="I18" s="24">
        <v>1984</v>
      </c>
      <c r="J18" s="25">
        <v>1978</v>
      </c>
      <c r="K18" s="23">
        <v>1986</v>
      </c>
      <c r="L18" s="26">
        <v>1947</v>
      </c>
      <c r="M18" s="27">
        <v>1985</v>
      </c>
      <c r="N18" s="20">
        <v>2010</v>
      </c>
      <c r="O18" s="2" t="s">
        <v>86</v>
      </c>
    </row>
    <row r="19" spans="1:15" x14ac:dyDescent="0.3">
      <c r="A19" s="2" t="s">
        <v>87</v>
      </c>
      <c r="B19" s="16"/>
      <c r="C19" s="17">
        <v>5.5</v>
      </c>
      <c r="D19" s="19">
        <v>5.4</v>
      </c>
      <c r="E19" s="20">
        <v>6.4</v>
      </c>
      <c r="F19" s="21">
        <v>7.9</v>
      </c>
      <c r="G19" s="22">
        <v>10.5</v>
      </c>
      <c r="H19" s="23">
        <v>12.5</v>
      </c>
      <c r="I19" s="24">
        <v>15.3</v>
      </c>
      <c r="J19" s="25">
        <v>15.8</v>
      </c>
      <c r="K19" s="23">
        <v>13.6</v>
      </c>
      <c r="L19" s="26">
        <v>11.9</v>
      </c>
      <c r="M19" s="27">
        <v>9.3000000000000007</v>
      </c>
      <c r="N19" s="20">
        <v>6</v>
      </c>
      <c r="O19" s="2" t="s">
        <v>87</v>
      </c>
    </row>
    <row r="20" spans="1:15" x14ac:dyDescent="0.3">
      <c r="A20" s="2" t="s">
        <v>86</v>
      </c>
      <c r="B20" s="217"/>
      <c r="C20" s="17">
        <v>2007</v>
      </c>
      <c r="D20" s="19">
        <v>1990</v>
      </c>
      <c r="E20" s="20">
        <v>1981</v>
      </c>
      <c r="F20" s="21">
        <v>1961</v>
      </c>
      <c r="G20" s="22">
        <v>2000</v>
      </c>
      <c r="H20" s="23">
        <v>2007</v>
      </c>
      <c r="I20" s="24">
        <v>2006</v>
      </c>
      <c r="J20" s="25">
        <v>1997</v>
      </c>
      <c r="K20" s="23" t="s">
        <v>99</v>
      </c>
      <c r="L20" s="26">
        <v>2001</v>
      </c>
      <c r="M20" s="27">
        <v>1994</v>
      </c>
      <c r="N20" s="20">
        <v>1974</v>
      </c>
      <c r="O20" s="2" t="s">
        <v>86</v>
      </c>
    </row>
    <row r="21" spans="1:15" x14ac:dyDescent="0.3">
      <c r="A21" s="3" t="s">
        <v>100</v>
      </c>
      <c r="B21" s="4">
        <v>-10.7</v>
      </c>
      <c r="C21" s="5">
        <v>-10.7</v>
      </c>
      <c r="D21" s="6">
        <v>-7</v>
      </c>
      <c r="E21" s="7">
        <v>-3.6</v>
      </c>
      <c r="F21" s="8">
        <v>0.6</v>
      </c>
      <c r="G21" s="9">
        <v>0.8</v>
      </c>
      <c r="H21" s="10">
        <v>6.3</v>
      </c>
      <c r="I21" s="11">
        <v>9.5</v>
      </c>
      <c r="J21" s="12">
        <v>8.5</v>
      </c>
      <c r="K21" s="10">
        <v>4</v>
      </c>
      <c r="L21" s="13">
        <v>-0.2</v>
      </c>
      <c r="M21" s="14">
        <v>-5.7</v>
      </c>
      <c r="N21" s="7">
        <v>-8.9</v>
      </c>
      <c r="O21" s="3" t="s">
        <v>100</v>
      </c>
    </row>
    <row r="22" spans="1:15" x14ac:dyDescent="0.3">
      <c r="A22" s="35" t="s">
        <v>89</v>
      </c>
      <c r="B22" s="38">
        <v>40179</v>
      </c>
      <c r="C22" s="39">
        <v>40179</v>
      </c>
      <c r="D22" s="40">
        <v>40221</v>
      </c>
      <c r="E22" s="41">
        <v>40245</v>
      </c>
      <c r="F22" s="42">
        <v>40290</v>
      </c>
      <c r="G22" s="43">
        <v>40302</v>
      </c>
      <c r="H22" s="44">
        <v>40342</v>
      </c>
      <c r="I22" s="45">
        <v>40377</v>
      </c>
      <c r="J22" s="46">
        <v>40421</v>
      </c>
      <c r="K22" s="44">
        <v>40448</v>
      </c>
      <c r="L22" s="47">
        <v>40472</v>
      </c>
      <c r="M22" s="48">
        <v>40511</v>
      </c>
      <c r="N22" s="41">
        <v>40530</v>
      </c>
      <c r="O22" s="35" t="s">
        <v>89</v>
      </c>
    </row>
    <row r="23" spans="1:15" x14ac:dyDescent="0.3">
      <c r="A23" s="2" t="s">
        <v>17</v>
      </c>
      <c r="B23" s="18">
        <v>-17.399999999999999</v>
      </c>
      <c r="C23" s="17">
        <v>-17.399999999999999</v>
      </c>
      <c r="D23" s="19">
        <v>-15.2</v>
      </c>
      <c r="E23" s="20">
        <v>-9.8000000000000007</v>
      </c>
      <c r="F23" s="21">
        <v>-3.8</v>
      </c>
      <c r="G23" s="22">
        <v>-1.6</v>
      </c>
      <c r="H23" s="23">
        <v>0</v>
      </c>
      <c r="I23" s="24">
        <v>1.3</v>
      </c>
      <c r="J23" s="25">
        <v>4.9000000000000004</v>
      </c>
      <c r="K23" s="23">
        <v>1.3</v>
      </c>
      <c r="L23" s="26">
        <v>-5</v>
      </c>
      <c r="M23" s="27">
        <v>-8.5</v>
      </c>
      <c r="N23" s="20">
        <v>-14.6</v>
      </c>
      <c r="O23" s="2" t="s">
        <v>17</v>
      </c>
    </row>
    <row r="24" spans="1:15" x14ac:dyDescent="0.3">
      <c r="A24" s="2" t="s">
        <v>89</v>
      </c>
      <c r="B24" s="38">
        <v>31064</v>
      </c>
      <c r="C24" s="73">
        <v>31064</v>
      </c>
      <c r="D24" s="74">
        <v>10637</v>
      </c>
      <c r="E24" s="75">
        <v>38415</v>
      </c>
      <c r="F24" s="76">
        <v>8128</v>
      </c>
      <c r="G24" s="77">
        <v>22038</v>
      </c>
      <c r="H24" s="78">
        <v>12219</v>
      </c>
      <c r="I24" s="79">
        <v>12264</v>
      </c>
      <c r="J24" s="80">
        <v>29095</v>
      </c>
      <c r="K24" s="78">
        <v>29121</v>
      </c>
      <c r="L24" s="81">
        <v>7952</v>
      </c>
      <c r="M24" s="82">
        <v>10169</v>
      </c>
      <c r="N24" s="75">
        <v>13504</v>
      </c>
      <c r="O24" s="2" t="s">
        <v>89</v>
      </c>
    </row>
    <row r="25" spans="1:15" x14ac:dyDescent="0.3">
      <c r="A25" s="83" t="s">
        <v>101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83" t="s">
        <v>101</v>
      </c>
    </row>
    <row r="26" spans="1:15" x14ac:dyDescent="0.3">
      <c r="A26" s="3" t="s">
        <v>102</v>
      </c>
      <c r="B26" s="4">
        <f>INT(SUM(C26:N26)*100/12)/100</f>
        <v>14.6</v>
      </c>
      <c r="C26" s="221">
        <v>3.15</v>
      </c>
      <c r="D26" s="222">
        <v>6.57</v>
      </c>
      <c r="E26" s="223">
        <v>11.9</v>
      </c>
      <c r="F26" s="224">
        <v>17</v>
      </c>
      <c r="G26" s="225">
        <v>17.600000000000001</v>
      </c>
      <c r="H26" s="226">
        <v>23.2</v>
      </c>
      <c r="I26" s="227">
        <v>26.2</v>
      </c>
      <c r="J26" s="228">
        <v>22.2</v>
      </c>
      <c r="K26" s="226">
        <v>20</v>
      </c>
      <c r="L26" s="229">
        <v>15.6</v>
      </c>
      <c r="M26" s="250">
        <v>9.4</v>
      </c>
      <c r="N26" s="223">
        <v>2.39</v>
      </c>
      <c r="O26" s="3" t="s">
        <v>102</v>
      </c>
    </row>
    <row r="27" spans="1:15" x14ac:dyDescent="0.3">
      <c r="A27" s="2" t="s">
        <v>103</v>
      </c>
      <c r="B27" s="18">
        <f>INT(SUM(C27:N27)*100/12)/100</f>
        <v>15.64</v>
      </c>
      <c r="C27" s="231">
        <v>7.4711111111111101</v>
      </c>
      <c r="D27" s="232">
        <v>8.4577777777777765</v>
      </c>
      <c r="E27" s="233">
        <v>11.653333333333334</v>
      </c>
      <c r="F27" s="234">
        <v>16.135555555555552</v>
      </c>
      <c r="G27" s="235">
        <v>18.982222222222223</v>
      </c>
      <c r="H27" s="236">
        <v>21.966666666666665</v>
      </c>
      <c r="I27" s="237">
        <v>23.653333333333332</v>
      </c>
      <c r="J27" s="238">
        <v>23.802222222222227</v>
      </c>
      <c r="K27" s="236">
        <v>20.853333333333339</v>
      </c>
      <c r="L27" s="239">
        <v>16.435555555555553</v>
      </c>
      <c r="M27" s="240">
        <v>11.38</v>
      </c>
      <c r="N27" s="233">
        <v>6.9844444444444447</v>
      </c>
      <c r="O27" s="2" t="s">
        <v>103</v>
      </c>
    </row>
    <row r="28" spans="1:15" x14ac:dyDescent="0.3">
      <c r="A28" s="2" t="s">
        <v>21</v>
      </c>
      <c r="B28" s="18">
        <f t="shared" ref="B28:N28" si="2">B26-B27</f>
        <v>-1.0400000000000009</v>
      </c>
      <c r="C28" s="17">
        <f t="shared" si="2"/>
        <v>-4.3211111111111098</v>
      </c>
      <c r="D28" s="19">
        <f t="shared" si="2"/>
        <v>-1.8877777777777762</v>
      </c>
      <c r="E28" s="20">
        <f t="shared" si="2"/>
        <v>0.24666666666666615</v>
      </c>
      <c r="F28" s="21">
        <f t="shared" si="2"/>
        <v>0.86444444444444812</v>
      </c>
      <c r="G28" s="22">
        <f t="shared" si="2"/>
        <v>-1.3822222222222216</v>
      </c>
      <c r="H28" s="23">
        <f t="shared" si="2"/>
        <v>1.2333333333333343</v>
      </c>
      <c r="I28" s="24">
        <f t="shared" si="2"/>
        <v>2.5466666666666669</v>
      </c>
      <c r="J28" s="25">
        <f t="shared" si="2"/>
        <v>-1.6022222222222275</v>
      </c>
      <c r="K28" s="23">
        <f t="shared" si="2"/>
        <v>-0.85333333333333883</v>
      </c>
      <c r="L28" s="26">
        <f t="shared" si="2"/>
        <v>-0.83555555555555294</v>
      </c>
      <c r="M28" s="27">
        <f t="shared" si="2"/>
        <v>-1.9800000000000004</v>
      </c>
      <c r="N28" s="20">
        <f t="shared" si="2"/>
        <v>-4.594444444444445</v>
      </c>
      <c r="O28" s="2" t="s">
        <v>21</v>
      </c>
    </row>
    <row r="29" spans="1:15" x14ac:dyDescent="0.3">
      <c r="A29" s="2" t="s">
        <v>104</v>
      </c>
      <c r="B29" s="18">
        <v>14.98</v>
      </c>
      <c r="C29" s="17">
        <v>3.15</v>
      </c>
      <c r="D29" s="19">
        <v>6.22</v>
      </c>
      <c r="E29" s="20">
        <v>9.8000000000000007</v>
      </c>
      <c r="F29" s="21">
        <v>12.9</v>
      </c>
      <c r="G29" s="22">
        <v>17</v>
      </c>
      <c r="H29" s="23">
        <v>20</v>
      </c>
      <c r="I29" s="24">
        <v>21.9</v>
      </c>
      <c r="J29" s="25">
        <v>21.6</v>
      </c>
      <c r="K29" s="23">
        <v>18.100000000000001</v>
      </c>
      <c r="L29" s="26">
        <v>13.5</v>
      </c>
      <c r="M29" s="27">
        <v>9.4</v>
      </c>
      <c r="N29" s="20">
        <v>2.39</v>
      </c>
      <c r="O29" s="2" t="s">
        <v>104</v>
      </c>
    </row>
    <row r="30" spans="1:15" x14ac:dyDescent="0.3">
      <c r="A30" s="2" t="s">
        <v>86</v>
      </c>
      <c r="B30" s="18">
        <v>2001</v>
      </c>
      <c r="C30" s="17">
        <v>2010</v>
      </c>
      <c r="D30" s="19">
        <v>2006</v>
      </c>
      <c r="E30" s="20">
        <v>2006</v>
      </c>
      <c r="F30" s="21">
        <v>2001</v>
      </c>
      <c r="G30" s="22">
        <v>2002</v>
      </c>
      <c r="H30" s="23">
        <v>2002</v>
      </c>
      <c r="I30" s="24">
        <v>2002</v>
      </c>
      <c r="J30" s="25">
        <v>2006</v>
      </c>
      <c r="K30" s="23">
        <v>2001</v>
      </c>
      <c r="L30" s="26">
        <v>2003</v>
      </c>
      <c r="M30" s="27">
        <v>2010</v>
      </c>
      <c r="N30" s="20">
        <v>2010</v>
      </c>
      <c r="O30" s="2" t="s">
        <v>86</v>
      </c>
    </row>
    <row r="31" spans="1:15" x14ac:dyDescent="0.3">
      <c r="A31" s="2" t="s">
        <v>105</v>
      </c>
      <c r="B31" s="18">
        <v>16.07</v>
      </c>
      <c r="C31" s="17">
        <v>10.3</v>
      </c>
      <c r="D31" s="19">
        <v>10.8</v>
      </c>
      <c r="E31" s="20">
        <v>14.1</v>
      </c>
      <c r="F31" s="21">
        <v>20.8</v>
      </c>
      <c r="G31" s="22">
        <v>22.1</v>
      </c>
      <c r="H31" s="23">
        <v>23.5</v>
      </c>
      <c r="I31" s="24">
        <v>28.9</v>
      </c>
      <c r="J31" s="25">
        <v>26.9</v>
      </c>
      <c r="K31" s="23">
        <v>23.8</v>
      </c>
      <c r="L31" s="26">
        <v>19.2</v>
      </c>
      <c r="M31" s="27">
        <v>13.1</v>
      </c>
      <c r="N31" s="20">
        <v>8.74</v>
      </c>
      <c r="O31" s="2" t="s">
        <v>105</v>
      </c>
    </row>
    <row r="32" spans="1:15" x14ac:dyDescent="0.3">
      <c r="A32" s="2" t="s">
        <v>86</v>
      </c>
      <c r="B32" s="18">
        <v>2007</v>
      </c>
      <c r="C32" s="17">
        <v>2007</v>
      </c>
      <c r="D32" s="19">
        <v>2008</v>
      </c>
      <c r="E32" s="20">
        <v>2003</v>
      </c>
      <c r="F32" s="21">
        <v>2007</v>
      </c>
      <c r="G32" s="22">
        <v>2008</v>
      </c>
      <c r="H32" s="23">
        <v>2005</v>
      </c>
      <c r="I32" s="24">
        <v>2006</v>
      </c>
      <c r="J32" s="25">
        <v>2003</v>
      </c>
      <c r="K32" s="23">
        <v>2006</v>
      </c>
      <c r="L32" s="26">
        <v>2005</v>
      </c>
      <c r="M32" s="27">
        <v>2006</v>
      </c>
      <c r="N32" s="20">
        <v>2006</v>
      </c>
      <c r="O32" s="2" t="s">
        <v>86</v>
      </c>
    </row>
    <row r="33" spans="1:15" x14ac:dyDescent="0.3">
      <c r="A33" s="3" t="s">
        <v>106</v>
      </c>
      <c r="B33" s="4">
        <v>34.5</v>
      </c>
      <c r="C33" s="5">
        <v>9.4</v>
      </c>
      <c r="D33" s="6">
        <v>13.1</v>
      </c>
      <c r="E33" s="7">
        <v>20.7</v>
      </c>
      <c r="F33" s="8">
        <v>27.5</v>
      </c>
      <c r="G33" s="9">
        <v>28.4</v>
      </c>
      <c r="H33" s="10">
        <v>31.5</v>
      </c>
      <c r="I33" s="11">
        <v>34.5</v>
      </c>
      <c r="J33" s="12">
        <v>29</v>
      </c>
      <c r="K33" s="10">
        <v>25.7</v>
      </c>
      <c r="L33" s="13">
        <v>21.8</v>
      </c>
      <c r="M33" s="14">
        <v>18</v>
      </c>
      <c r="N33" s="7">
        <v>7.8</v>
      </c>
      <c r="O33" s="3" t="s">
        <v>106</v>
      </c>
    </row>
    <row r="34" spans="1:15" x14ac:dyDescent="0.3">
      <c r="A34" s="35" t="s">
        <v>89</v>
      </c>
      <c r="B34" s="38">
        <v>40361</v>
      </c>
      <c r="C34" s="39">
        <v>40195</v>
      </c>
      <c r="D34" s="40">
        <v>40236</v>
      </c>
      <c r="E34" s="41">
        <v>40261</v>
      </c>
      <c r="F34" s="42">
        <v>40297</v>
      </c>
      <c r="G34" s="43">
        <v>40322</v>
      </c>
      <c r="H34" s="44">
        <v>40356</v>
      </c>
      <c r="I34" s="45">
        <v>40361</v>
      </c>
      <c r="J34" s="46">
        <v>40410</v>
      </c>
      <c r="K34" s="44">
        <v>40443</v>
      </c>
      <c r="L34" s="47">
        <v>40455</v>
      </c>
      <c r="M34" s="48">
        <v>40486</v>
      </c>
      <c r="N34" s="41">
        <v>40522</v>
      </c>
      <c r="O34" s="35" t="s">
        <v>89</v>
      </c>
    </row>
    <row r="35" spans="1:15" x14ac:dyDescent="0.3">
      <c r="A35" s="2" t="s">
        <v>107</v>
      </c>
      <c r="B35" s="18">
        <v>37.799999999999997</v>
      </c>
      <c r="C35" s="17">
        <v>14.5</v>
      </c>
      <c r="D35" s="19">
        <v>18.2</v>
      </c>
      <c r="E35" s="32">
        <v>22.3</v>
      </c>
      <c r="F35" s="21">
        <v>27.5</v>
      </c>
      <c r="G35" s="22">
        <v>32</v>
      </c>
      <c r="H35" s="23">
        <v>34</v>
      </c>
      <c r="I35" s="24">
        <v>36.4</v>
      </c>
      <c r="J35" s="84">
        <v>37.799999999999997</v>
      </c>
      <c r="K35" s="23">
        <v>30.6</v>
      </c>
      <c r="L35" s="26">
        <v>26.5</v>
      </c>
      <c r="M35" s="27">
        <v>18.8</v>
      </c>
      <c r="N35" s="20">
        <v>15.4</v>
      </c>
      <c r="O35" s="2" t="s">
        <v>107</v>
      </c>
    </row>
    <row r="36" spans="1:15" ht="15" thickBot="1" x14ac:dyDescent="0.35">
      <c r="A36" s="49" t="s">
        <v>89</v>
      </c>
      <c r="B36" s="50">
        <v>37843</v>
      </c>
      <c r="C36" s="51" t="s">
        <v>108</v>
      </c>
      <c r="D36" s="52">
        <v>38021</v>
      </c>
      <c r="E36" s="218">
        <v>38427</v>
      </c>
      <c r="F36" s="54">
        <v>40297</v>
      </c>
      <c r="G36" s="55">
        <v>38499</v>
      </c>
      <c r="H36" s="56">
        <v>37065</v>
      </c>
      <c r="I36" s="57">
        <v>38917</v>
      </c>
      <c r="J36" s="200">
        <v>37843</v>
      </c>
      <c r="K36" s="56">
        <v>40064</v>
      </c>
      <c r="L36" s="59" t="s">
        <v>110</v>
      </c>
      <c r="M36" s="60">
        <v>38659</v>
      </c>
      <c r="N36" s="53">
        <v>39056</v>
      </c>
      <c r="O36" s="49" t="s">
        <v>89</v>
      </c>
    </row>
    <row r="37" spans="1:15" ht="15" thickTop="1" x14ac:dyDescent="0.3">
      <c r="A37" s="85" t="s">
        <v>112</v>
      </c>
      <c r="B37" s="62">
        <f>INT(SUM(C37:N37)*100/12)/100</f>
        <v>13.31</v>
      </c>
      <c r="C37" s="63">
        <v>3</v>
      </c>
      <c r="D37" s="64">
        <v>5.9</v>
      </c>
      <c r="E37" s="65">
        <v>10.4</v>
      </c>
      <c r="F37" s="66">
        <v>14.9</v>
      </c>
      <c r="G37" s="67">
        <v>15.2</v>
      </c>
      <c r="H37" s="68">
        <v>21.1</v>
      </c>
      <c r="I37" s="69">
        <v>24</v>
      </c>
      <c r="J37" s="70">
        <v>20.8</v>
      </c>
      <c r="K37" s="68">
        <v>18.8</v>
      </c>
      <c r="L37" s="71">
        <v>14.7</v>
      </c>
      <c r="M37" s="72">
        <v>8.8000000000000007</v>
      </c>
      <c r="N37" s="65">
        <v>2.2000000000000002</v>
      </c>
      <c r="O37" s="85" t="s">
        <v>112</v>
      </c>
    </row>
    <row r="38" spans="1:15" x14ac:dyDescent="0.3">
      <c r="A38" s="2" t="s">
        <v>113</v>
      </c>
      <c r="B38" s="18">
        <f>INT(SUM(C38:N38)*100/12)/100</f>
        <v>13.79</v>
      </c>
      <c r="C38" s="17">
        <v>5.9</v>
      </c>
      <c r="D38" s="19">
        <v>6.9</v>
      </c>
      <c r="E38" s="20">
        <v>10.1</v>
      </c>
      <c r="F38" s="21">
        <v>13</v>
      </c>
      <c r="G38" s="22">
        <v>16.8</v>
      </c>
      <c r="H38" s="23">
        <v>19.3</v>
      </c>
      <c r="I38" s="24">
        <v>21.4</v>
      </c>
      <c r="J38" s="25">
        <v>21.6</v>
      </c>
      <c r="K38" s="23">
        <v>19.2</v>
      </c>
      <c r="L38" s="26">
        <v>14.9</v>
      </c>
      <c r="M38" s="27">
        <v>9.6</v>
      </c>
      <c r="N38" s="20">
        <v>6.8</v>
      </c>
      <c r="O38" s="2" t="s">
        <v>113</v>
      </c>
    </row>
    <row r="39" spans="1:15" x14ac:dyDescent="0.3">
      <c r="A39" s="2" t="s">
        <v>21</v>
      </c>
      <c r="B39" s="18">
        <f t="shared" ref="B39:N39" si="3">B37-B38</f>
        <v>-0.47999999999999865</v>
      </c>
      <c r="C39" s="17">
        <f t="shared" si="3"/>
        <v>-2.9000000000000004</v>
      </c>
      <c r="D39" s="19">
        <f t="shared" si="3"/>
        <v>-1</v>
      </c>
      <c r="E39" s="20">
        <f t="shared" si="3"/>
        <v>0.30000000000000071</v>
      </c>
      <c r="F39" s="21">
        <f t="shared" si="3"/>
        <v>1.9000000000000004</v>
      </c>
      <c r="G39" s="22">
        <f t="shared" si="3"/>
        <v>-1.6000000000000014</v>
      </c>
      <c r="H39" s="23">
        <f t="shared" si="3"/>
        <v>1.8000000000000007</v>
      </c>
      <c r="I39" s="24">
        <f t="shared" si="3"/>
        <v>2.6000000000000014</v>
      </c>
      <c r="J39" s="25">
        <f t="shared" si="3"/>
        <v>-0.80000000000000071</v>
      </c>
      <c r="K39" s="23">
        <f t="shared" si="3"/>
        <v>-0.39999999999999858</v>
      </c>
      <c r="L39" s="26">
        <f t="shared" si="3"/>
        <v>-0.20000000000000107</v>
      </c>
      <c r="M39" s="27">
        <f t="shared" si="3"/>
        <v>-0.79999999999999893</v>
      </c>
      <c r="N39" s="20">
        <f t="shared" si="3"/>
        <v>-4.5999999999999996</v>
      </c>
      <c r="O39" s="2" t="s">
        <v>21</v>
      </c>
    </row>
    <row r="40" spans="1:15" x14ac:dyDescent="0.3">
      <c r="A40" s="2" t="s">
        <v>104</v>
      </c>
      <c r="B40" s="16"/>
      <c r="C40" s="17">
        <v>-0.6</v>
      </c>
      <c r="D40" s="19">
        <v>0.5</v>
      </c>
      <c r="E40" s="20">
        <v>6.6</v>
      </c>
      <c r="F40" s="21">
        <v>9.3000000000000007</v>
      </c>
      <c r="G40" s="22">
        <v>13.1</v>
      </c>
      <c r="H40" s="23">
        <v>16.3</v>
      </c>
      <c r="I40" s="24">
        <v>18.100000000000001</v>
      </c>
      <c r="J40" s="25">
        <v>18.7</v>
      </c>
      <c r="K40" s="23">
        <v>16.3</v>
      </c>
      <c r="L40" s="26">
        <v>10</v>
      </c>
      <c r="M40" s="27">
        <v>6.1</v>
      </c>
      <c r="N40" s="20">
        <v>2.2000000000000002</v>
      </c>
      <c r="O40" s="2" t="s">
        <v>104</v>
      </c>
    </row>
    <row r="41" spans="1:15" x14ac:dyDescent="0.3">
      <c r="A41" s="2" t="s">
        <v>86</v>
      </c>
      <c r="B41" s="217"/>
      <c r="C41" s="17">
        <v>1963</v>
      </c>
      <c r="D41" s="19">
        <v>1956</v>
      </c>
      <c r="E41" s="20">
        <v>1970</v>
      </c>
      <c r="F41" s="21">
        <v>1986</v>
      </c>
      <c r="G41" s="22">
        <v>1984</v>
      </c>
      <c r="H41" s="23">
        <v>1991</v>
      </c>
      <c r="I41" s="24">
        <v>1965</v>
      </c>
      <c r="J41" s="25">
        <v>1963</v>
      </c>
      <c r="K41" s="23">
        <v>1986</v>
      </c>
      <c r="L41" s="26">
        <v>1974</v>
      </c>
      <c r="M41" s="27">
        <v>1993</v>
      </c>
      <c r="N41" s="20">
        <v>2010</v>
      </c>
      <c r="O41" s="2" t="s">
        <v>86</v>
      </c>
    </row>
    <row r="42" spans="1:15" x14ac:dyDescent="0.3">
      <c r="A42" s="2" t="s">
        <v>105</v>
      </c>
      <c r="B42" s="16"/>
      <c r="C42" s="17">
        <v>9.9</v>
      </c>
      <c r="D42" s="19">
        <v>11.9</v>
      </c>
      <c r="E42" s="20">
        <v>14.8</v>
      </c>
      <c r="F42" s="21">
        <v>16.8</v>
      </c>
      <c r="G42" s="22">
        <v>20.9</v>
      </c>
      <c r="H42" s="23">
        <v>23.9</v>
      </c>
      <c r="I42" s="24">
        <v>27.3</v>
      </c>
      <c r="J42" s="25">
        <v>27.9</v>
      </c>
      <c r="K42" s="23">
        <v>23.9</v>
      </c>
      <c r="L42" s="26">
        <v>18.100000000000001</v>
      </c>
      <c r="M42" s="27">
        <v>13.1</v>
      </c>
      <c r="N42" s="20">
        <v>10</v>
      </c>
      <c r="O42" s="2" t="s">
        <v>105</v>
      </c>
    </row>
    <row r="43" spans="1:15" x14ac:dyDescent="0.3">
      <c r="A43" s="2" t="s">
        <v>86</v>
      </c>
      <c r="B43" s="217"/>
      <c r="C43" s="17">
        <v>2007</v>
      </c>
      <c r="D43" s="19">
        <v>1990</v>
      </c>
      <c r="E43" s="20">
        <v>1948</v>
      </c>
      <c r="F43" s="21">
        <v>1949</v>
      </c>
      <c r="G43" s="22">
        <v>1947</v>
      </c>
      <c r="H43" s="23">
        <v>1976</v>
      </c>
      <c r="I43" s="24">
        <v>2006</v>
      </c>
      <c r="J43" s="25">
        <v>1947</v>
      </c>
      <c r="K43" s="23">
        <v>1959</v>
      </c>
      <c r="L43" s="26">
        <v>2001</v>
      </c>
      <c r="M43" s="27">
        <v>1994</v>
      </c>
      <c r="N43" s="20">
        <v>1974</v>
      </c>
      <c r="O43" s="2" t="s">
        <v>86</v>
      </c>
    </row>
    <row r="44" spans="1:15" x14ac:dyDescent="0.3">
      <c r="A44" s="3" t="s">
        <v>106</v>
      </c>
      <c r="B44" s="4">
        <v>31</v>
      </c>
      <c r="C44" s="5">
        <v>8.6999999999999993</v>
      </c>
      <c r="D44" s="6">
        <v>12.6</v>
      </c>
      <c r="E44" s="7">
        <v>19.899999999999999</v>
      </c>
      <c r="F44" s="8">
        <v>25.6</v>
      </c>
      <c r="G44" s="9">
        <v>25.3</v>
      </c>
      <c r="H44" s="10">
        <v>29</v>
      </c>
      <c r="I44" s="11">
        <v>31</v>
      </c>
      <c r="J44" s="12">
        <v>27.2</v>
      </c>
      <c r="K44" s="10">
        <v>21.1</v>
      </c>
      <c r="L44" s="13">
        <v>21.7</v>
      </c>
      <c r="M44" s="14">
        <v>16.8</v>
      </c>
      <c r="N44" s="7">
        <v>7.2</v>
      </c>
      <c r="O44" s="3" t="s">
        <v>106</v>
      </c>
    </row>
    <row r="45" spans="1:15" x14ac:dyDescent="0.3">
      <c r="A45" s="35" t="s">
        <v>89</v>
      </c>
      <c r="B45" s="38">
        <v>40366</v>
      </c>
      <c r="C45" s="39">
        <v>40195</v>
      </c>
      <c r="D45" s="40">
        <v>40233</v>
      </c>
      <c r="E45" s="41">
        <v>40261</v>
      </c>
      <c r="F45" s="42">
        <v>40297</v>
      </c>
      <c r="G45" s="43">
        <v>40321</v>
      </c>
      <c r="H45" s="44">
        <v>40356</v>
      </c>
      <c r="I45" s="45">
        <v>40360</v>
      </c>
      <c r="J45" s="46">
        <v>40410</v>
      </c>
      <c r="K45" s="44">
        <v>40443</v>
      </c>
      <c r="L45" s="47">
        <v>40454</v>
      </c>
      <c r="M45" s="48">
        <v>40486</v>
      </c>
      <c r="N45" s="41">
        <v>40522</v>
      </c>
      <c r="O45" s="35" t="s">
        <v>89</v>
      </c>
    </row>
    <row r="46" spans="1:15" x14ac:dyDescent="0.3">
      <c r="A46" s="2" t="s">
        <v>22</v>
      </c>
      <c r="B46" s="18">
        <v>37.799999999999997</v>
      </c>
      <c r="C46" s="17">
        <v>17.2</v>
      </c>
      <c r="D46" s="19">
        <v>19.899999999999999</v>
      </c>
      <c r="E46" s="20">
        <v>22.9</v>
      </c>
      <c r="F46" s="21">
        <v>29.3</v>
      </c>
      <c r="G46" s="22">
        <v>32.4</v>
      </c>
      <c r="H46" s="23">
        <v>35</v>
      </c>
      <c r="I46" s="24">
        <v>37.799999999999997</v>
      </c>
      <c r="J46" s="84">
        <v>37.299999999999997</v>
      </c>
      <c r="K46" s="23">
        <v>32.799999999999997</v>
      </c>
      <c r="L46" s="26">
        <v>27</v>
      </c>
      <c r="M46" s="27">
        <v>21.8</v>
      </c>
      <c r="N46" s="20">
        <v>16.100000000000001</v>
      </c>
      <c r="O46" s="2" t="s">
        <v>22</v>
      </c>
    </row>
    <row r="47" spans="1:15" x14ac:dyDescent="0.3">
      <c r="A47" s="2" t="s">
        <v>89</v>
      </c>
      <c r="B47" s="38">
        <v>19176</v>
      </c>
      <c r="C47" s="73">
        <v>13159</v>
      </c>
      <c r="D47" s="74">
        <v>18311</v>
      </c>
      <c r="E47" s="75">
        <v>19443</v>
      </c>
      <c r="F47" s="76">
        <v>18004</v>
      </c>
      <c r="G47" s="77">
        <v>19504</v>
      </c>
      <c r="H47" s="23">
        <v>1947</v>
      </c>
      <c r="I47" s="79">
        <v>19176</v>
      </c>
      <c r="J47" s="46">
        <v>37843</v>
      </c>
      <c r="K47" s="78">
        <v>18145</v>
      </c>
      <c r="L47" s="81">
        <v>7952</v>
      </c>
      <c r="M47" s="82">
        <v>10169</v>
      </c>
      <c r="N47" s="75">
        <v>36867</v>
      </c>
      <c r="O47" s="2" t="s">
        <v>89</v>
      </c>
    </row>
    <row r="48" spans="1:15" x14ac:dyDescent="0.3">
      <c r="A48" s="15" t="s">
        <v>114</v>
      </c>
      <c r="B48" s="16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 t="s">
        <v>114</v>
      </c>
    </row>
    <row r="49" spans="1:15" x14ac:dyDescent="0.3">
      <c r="A49" s="3" t="s">
        <v>115</v>
      </c>
      <c r="B49" s="4">
        <f>INT(SUM(C49:N49)*100/12)/100</f>
        <v>10.11</v>
      </c>
      <c r="C49" s="221">
        <f t="shared" ref="C49:N50" si="4">(C3+C26)/2</f>
        <v>0.60499999999999998</v>
      </c>
      <c r="D49" s="222">
        <f t="shared" si="4"/>
        <v>3.5315000000000003</v>
      </c>
      <c r="E49" s="223">
        <f t="shared" si="4"/>
        <v>7.5</v>
      </c>
      <c r="F49" s="224">
        <f t="shared" si="4"/>
        <v>10.295</v>
      </c>
      <c r="G49" s="225">
        <f t="shared" si="4"/>
        <v>11.5</v>
      </c>
      <c r="H49" s="226">
        <f t="shared" si="4"/>
        <v>17.25</v>
      </c>
      <c r="I49" s="227">
        <f t="shared" si="4"/>
        <v>20.100000000000001</v>
      </c>
      <c r="J49" s="228">
        <f t="shared" si="4"/>
        <v>17.399999999999999</v>
      </c>
      <c r="K49" s="226">
        <f t="shared" si="4"/>
        <v>14.995000000000001</v>
      </c>
      <c r="L49" s="229">
        <f t="shared" si="4"/>
        <v>11.494999999999999</v>
      </c>
      <c r="M49" s="250">
        <f t="shared" si="4"/>
        <v>6.7850000000000001</v>
      </c>
      <c r="N49" s="251">
        <f t="shared" si="4"/>
        <v>-5.4999999999999938E-2</v>
      </c>
      <c r="O49" s="3" t="s">
        <v>115</v>
      </c>
    </row>
    <row r="50" spans="1:15" x14ac:dyDescent="0.3">
      <c r="A50" s="2" t="s">
        <v>116</v>
      </c>
      <c r="B50" s="18">
        <f>INT(SUM(C50:N50)*100/12)/100</f>
        <v>11.37</v>
      </c>
      <c r="C50" s="231">
        <f t="shared" si="4"/>
        <v>4.8075555555555551</v>
      </c>
      <c r="D50" s="232">
        <f t="shared" si="4"/>
        <v>5.2535555555555549</v>
      </c>
      <c r="E50" s="233">
        <f t="shared" si="4"/>
        <v>7.4255555555555564</v>
      </c>
      <c r="F50" s="234">
        <f t="shared" si="4"/>
        <v>10.642777777777775</v>
      </c>
      <c r="G50" s="235">
        <f t="shared" si="4"/>
        <v>13.856111111111112</v>
      </c>
      <c r="H50" s="236">
        <f t="shared" si="4"/>
        <v>16.687777777777775</v>
      </c>
      <c r="I50" s="237">
        <f t="shared" si="4"/>
        <v>18.527222222222221</v>
      </c>
      <c r="J50" s="238">
        <f t="shared" si="4"/>
        <v>18.611111111111114</v>
      </c>
      <c r="K50" s="236">
        <f t="shared" si="4"/>
        <v>15.700000000000003</v>
      </c>
      <c r="L50" s="239">
        <f t="shared" si="4"/>
        <v>12.615555555555554</v>
      </c>
      <c r="M50" s="240">
        <f t="shared" si="4"/>
        <v>8.0266666666666673</v>
      </c>
      <c r="N50" s="233">
        <f t="shared" si="4"/>
        <v>4.4051666666666671</v>
      </c>
      <c r="O50" s="2" t="s">
        <v>116</v>
      </c>
    </row>
    <row r="51" spans="1:15" x14ac:dyDescent="0.3">
      <c r="A51" s="2" t="s">
        <v>21</v>
      </c>
      <c r="B51" s="18">
        <f t="shared" ref="B51:N51" si="5">B49-B50</f>
        <v>-1.2599999999999998</v>
      </c>
      <c r="C51" s="17">
        <f t="shared" si="5"/>
        <v>-4.2025555555555556</v>
      </c>
      <c r="D51" s="19">
        <f t="shared" si="5"/>
        <v>-1.7220555555555546</v>
      </c>
      <c r="E51" s="20">
        <f t="shared" si="5"/>
        <v>7.4444444444443647E-2</v>
      </c>
      <c r="F51" s="21">
        <f t="shared" si="5"/>
        <v>-0.3477777777777753</v>
      </c>
      <c r="G51" s="22">
        <f t="shared" si="5"/>
        <v>-2.3561111111111117</v>
      </c>
      <c r="H51" s="23">
        <f t="shared" si="5"/>
        <v>0.56222222222222484</v>
      </c>
      <c r="I51" s="24">
        <f t="shared" si="5"/>
        <v>1.5727777777777803</v>
      </c>
      <c r="J51" s="25">
        <f t="shared" si="5"/>
        <v>-1.2111111111111157</v>
      </c>
      <c r="K51" s="23">
        <f t="shared" si="5"/>
        <v>-0.70500000000000185</v>
      </c>
      <c r="L51" s="26">
        <f t="shared" si="5"/>
        <v>-1.1205555555555549</v>
      </c>
      <c r="M51" s="27">
        <f t="shared" si="5"/>
        <v>-1.2416666666666671</v>
      </c>
      <c r="N51" s="20">
        <f t="shared" si="5"/>
        <v>-4.4601666666666668</v>
      </c>
      <c r="O51" s="2" t="s">
        <v>21</v>
      </c>
    </row>
    <row r="52" spans="1:15" x14ac:dyDescent="0.3">
      <c r="A52" s="2" t="s">
        <v>117</v>
      </c>
      <c r="B52" s="18">
        <v>10.11</v>
      </c>
      <c r="C52" s="17">
        <v>0.60499999999999998</v>
      </c>
      <c r="D52" s="19">
        <v>3.34</v>
      </c>
      <c r="E52" s="20">
        <v>5.91</v>
      </c>
      <c r="F52" s="21">
        <v>8.34</v>
      </c>
      <c r="G52" s="22">
        <v>11.5</v>
      </c>
      <c r="H52" s="23">
        <v>15.45</v>
      </c>
      <c r="I52" s="24">
        <v>16.95</v>
      </c>
      <c r="J52" s="25">
        <v>17.350000000000001</v>
      </c>
      <c r="K52" s="23">
        <v>13.94</v>
      </c>
      <c r="L52" s="26">
        <v>8.9600000000000009</v>
      </c>
      <c r="M52" s="27">
        <v>6.7850000000000001</v>
      </c>
      <c r="N52" s="20">
        <v>-5.5E-2</v>
      </c>
      <c r="O52" s="2" t="s">
        <v>117</v>
      </c>
    </row>
    <row r="53" spans="1:15" x14ac:dyDescent="0.3">
      <c r="A53" s="2" t="s">
        <v>86</v>
      </c>
      <c r="B53" s="18">
        <v>2010</v>
      </c>
      <c r="C53" s="17">
        <v>2010</v>
      </c>
      <c r="D53" s="19">
        <v>2003</v>
      </c>
      <c r="E53" s="20">
        <v>2006</v>
      </c>
      <c r="F53" s="21">
        <v>2001</v>
      </c>
      <c r="G53" s="22">
        <v>2010</v>
      </c>
      <c r="H53" s="23">
        <v>2002</v>
      </c>
      <c r="I53" s="24">
        <v>2002</v>
      </c>
      <c r="J53" s="25">
        <v>2006</v>
      </c>
      <c r="K53" s="23">
        <v>2001</v>
      </c>
      <c r="L53" s="26">
        <v>2003</v>
      </c>
      <c r="M53" s="27">
        <v>2010</v>
      </c>
      <c r="N53" s="20">
        <v>2010</v>
      </c>
      <c r="O53" s="2" t="s">
        <v>86</v>
      </c>
    </row>
    <row r="54" spans="1:15" x14ac:dyDescent="0.3">
      <c r="A54" s="2" t="s">
        <v>118</v>
      </c>
      <c r="B54" s="18">
        <v>11.85</v>
      </c>
      <c r="C54" s="17">
        <v>7.88</v>
      </c>
      <c r="D54" s="19">
        <v>7.84</v>
      </c>
      <c r="E54" s="20">
        <v>8.66</v>
      </c>
      <c r="F54" s="21">
        <v>13.315</v>
      </c>
      <c r="G54" s="22">
        <v>16.3</v>
      </c>
      <c r="H54" s="23">
        <v>17.600000000000001</v>
      </c>
      <c r="I54" s="24">
        <v>22.1</v>
      </c>
      <c r="J54" s="25">
        <v>20.350000000000001</v>
      </c>
      <c r="K54" s="23">
        <v>18.850000000000001</v>
      </c>
      <c r="L54" s="26">
        <v>15.5</v>
      </c>
      <c r="M54" s="27">
        <v>9.32</v>
      </c>
      <c r="N54" s="20">
        <v>6.22</v>
      </c>
      <c r="O54" s="2" t="s">
        <v>118</v>
      </c>
    </row>
    <row r="55" spans="1:15" ht="15" thickBot="1" x14ac:dyDescent="0.35">
      <c r="A55" s="87" t="s">
        <v>86</v>
      </c>
      <c r="B55" s="88">
        <v>2006</v>
      </c>
      <c r="C55" s="89">
        <v>2007</v>
      </c>
      <c r="D55" s="90">
        <v>2002</v>
      </c>
      <c r="E55" s="91">
        <v>2003</v>
      </c>
      <c r="F55" s="92">
        <v>2007</v>
      </c>
      <c r="G55" s="93">
        <v>2008</v>
      </c>
      <c r="H55" s="94">
        <v>2005</v>
      </c>
      <c r="I55" s="95">
        <v>2006</v>
      </c>
      <c r="J55" s="96">
        <v>2003</v>
      </c>
      <c r="K55" s="94">
        <v>2006</v>
      </c>
      <c r="L55" s="97">
        <v>2005</v>
      </c>
      <c r="M55" s="98">
        <v>2006</v>
      </c>
      <c r="N55" s="91">
        <v>2002</v>
      </c>
      <c r="O55" s="87" t="s">
        <v>86</v>
      </c>
    </row>
    <row r="56" spans="1:15" ht="15" thickTop="1" x14ac:dyDescent="0.3">
      <c r="A56" s="61" t="s">
        <v>119</v>
      </c>
      <c r="B56" s="62">
        <f>INT(SUM(C56:N56)*100/12)/100</f>
        <v>9.67</v>
      </c>
      <c r="C56" s="241">
        <f t="shared" ref="C56:N57" si="6">(C14+C37)/2</f>
        <v>0.75</v>
      </c>
      <c r="D56" s="242">
        <f t="shared" si="6"/>
        <v>3.4000000000000004</v>
      </c>
      <c r="E56" s="243">
        <f t="shared" si="6"/>
        <v>7</v>
      </c>
      <c r="F56" s="244">
        <f t="shared" si="6"/>
        <v>9.6999999999999993</v>
      </c>
      <c r="G56" s="245">
        <f t="shared" si="6"/>
        <v>10.5</v>
      </c>
      <c r="H56" s="246">
        <f t="shared" si="6"/>
        <v>16.149999999999999</v>
      </c>
      <c r="I56" s="247">
        <f t="shared" si="6"/>
        <v>19.100000000000001</v>
      </c>
      <c r="J56" s="248">
        <f t="shared" si="6"/>
        <v>17.149999999999999</v>
      </c>
      <c r="K56" s="246">
        <f t="shared" si="6"/>
        <v>14.75</v>
      </c>
      <c r="L56" s="249">
        <f t="shared" si="6"/>
        <v>11.2</v>
      </c>
      <c r="M56" s="230">
        <f t="shared" si="6"/>
        <v>6.5</v>
      </c>
      <c r="N56" s="243">
        <f t="shared" si="6"/>
        <v>-9.9999999999999867E-2</v>
      </c>
      <c r="O56" s="61" t="s">
        <v>119</v>
      </c>
    </row>
    <row r="57" spans="1:15" x14ac:dyDescent="0.3">
      <c r="A57" s="2" t="s">
        <v>120</v>
      </c>
      <c r="B57" s="18">
        <f>INT(SUM(C57:N57)*100/12)/100</f>
        <v>10.11</v>
      </c>
      <c r="C57" s="231">
        <f t="shared" si="6"/>
        <v>3.45</v>
      </c>
      <c r="D57" s="232">
        <f t="shared" si="6"/>
        <v>4</v>
      </c>
      <c r="E57" s="233">
        <f t="shared" si="6"/>
        <v>6.55</v>
      </c>
      <c r="F57" s="234">
        <f t="shared" si="6"/>
        <v>8.8000000000000007</v>
      </c>
      <c r="G57" s="235">
        <f t="shared" si="6"/>
        <v>12.350000000000001</v>
      </c>
      <c r="H57" s="236">
        <f t="shared" si="6"/>
        <v>14.850000000000001</v>
      </c>
      <c r="I57" s="237">
        <f t="shared" si="6"/>
        <v>16.899999999999999</v>
      </c>
      <c r="J57" s="238">
        <f t="shared" si="6"/>
        <v>17.05</v>
      </c>
      <c r="K57" s="236">
        <f t="shared" si="6"/>
        <v>14.95</v>
      </c>
      <c r="L57" s="239">
        <f t="shared" si="6"/>
        <v>11.25</v>
      </c>
      <c r="M57" s="240">
        <f t="shared" si="6"/>
        <v>6.85</v>
      </c>
      <c r="N57" s="233">
        <f t="shared" si="6"/>
        <v>4.4000000000000004</v>
      </c>
      <c r="O57" s="2" t="s">
        <v>120</v>
      </c>
    </row>
    <row r="58" spans="1:15" x14ac:dyDescent="0.3">
      <c r="A58" s="2" t="s">
        <v>21</v>
      </c>
      <c r="B58" s="18">
        <f t="shared" ref="B58:N58" si="7">B56-B57</f>
        <v>-0.4399999999999995</v>
      </c>
      <c r="C58" s="17">
        <f t="shared" si="7"/>
        <v>-2.7</v>
      </c>
      <c r="D58" s="19">
        <f t="shared" si="7"/>
        <v>-0.59999999999999964</v>
      </c>
      <c r="E58" s="20">
        <f t="shared" si="7"/>
        <v>0.45000000000000018</v>
      </c>
      <c r="F58" s="21">
        <f t="shared" si="7"/>
        <v>0.89999999999999858</v>
      </c>
      <c r="G58" s="22">
        <f t="shared" si="7"/>
        <v>-1.8500000000000014</v>
      </c>
      <c r="H58" s="23">
        <f t="shared" si="7"/>
        <v>1.2999999999999972</v>
      </c>
      <c r="I58" s="24">
        <f t="shared" si="7"/>
        <v>2.2000000000000028</v>
      </c>
      <c r="J58" s="25">
        <f t="shared" si="7"/>
        <v>9.9999999999997868E-2</v>
      </c>
      <c r="K58" s="23">
        <f t="shared" si="7"/>
        <v>-0.19999999999999929</v>
      </c>
      <c r="L58" s="26">
        <f t="shared" si="7"/>
        <v>-5.0000000000000711E-2</v>
      </c>
      <c r="M58" s="27">
        <f t="shared" si="7"/>
        <v>-0.34999999999999964</v>
      </c>
      <c r="N58" s="20">
        <f t="shared" si="7"/>
        <v>-4.5</v>
      </c>
      <c r="O58" s="2" t="s">
        <v>21</v>
      </c>
    </row>
    <row r="59" spans="1:15" x14ac:dyDescent="0.3">
      <c r="A59" s="2" t="s">
        <v>117</v>
      </c>
      <c r="B59" s="16"/>
      <c r="C59" s="17">
        <v>-3.1</v>
      </c>
      <c r="D59" s="19">
        <v>-3.6</v>
      </c>
      <c r="E59" s="20">
        <v>3.4</v>
      </c>
      <c r="F59" s="21">
        <v>6.3</v>
      </c>
      <c r="G59" s="22">
        <v>9.6999999999999993</v>
      </c>
      <c r="H59" s="23">
        <v>12.5</v>
      </c>
      <c r="I59" s="24">
        <v>14.9</v>
      </c>
      <c r="J59" s="25">
        <v>14.9</v>
      </c>
      <c r="K59" s="23">
        <v>11.9</v>
      </c>
      <c r="L59" s="26">
        <v>7.6</v>
      </c>
      <c r="M59" s="27">
        <v>3.7</v>
      </c>
      <c r="N59" s="20">
        <v>-0.1</v>
      </c>
      <c r="O59" s="2" t="s">
        <v>117</v>
      </c>
    </row>
    <row r="60" spans="1:15" x14ac:dyDescent="0.3">
      <c r="A60" s="2" t="s">
        <v>86</v>
      </c>
      <c r="B60" s="16"/>
      <c r="C60" s="17">
        <v>1963</v>
      </c>
      <c r="D60" s="19">
        <v>1956</v>
      </c>
      <c r="E60" s="20">
        <v>1955</v>
      </c>
      <c r="F60" s="21">
        <v>1986</v>
      </c>
      <c r="G60" s="22">
        <v>1984</v>
      </c>
      <c r="H60" s="23">
        <v>1972</v>
      </c>
      <c r="I60" s="24" t="s">
        <v>99</v>
      </c>
      <c r="J60" s="25">
        <v>1956</v>
      </c>
      <c r="K60" s="23">
        <v>1986</v>
      </c>
      <c r="L60" s="26">
        <v>1974</v>
      </c>
      <c r="M60" s="27">
        <v>1993</v>
      </c>
      <c r="N60" s="20">
        <v>2010</v>
      </c>
      <c r="O60" s="2" t="s">
        <v>86</v>
      </c>
    </row>
    <row r="61" spans="1:15" x14ac:dyDescent="0.3">
      <c r="A61" s="2" t="s">
        <v>118</v>
      </c>
      <c r="B61" s="16"/>
      <c r="C61" s="17">
        <v>7.7</v>
      </c>
      <c r="D61" s="19">
        <v>8.6</v>
      </c>
      <c r="E61" s="20">
        <v>9.9</v>
      </c>
      <c r="F61" s="21">
        <v>12.65</v>
      </c>
      <c r="G61" s="22">
        <v>15.1</v>
      </c>
      <c r="H61" s="23">
        <v>17.8</v>
      </c>
      <c r="I61" s="24">
        <v>21.3</v>
      </c>
      <c r="J61" s="25">
        <v>21.1</v>
      </c>
      <c r="K61" s="23">
        <v>18.600000000000001</v>
      </c>
      <c r="L61" s="26">
        <v>15</v>
      </c>
      <c r="M61" s="27">
        <v>11.2</v>
      </c>
      <c r="N61" s="20">
        <v>8</v>
      </c>
      <c r="O61" s="2" t="s">
        <v>118</v>
      </c>
    </row>
    <row r="62" spans="1:15" x14ac:dyDescent="0.3">
      <c r="A62" s="87" t="s">
        <v>86</v>
      </c>
      <c r="B62" s="99"/>
      <c r="C62" s="89">
        <v>2007</v>
      </c>
      <c r="D62" s="90">
        <v>1990</v>
      </c>
      <c r="E62" s="91" t="s">
        <v>99</v>
      </c>
      <c r="F62" s="92">
        <v>2007</v>
      </c>
      <c r="G62" s="93">
        <v>1947</v>
      </c>
      <c r="H62" s="94">
        <v>1976</v>
      </c>
      <c r="I62" s="95">
        <v>2006</v>
      </c>
      <c r="J62" s="96">
        <v>1947</v>
      </c>
      <c r="K62" s="94">
        <v>1949</v>
      </c>
      <c r="L62" s="97">
        <v>2001</v>
      </c>
      <c r="M62" s="98">
        <v>1994</v>
      </c>
      <c r="N62" s="91">
        <v>1974</v>
      </c>
      <c r="O62" s="87" t="s">
        <v>86</v>
      </c>
    </row>
    <row r="63" spans="1:15" x14ac:dyDescent="0.3">
      <c r="A63" s="15" t="s">
        <v>121</v>
      </c>
      <c r="B63" s="16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 t="s">
        <v>121</v>
      </c>
    </row>
    <row r="64" spans="1:15" x14ac:dyDescent="0.3">
      <c r="A64" s="263" t="s">
        <v>122</v>
      </c>
      <c r="B64" s="264">
        <f>SUM(C64:N64)</f>
        <v>77</v>
      </c>
      <c r="C64" s="265">
        <v>18</v>
      </c>
      <c r="D64" s="266">
        <v>12</v>
      </c>
      <c r="E64" s="267">
        <v>7</v>
      </c>
      <c r="F64" s="268">
        <v>3</v>
      </c>
      <c r="G64" s="269">
        <v>2</v>
      </c>
      <c r="H64" s="270">
        <v>0</v>
      </c>
      <c r="I64" s="271">
        <v>0</v>
      </c>
      <c r="J64" s="272">
        <v>0</v>
      </c>
      <c r="K64" s="270">
        <v>0</v>
      </c>
      <c r="L64" s="273">
        <v>3</v>
      </c>
      <c r="M64" s="274">
        <v>7</v>
      </c>
      <c r="N64" s="267">
        <v>25</v>
      </c>
      <c r="O64" s="263" t="s">
        <v>122</v>
      </c>
    </row>
    <row r="65" spans="1:15" x14ac:dyDescent="0.3">
      <c r="A65" s="275" t="s">
        <v>123</v>
      </c>
      <c r="B65" s="253">
        <f>SUM(C65:N65)</f>
        <v>48.515555555555558</v>
      </c>
      <c r="C65" s="276">
        <v>10.111111111111111</v>
      </c>
      <c r="D65" s="277">
        <v>10.222222222222221</v>
      </c>
      <c r="E65" s="278">
        <v>7.7777777777777777</v>
      </c>
      <c r="F65" s="279">
        <v>3.1111111111111112</v>
      </c>
      <c r="G65" s="280">
        <v>0.1111111111111111</v>
      </c>
      <c r="H65" s="281">
        <v>0</v>
      </c>
      <c r="I65" s="282">
        <v>0</v>
      </c>
      <c r="J65" s="283">
        <v>0</v>
      </c>
      <c r="K65" s="281">
        <v>0</v>
      </c>
      <c r="L65" s="284">
        <v>1.3333333333333333</v>
      </c>
      <c r="M65" s="285">
        <v>3.5155555555555558</v>
      </c>
      <c r="N65" s="278">
        <v>12.333333333333334</v>
      </c>
      <c r="O65" s="275" t="s">
        <v>123</v>
      </c>
    </row>
    <row r="66" spans="1:15" x14ac:dyDescent="0.3">
      <c r="A66" s="2" t="s">
        <v>124</v>
      </c>
      <c r="B66" s="18">
        <v>77</v>
      </c>
      <c r="C66" s="17">
        <v>18</v>
      </c>
      <c r="D66" s="19">
        <v>18</v>
      </c>
      <c r="E66" s="20">
        <v>15</v>
      </c>
      <c r="F66" s="21">
        <v>9</v>
      </c>
      <c r="G66" s="22">
        <v>2</v>
      </c>
      <c r="H66" s="23">
        <v>0</v>
      </c>
      <c r="I66" s="24">
        <v>0</v>
      </c>
      <c r="J66" s="25">
        <v>0</v>
      </c>
      <c r="K66" s="23">
        <v>0</v>
      </c>
      <c r="L66" s="26">
        <v>7</v>
      </c>
      <c r="M66" s="27">
        <v>8</v>
      </c>
      <c r="N66" s="20">
        <v>25</v>
      </c>
      <c r="O66" s="2" t="s">
        <v>124</v>
      </c>
    </row>
    <row r="67" spans="1:15" x14ac:dyDescent="0.3">
      <c r="A67" s="2" t="s">
        <v>86</v>
      </c>
      <c r="B67" s="18">
        <v>2010</v>
      </c>
      <c r="C67" s="17">
        <v>2010</v>
      </c>
      <c r="D67" s="19">
        <v>2003</v>
      </c>
      <c r="E67" s="20">
        <v>2006</v>
      </c>
      <c r="F67" s="21">
        <v>2003</v>
      </c>
      <c r="G67" s="22">
        <v>2010</v>
      </c>
      <c r="H67" s="23"/>
      <c r="I67" s="24"/>
      <c r="J67" s="25"/>
      <c r="K67" s="23"/>
      <c r="L67" s="26">
        <v>2003</v>
      </c>
      <c r="M67" s="27">
        <v>2005</v>
      </c>
      <c r="N67" s="20">
        <v>2010</v>
      </c>
      <c r="O67" s="2" t="s">
        <v>86</v>
      </c>
    </row>
    <row r="68" spans="1:15" x14ac:dyDescent="0.3">
      <c r="A68" s="2" t="s">
        <v>125</v>
      </c>
      <c r="B68" s="18">
        <v>34</v>
      </c>
      <c r="C68" s="17">
        <v>4</v>
      </c>
      <c r="D68" s="19">
        <v>6</v>
      </c>
      <c r="E68" s="20">
        <v>2</v>
      </c>
      <c r="F68" s="21">
        <v>0</v>
      </c>
      <c r="G68" s="22">
        <v>0</v>
      </c>
      <c r="H68" s="23">
        <v>0</v>
      </c>
      <c r="I68" s="24">
        <v>0</v>
      </c>
      <c r="J68" s="25">
        <v>0</v>
      </c>
      <c r="K68" s="23">
        <v>0</v>
      </c>
      <c r="L68" s="26">
        <v>0</v>
      </c>
      <c r="M68" s="27">
        <v>0</v>
      </c>
      <c r="N68" s="20">
        <v>7</v>
      </c>
      <c r="O68" s="2" t="s">
        <v>125</v>
      </c>
    </row>
    <row r="69" spans="1:15" x14ac:dyDescent="0.3">
      <c r="A69" s="2" t="s">
        <v>126</v>
      </c>
      <c r="B69" s="18">
        <v>2002</v>
      </c>
      <c r="C69" s="17">
        <v>2008</v>
      </c>
      <c r="D69" s="19">
        <v>2007</v>
      </c>
      <c r="E69" s="20">
        <v>2001</v>
      </c>
      <c r="F69" s="21">
        <v>2009</v>
      </c>
      <c r="G69" s="22">
        <v>2006</v>
      </c>
      <c r="H69" s="23"/>
      <c r="I69" s="24"/>
      <c r="J69" s="25"/>
      <c r="K69" s="23"/>
      <c r="L69" s="26">
        <v>2008</v>
      </c>
      <c r="M69" s="27">
        <v>2002</v>
      </c>
      <c r="N69" s="20">
        <v>2002</v>
      </c>
      <c r="O69" s="2" t="s">
        <v>126</v>
      </c>
    </row>
    <row r="70" spans="1:15" x14ac:dyDescent="0.3">
      <c r="A70" s="2" t="s">
        <v>127</v>
      </c>
      <c r="B70" s="100">
        <v>40469</v>
      </c>
      <c r="C70" s="17"/>
      <c r="D70" s="19"/>
      <c r="E70" s="20"/>
      <c r="F70" s="21"/>
      <c r="G70" s="22"/>
      <c r="H70" s="23"/>
      <c r="I70" s="24"/>
      <c r="J70" s="25"/>
      <c r="K70" s="23"/>
      <c r="L70" s="26"/>
      <c r="M70" s="27"/>
      <c r="N70" s="20"/>
      <c r="O70" s="2"/>
    </row>
    <row r="71" spans="1:15" x14ac:dyDescent="0.3">
      <c r="A71" s="2" t="s">
        <v>128</v>
      </c>
      <c r="B71" s="38">
        <v>40101</v>
      </c>
      <c r="C71" s="17"/>
      <c r="D71" s="19"/>
      <c r="E71" s="20"/>
      <c r="F71" s="21"/>
      <c r="G71" s="22"/>
      <c r="H71" s="23"/>
      <c r="I71" s="24"/>
      <c r="J71" s="25"/>
      <c r="K71" s="23"/>
      <c r="L71" s="26"/>
      <c r="M71" s="27"/>
      <c r="N71" s="20"/>
      <c r="O71" s="2"/>
    </row>
    <row r="72" spans="1:15" x14ac:dyDescent="0.3">
      <c r="A72" s="2" t="s">
        <v>129</v>
      </c>
      <c r="B72" s="38">
        <v>39775</v>
      </c>
      <c r="C72" s="17"/>
      <c r="D72" s="19"/>
      <c r="E72" s="20"/>
      <c r="F72" s="21"/>
      <c r="G72" s="22"/>
      <c r="H72" s="23"/>
      <c r="I72" s="24"/>
      <c r="J72" s="25"/>
      <c r="K72" s="23"/>
      <c r="L72" s="26"/>
      <c r="M72" s="27"/>
      <c r="N72" s="20"/>
      <c r="O72" s="2"/>
    </row>
    <row r="73" spans="1:15" x14ac:dyDescent="0.3">
      <c r="A73" s="2" t="s">
        <v>130</v>
      </c>
      <c r="B73" s="100">
        <v>40313</v>
      </c>
      <c r="C73" s="17"/>
      <c r="D73" s="19"/>
      <c r="E73" s="20"/>
      <c r="F73" s="21"/>
      <c r="G73" s="22"/>
      <c r="H73" s="23"/>
      <c r="I73" s="24"/>
      <c r="J73" s="25"/>
      <c r="K73" s="23"/>
      <c r="L73" s="26"/>
      <c r="M73" s="27"/>
      <c r="N73" s="20"/>
      <c r="O73" s="2"/>
    </row>
    <row r="74" spans="1:15" x14ac:dyDescent="0.3">
      <c r="A74" s="2" t="s">
        <v>131</v>
      </c>
      <c r="B74" s="38">
        <v>39164</v>
      </c>
      <c r="C74" s="17"/>
      <c r="D74" s="19"/>
      <c r="E74" s="20"/>
      <c r="F74" s="21"/>
      <c r="G74" s="22"/>
      <c r="H74" s="23"/>
      <c r="I74" s="24"/>
      <c r="J74" s="25"/>
      <c r="K74" s="23"/>
      <c r="L74" s="26"/>
      <c r="M74" s="27"/>
      <c r="N74" s="20"/>
      <c r="O74" s="2"/>
    </row>
    <row r="75" spans="1:15" ht="15" thickBot="1" x14ac:dyDescent="0.35">
      <c r="A75" s="101" t="s">
        <v>132</v>
      </c>
      <c r="B75" s="102">
        <v>38490</v>
      </c>
      <c r="C75" s="103"/>
      <c r="D75" s="104"/>
      <c r="E75" s="105"/>
      <c r="F75" s="106"/>
      <c r="G75" s="107"/>
      <c r="H75" s="108"/>
      <c r="I75" s="109"/>
      <c r="J75" s="110"/>
      <c r="K75" s="108"/>
      <c r="L75" s="111"/>
      <c r="M75" s="112"/>
      <c r="N75" s="105"/>
      <c r="O75" s="101"/>
    </row>
    <row r="76" spans="1:15" ht="15" thickTop="1" x14ac:dyDescent="0.3">
      <c r="A76" s="61" t="s">
        <v>133</v>
      </c>
      <c r="B76" s="264">
        <f>SUM(C76:N76)</f>
        <v>70</v>
      </c>
      <c r="C76" s="63">
        <v>18</v>
      </c>
      <c r="D76" s="64">
        <v>12</v>
      </c>
      <c r="E76" s="65">
        <v>7</v>
      </c>
      <c r="F76" s="66">
        <v>0</v>
      </c>
      <c r="G76" s="67">
        <v>0</v>
      </c>
      <c r="H76" s="68">
        <v>0</v>
      </c>
      <c r="I76" s="69">
        <v>0</v>
      </c>
      <c r="J76" s="70">
        <v>0</v>
      </c>
      <c r="K76" s="68">
        <v>0</v>
      </c>
      <c r="L76" s="71">
        <v>2</v>
      </c>
      <c r="M76" s="72">
        <v>7</v>
      </c>
      <c r="N76" s="65">
        <v>24</v>
      </c>
      <c r="O76" s="61" t="s">
        <v>133</v>
      </c>
    </row>
    <row r="77" spans="1:15" x14ac:dyDescent="0.3">
      <c r="A77" s="113" t="s">
        <v>134</v>
      </c>
      <c r="B77" s="114">
        <f>SUM(C77:N77)</f>
        <v>49</v>
      </c>
      <c r="C77" s="115">
        <v>12</v>
      </c>
      <c r="D77" s="116">
        <v>11</v>
      </c>
      <c r="E77" s="117">
        <v>7</v>
      </c>
      <c r="F77" s="118">
        <v>3</v>
      </c>
      <c r="G77" s="119">
        <v>0</v>
      </c>
      <c r="H77" s="120">
        <v>0</v>
      </c>
      <c r="I77" s="121">
        <v>0</v>
      </c>
      <c r="J77" s="122">
        <v>0</v>
      </c>
      <c r="K77" s="120">
        <v>0</v>
      </c>
      <c r="L77" s="123">
        <v>1</v>
      </c>
      <c r="M77" s="124">
        <v>5</v>
      </c>
      <c r="N77" s="117">
        <v>10</v>
      </c>
      <c r="O77" s="113" t="s">
        <v>134</v>
      </c>
    </row>
    <row r="78" spans="1:15" x14ac:dyDescent="0.3">
      <c r="A78" s="2" t="s">
        <v>124</v>
      </c>
      <c r="B78" s="125"/>
      <c r="C78" s="17">
        <v>28</v>
      </c>
      <c r="D78" s="19">
        <v>27</v>
      </c>
      <c r="E78" s="20">
        <v>23</v>
      </c>
      <c r="F78" s="21">
        <v>9</v>
      </c>
      <c r="G78" s="22">
        <v>2</v>
      </c>
      <c r="H78" s="23">
        <v>0</v>
      </c>
      <c r="I78" s="24">
        <v>0</v>
      </c>
      <c r="J78" s="25">
        <v>0</v>
      </c>
      <c r="K78" s="23">
        <v>0</v>
      </c>
      <c r="L78" s="26">
        <v>5</v>
      </c>
      <c r="M78" s="27">
        <v>15</v>
      </c>
      <c r="N78" s="20">
        <v>23</v>
      </c>
      <c r="O78" s="2" t="s">
        <v>124</v>
      </c>
    </row>
    <row r="79" spans="1:15" x14ac:dyDescent="0.3">
      <c r="A79" s="2" t="s">
        <v>86</v>
      </c>
      <c r="B79" s="125"/>
      <c r="C79" s="17" t="s">
        <v>99</v>
      </c>
      <c r="D79" s="19">
        <v>1956</v>
      </c>
      <c r="E79" s="20">
        <v>1955</v>
      </c>
      <c r="F79" s="21">
        <v>1956</v>
      </c>
      <c r="G79" s="22">
        <v>1962</v>
      </c>
      <c r="H79" s="23"/>
      <c r="I79" s="24"/>
      <c r="J79" s="25"/>
      <c r="K79" s="23"/>
      <c r="L79" s="26">
        <v>1997</v>
      </c>
      <c r="M79" s="27">
        <v>1985</v>
      </c>
      <c r="N79" s="20">
        <v>1963</v>
      </c>
      <c r="O79" s="2" t="s">
        <v>86</v>
      </c>
    </row>
    <row r="80" spans="1:15" x14ac:dyDescent="0.3">
      <c r="A80" s="2" t="s">
        <v>125</v>
      </c>
      <c r="B80" s="125"/>
      <c r="C80" s="17">
        <v>0</v>
      </c>
      <c r="D80" s="19">
        <v>0</v>
      </c>
      <c r="E80" s="20">
        <v>0</v>
      </c>
      <c r="F80" s="21">
        <v>0</v>
      </c>
      <c r="G80" s="22">
        <v>0</v>
      </c>
      <c r="H80" s="23">
        <v>0</v>
      </c>
      <c r="I80" s="24">
        <v>0</v>
      </c>
      <c r="J80" s="25">
        <v>0</v>
      </c>
      <c r="K80" s="23">
        <v>0</v>
      </c>
      <c r="L80" s="26">
        <v>0</v>
      </c>
      <c r="M80" s="27">
        <v>0</v>
      </c>
      <c r="N80" s="20">
        <v>0</v>
      </c>
      <c r="O80" s="2" t="s">
        <v>125</v>
      </c>
    </row>
    <row r="81" spans="1:15" x14ac:dyDescent="0.3">
      <c r="A81" s="87" t="s">
        <v>126</v>
      </c>
      <c r="B81" s="125"/>
      <c r="C81" s="89" t="s">
        <v>99</v>
      </c>
      <c r="D81" s="90" t="s">
        <v>99</v>
      </c>
      <c r="E81" s="91">
        <v>2007</v>
      </c>
      <c r="F81" s="92">
        <v>2007</v>
      </c>
      <c r="G81" s="93">
        <v>2010</v>
      </c>
      <c r="H81" s="94"/>
      <c r="I81" s="95"/>
      <c r="J81" s="96"/>
      <c r="K81" s="94"/>
      <c r="L81" s="97">
        <v>2007</v>
      </c>
      <c r="M81" s="98">
        <v>2006</v>
      </c>
      <c r="N81" s="91" t="s">
        <v>99</v>
      </c>
      <c r="O81" s="87" t="s">
        <v>126</v>
      </c>
    </row>
    <row r="82" spans="1:15" x14ac:dyDescent="0.3">
      <c r="A82" s="15" t="s">
        <v>135</v>
      </c>
      <c r="B82" s="16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 t="s">
        <v>135</v>
      </c>
    </row>
    <row r="83" spans="1:15" x14ac:dyDescent="0.3">
      <c r="A83" s="263" t="s">
        <v>136</v>
      </c>
      <c r="B83" s="264">
        <f>SUM(C83:N83)</f>
        <v>23</v>
      </c>
      <c r="C83" s="265">
        <v>9</v>
      </c>
      <c r="D83" s="266">
        <v>3</v>
      </c>
      <c r="E83" s="267">
        <v>1</v>
      </c>
      <c r="F83" s="268">
        <v>0</v>
      </c>
      <c r="G83" s="269">
        <v>0</v>
      </c>
      <c r="H83" s="270">
        <v>0</v>
      </c>
      <c r="I83" s="271">
        <v>0</v>
      </c>
      <c r="J83" s="272">
        <v>0</v>
      </c>
      <c r="K83" s="270">
        <v>0</v>
      </c>
      <c r="L83" s="273">
        <v>0</v>
      </c>
      <c r="M83" s="274">
        <v>1</v>
      </c>
      <c r="N83" s="267">
        <v>9</v>
      </c>
      <c r="O83" s="263" t="s">
        <v>136</v>
      </c>
    </row>
    <row r="84" spans="1:15" x14ac:dyDescent="0.3">
      <c r="A84" s="275" t="s">
        <v>137</v>
      </c>
      <c r="B84" s="253">
        <f>SUM(C84:N84)</f>
        <v>6.1111111111111116</v>
      </c>
      <c r="C84" s="276">
        <v>2.4444444444444446</v>
      </c>
      <c r="D84" s="277">
        <v>1.1111111111111112</v>
      </c>
      <c r="E84" s="278">
        <v>0.77777777777777779</v>
      </c>
      <c r="F84" s="279">
        <v>0.1111111111111111</v>
      </c>
      <c r="G84" s="280">
        <v>0</v>
      </c>
      <c r="H84" s="281">
        <v>0</v>
      </c>
      <c r="I84" s="282">
        <v>0</v>
      </c>
      <c r="J84" s="283">
        <v>0</v>
      </c>
      <c r="K84" s="281">
        <v>0</v>
      </c>
      <c r="L84" s="284">
        <v>0.22222222222222221</v>
      </c>
      <c r="M84" s="285">
        <v>0</v>
      </c>
      <c r="N84" s="278">
        <v>1.4444444444444444</v>
      </c>
      <c r="O84" s="275" t="s">
        <v>137</v>
      </c>
    </row>
    <row r="85" spans="1:15" x14ac:dyDescent="0.3">
      <c r="A85" s="2" t="s">
        <v>138</v>
      </c>
      <c r="B85" s="18">
        <v>23</v>
      </c>
      <c r="C85" s="17">
        <v>9</v>
      </c>
      <c r="D85" s="19">
        <v>3</v>
      </c>
      <c r="E85" s="20">
        <v>5</v>
      </c>
      <c r="F85" s="21">
        <v>1</v>
      </c>
      <c r="G85" s="22">
        <v>0</v>
      </c>
      <c r="H85" s="23">
        <v>0</v>
      </c>
      <c r="I85" s="24">
        <v>0</v>
      </c>
      <c r="J85" s="25">
        <v>0</v>
      </c>
      <c r="K85" s="23">
        <v>0</v>
      </c>
      <c r="L85" s="26">
        <v>2</v>
      </c>
      <c r="M85" s="27">
        <v>1</v>
      </c>
      <c r="N85" s="20">
        <v>9</v>
      </c>
      <c r="O85" s="2" t="s">
        <v>138</v>
      </c>
    </row>
    <row r="86" spans="1:15" x14ac:dyDescent="0.3">
      <c r="A86" s="2" t="s">
        <v>86</v>
      </c>
      <c r="B86" s="18">
        <v>2010</v>
      </c>
      <c r="C86" s="17">
        <v>2010</v>
      </c>
      <c r="D86" s="19">
        <v>2010</v>
      </c>
      <c r="E86" s="20">
        <v>2005</v>
      </c>
      <c r="F86" s="21">
        <v>2003</v>
      </c>
      <c r="G86" s="22"/>
      <c r="H86" s="23"/>
      <c r="I86" s="24"/>
      <c r="J86" s="25"/>
      <c r="K86" s="23"/>
      <c r="L86" s="26">
        <v>2003</v>
      </c>
      <c r="M86" s="27">
        <v>2010</v>
      </c>
      <c r="N86" s="20">
        <v>2010</v>
      </c>
      <c r="O86" s="2" t="s">
        <v>86</v>
      </c>
    </row>
    <row r="87" spans="1:15" x14ac:dyDescent="0.3">
      <c r="A87" s="2" t="s">
        <v>139</v>
      </c>
      <c r="B87" s="18">
        <v>2</v>
      </c>
      <c r="C87" s="17">
        <v>0</v>
      </c>
      <c r="D87" s="19">
        <v>0</v>
      </c>
      <c r="E87" s="20">
        <v>0</v>
      </c>
      <c r="F87" s="21">
        <v>0</v>
      </c>
      <c r="G87" s="22">
        <v>0</v>
      </c>
      <c r="H87" s="23">
        <v>0</v>
      </c>
      <c r="I87" s="24">
        <v>0</v>
      </c>
      <c r="J87" s="25">
        <v>0</v>
      </c>
      <c r="K87" s="23">
        <v>0</v>
      </c>
      <c r="L87" s="26">
        <v>0</v>
      </c>
      <c r="M87" s="27">
        <v>0</v>
      </c>
      <c r="N87" s="20">
        <v>0</v>
      </c>
      <c r="O87" s="2" t="s">
        <v>139</v>
      </c>
    </row>
    <row r="88" spans="1:15" ht="15" thickBot="1" x14ac:dyDescent="0.35">
      <c r="A88" s="87" t="s">
        <v>126</v>
      </c>
      <c r="B88" s="88">
        <v>2002</v>
      </c>
      <c r="C88" s="89">
        <v>2005</v>
      </c>
      <c r="D88" s="90">
        <v>2006</v>
      </c>
      <c r="E88" s="91">
        <v>2009</v>
      </c>
      <c r="F88" s="92">
        <v>2010</v>
      </c>
      <c r="G88" s="93"/>
      <c r="H88" s="94"/>
      <c r="I88" s="95"/>
      <c r="J88" s="96"/>
      <c r="K88" s="94"/>
      <c r="L88" s="97">
        <v>2010</v>
      </c>
      <c r="M88" s="98">
        <v>2005</v>
      </c>
      <c r="N88" s="91">
        <v>2006</v>
      </c>
      <c r="O88" s="87" t="s">
        <v>126</v>
      </c>
    </row>
    <row r="89" spans="1:15" ht="15" thickTop="1" x14ac:dyDescent="0.3">
      <c r="A89" s="126" t="s">
        <v>140</v>
      </c>
      <c r="B89" s="127">
        <f>SUM(C89:N89)</f>
        <v>7</v>
      </c>
      <c r="C89" s="201">
        <v>3</v>
      </c>
      <c r="D89" s="202">
        <v>2</v>
      </c>
      <c r="E89" s="203">
        <v>0</v>
      </c>
      <c r="F89" s="204">
        <v>0</v>
      </c>
      <c r="G89" s="132">
        <v>0</v>
      </c>
      <c r="H89" s="133">
        <v>0</v>
      </c>
      <c r="I89" s="134">
        <v>0</v>
      </c>
      <c r="J89" s="135">
        <v>0</v>
      </c>
      <c r="K89" s="133">
        <v>0</v>
      </c>
      <c r="L89" s="136">
        <v>0</v>
      </c>
      <c r="M89" s="137">
        <v>0</v>
      </c>
      <c r="N89" s="130">
        <v>2</v>
      </c>
      <c r="O89" s="126" t="s">
        <v>140</v>
      </c>
    </row>
    <row r="90" spans="1:15" x14ac:dyDescent="0.3">
      <c r="A90" s="15" t="s">
        <v>141</v>
      </c>
      <c r="B90" s="16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 t="s">
        <v>141</v>
      </c>
    </row>
    <row r="91" spans="1:15" x14ac:dyDescent="0.3">
      <c r="A91" s="263" t="s">
        <v>142</v>
      </c>
      <c r="B91" s="264">
        <f>SUM(C91:N91)</f>
        <v>3</v>
      </c>
      <c r="C91" s="265">
        <v>2</v>
      </c>
      <c r="D91" s="266">
        <v>0</v>
      </c>
      <c r="E91" s="267">
        <v>0</v>
      </c>
      <c r="F91" s="268">
        <v>0</v>
      </c>
      <c r="G91" s="269">
        <v>0</v>
      </c>
      <c r="H91" s="270">
        <v>0</v>
      </c>
      <c r="I91" s="271">
        <v>0</v>
      </c>
      <c r="J91" s="272">
        <v>0</v>
      </c>
      <c r="K91" s="270">
        <v>0</v>
      </c>
      <c r="L91" s="273">
        <v>0</v>
      </c>
      <c r="M91" s="274">
        <v>0</v>
      </c>
      <c r="N91" s="267">
        <v>1</v>
      </c>
      <c r="O91" s="263" t="s">
        <v>142</v>
      </c>
    </row>
    <row r="92" spans="1:15" x14ac:dyDescent="0.3">
      <c r="A92" s="275" t="s">
        <v>143</v>
      </c>
      <c r="B92" s="253">
        <f>SUM(C92:N92)</f>
        <v>0.66666666666666674</v>
      </c>
      <c r="C92" s="276">
        <v>0.44444444444444442</v>
      </c>
      <c r="D92" s="277">
        <v>0.1111111111111111</v>
      </c>
      <c r="E92" s="278">
        <v>0.1111111111111111</v>
      </c>
      <c r="F92" s="279">
        <v>0</v>
      </c>
      <c r="G92" s="280">
        <v>0</v>
      </c>
      <c r="H92" s="281">
        <v>0</v>
      </c>
      <c r="I92" s="282">
        <v>0</v>
      </c>
      <c r="J92" s="283">
        <v>0</v>
      </c>
      <c r="K92" s="281">
        <v>0</v>
      </c>
      <c r="L92" s="284">
        <v>0</v>
      </c>
      <c r="M92" s="285">
        <v>0</v>
      </c>
      <c r="N92" s="278">
        <v>0</v>
      </c>
      <c r="O92" s="275" t="s">
        <v>143</v>
      </c>
    </row>
    <row r="93" spans="1:15" x14ac:dyDescent="0.3">
      <c r="A93" s="2" t="s">
        <v>144</v>
      </c>
      <c r="B93" s="18">
        <v>4</v>
      </c>
      <c r="C93" s="17">
        <v>4</v>
      </c>
      <c r="D93" s="19">
        <v>1</v>
      </c>
      <c r="E93" s="20">
        <v>1</v>
      </c>
      <c r="F93" s="21">
        <v>0</v>
      </c>
      <c r="G93" s="22">
        <v>0</v>
      </c>
      <c r="H93" s="23">
        <v>0</v>
      </c>
      <c r="I93" s="24">
        <v>0</v>
      </c>
      <c r="J93" s="25">
        <v>0</v>
      </c>
      <c r="K93" s="23">
        <v>0</v>
      </c>
      <c r="L93" s="26">
        <v>0</v>
      </c>
      <c r="M93" s="27">
        <v>0</v>
      </c>
      <c r="N93" s="20">
        <v>1</v>
      </c>
      <c r="O93" s="2" t="s">
        <v>144</v>
      </c>
    </row>
    <row r="94" spans="1:15" x14ac:dyDescent="0.3">
      <c r="A94" s="2" t="s">
        <v>86</v>
      </c>
      <c r="B94" s="18">
        <v>2009</v>
      </c>
      <c r="C94" s="17">
        <v>2009</v>
      </c>
      <c r="D94" s="19">
        <v>2005</v>
      </c>
      <c r="E94" s="20">
        <v>2005</v>
      </c>
      <c r="F94" s="21"/>
      <c r="G94" s="22"/>
      <c r="H94" s="23"/>
      <c r="I94" s="24"/>
      <c r="J94" s="25"/>
      <c r="K94" s="23"/>
      <c r="L94" s="26"/>
      <c r="M94" s="27"/>
      <c r="N94" s="20">
        <v>2010</v>
      </c>
      <c r="O94" s="2" t="s">
        <v>86</v>
      </c>
    </row>
    <row r="95" spans="1:15" x14ac:dyDescent="0.3">
      <c r="A95" s="2" t="s">
        <v>145</v>
      </c>
      <c r="B95" s="18">
        <v>0</v>
      </c>
      <c r="C95" s="17">
        <v>0</v>
      </c>
      <c r="D95" s="19">
        <v>0</v>
      </c>
      <c r="E95" s="20">
        <v>0</v>
      </c>
      <c r="F95" s="21">
        <v>0</v>
      </c>
      <c r="G95" s="22">
        <v>0</v>
      </c>
      <c r="H95" s="23">
        <v>0</v>
      </c>
      <c r="I95" s="24">
        <v>0</v>
      </c>
      <c r="J95" s="25">
        <v>0</v>
      </c>
      <c r="K95" s="23">
        <v>0</v>
      </c>
      <c r="L95" s="26">
        <v>0</v>
      </c>
      <c r="M95" s="27">
        <v>0</v>
      </c>
      <c r="N95" s="20">
        <v>0</v>
      </c>
      <c r="O95" s="2" t="s">
        <v>145</v>
      </c>
    </row>
    <row r="96" spans="1:15" ht="15" thickBot="1" x14ac:dyDescent="0.35">
      <c r="A96" s="87" t="s">
        <v>126</v>
      </c>
      <c r="B96" s="88">
        <v>2008</v>
      </c>
      <c r="C96" s="89">
        <v>2008</v>
      </c>
      <c r="D96" s="90">
        <v>2008</v>
      </c>
      <c r="E96" s="91">
        <v>2009</v>
      </c>
      <c r="F96" s="92"/>
      <c r="G96" s="93"/>
      <c r="H96" s="94"/>
      <c r="I96" s="95"/>
      <c r="J96" s="96"/>
      <c r="K96" s="94"/>
      <c r="L96" s="97"/>
      <c r="M96" s="98"/>
      <c r="N96" s="91">
        <v>2009</v>
      </c>
      <c r="O96" s="87" t="s">
        <v>126</v>
      </c>
    </row>
    <row r="97" spans="1:15" ht="15" thickTop="1" x14ac:dyDescent="0.3">
      <c r="A97" s="126" t="s">
        <v>146</v>
      </c>
      <c r="B97" s="127">
        <v>1</v>
      </c>
      <c r="C97" s="128">
        <v>1</v>
      </c>
      <c r="D97" s="129">
        <v>0</v>
      </c>
      <c r="E97" s="130">
        <v>0</v>
      </c>
      <c r="F97" s="131">
        <v>0</v>
      </c>
      <c r="G97" s="132">
        <v>0</v>
      </c>
      <c r="H97" s="133">
        <v>0</v>
      </c>
      <c r="I97" s="134">
        <v>0</v>
      </c>
      <c r="J97" s="135">
        <v>0</v>
      </c>
      <c r="K97" s="133">
        <v>0</v>
      </c>
      <c r="L97" s="211">
        <v>0</v>
      </c>
      <c r="M97" s="137">
        <v>0</v>
      </c>
      <c r="N97" s="130">
        <v>0</v>
      </c>
      <c r="O97" s="126" t="s">
        <v>147</v>
      </c>
    </row>
    <row r="98" spans="1:15" x14ac:dyDescent="0.3">
      <c r="A98" s="15" t="s">
        <v>148</v>
      </c>
      <c r="B98" s="16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 t="s">
        <v>148</v>
      </c>
    </row>
    <row r="99" spans="1:15" x14ac:dyDescent="0.3">
      <c r="A99" s="263" t="s">
        <v>149</v>
      </c>
      <c r="B99" s="264">
        <f>SUM(C99:N99)</f>
        <v>10</v>
      </c>
      <c r="C99" s="265">
        <v>6</v>
      </c>
      <c r="D99" s="266">
        <v>0</v>
      </c>
      <c r="E99" s="267">
        <v>0</v>
      </c>
      <c r="F99" s="268">
        <v>0</v>
      </c>
      <c r="G99" s="269">
        <v>0</v>
      </c>
      <c r="H99" s="270">
        <v>0</v>
      </c>
      <c r="I99" s="271">
        <v>0</v>
      </c>
      <c r="J99" s="272">
        <v>0</v>
      </c>
      <c r="K99" s="270">
        <v>0</v>
      </c>
      <c r="L99" s="273">
        <v>0</v>
      </c>
      <c r="M99" s="274">
        <v>1</v>
      </c>
      <c r="N99" s="267">
        <v>3</v>
      </c>
      <c r="O99" s="263" t="s">
        <v>149</v>
      </c>
    </row>
    <row r="100" spans="1:15" x14ac:dyDescent="0.3">
      <c r="A100" s="275" t="s">
        <v>150</v>
      </c>
      <c r="B100" s="253">
        <f>SUM(C100:N100)</f>
        <v>1.4444444444444444</v>
      </c>
      <c r="C100" s="276">
        <v>0.88888888888888884</v>
      </c>
      <c r="D100" s="277">
        <v>0</v>
      </c>
      <c r="E100" s="278">
        <v>0</v>
      </c>
      <c r="F100" s="279">
        <v>0</v>
      </c>
      <c r="G100" s="280">
        <v>0</v>
      </c>
      <c r="H100" s="281">
        <v>0</v>
      </c>
      <c r="I100" s="282">
        <v>0</v>
      </c>
      <c r="J100" s="283">
        <v>0</v>
      </c>
      <c r="K100" s="281">
        <v>0</v>
      </c>
      <c r="L100" s="284">
        <v>0</v>
      </c>
      <c r="M100" s="285">
        <v>0</v>
      </c>
      <c r="N100" s="278">
        <v>0.55555555555555558</v>
      </c>
      <c r="O100" s="275" t="s">
        <v>150</v>
      </c>
    </row>
    <row r="101" spans="1:15" x14ac:dyDescent="0.3">
      <c r="A101" s="2" t="s">
        <v>151</v>
      </c>
      <c r="B101" s="18">
        <v>10</v>
      </c>
      <c r="C101" s="17">
        <v>6</v>
      </c>
      <c r="D101" s="19">
        <v>0</v>
      </c>
      <c r="E101" s="20">
        <v>0</v>
      </c>
      <c r="F101" s="21">
        <v>0</v>
      </c>
      <c r="G101" s="22">
        <v>0</v>
      </c>
      <c r="H101" s="23">
        <v>0</v>
      </c>
      <c r="I101" s="24">
        <v>0</v>
      </c>
      <c r="J101" s="25">
        <v>0</v>
      </c>
      <c r="K101" s="23">
        <v>0</v>
      </c>
      <c r="L101" s="26">
        <v>0</v>
      </c>
      <c r="M101" s="27">
        <v>1</v>
      </c>
      <c r="N101" s="20">
        <v>3</v>
      </c>
      <c r="O101" s="2" t="s">
        <v>151</v>
      </c>
    </row>
    <row r="102" spans="1:15" x14ac:dyDescent="0.3">
      <c r="A102" s="2" t="s">
        <v>126</v>
      </c>
      <c r="B102" s="18">
        <v>2010</v>
      </c>
      <c r="C102" s="17">
        <v>2010</v>
      </c>
      <c r="D102" s="19"/>
      <c r="E102" s="20"/>
      <c r="F102" s="21"/>
      <c r="G102" s="22"/>
      <c r="H102" s="23"/>
      <c r="I102" s="24"/>
      <c r="J102" s="25"/>
      <c r="K102" s="23"/>
      <c r="L102" s="26"/>
      <c r="M102" s="27">
        <v>2010</v>
      </c>
      <c r="N102" s="20">
        <v>2010</v>
      </c>
      <c r="O102" s="2" t="s">
        <v>126</v>
      </c>
    </row>
    <row r="103" spans="1:15" x14ac:dyDescent="0.3">
      <c r="A103" s="2" t="s">
        <v>152</v>
      </c>
      <c r="B103" s="18">
        <v>0</v>
      </c>
      <c r="C103" s="17">
        <v>0</v>
      </c>
      <c r="D103" s="19">
        <v>0</v>
      </c>
      <c r="E103" s="20">
        <v>0</v>
      </c>
      <c r="F103" s="21">
        <v>0</v>
      </c>
      <c r="G103" s="22">
        <v>0</v>
      </c>
      <c r="H103" s="23">
        <v>0</v>
      </c>
      <c r="I103" s="24">
        <v>0</v>
      </c>
      <c r="J103" s="25">
        <v>0</v>
      </c>
      <c r="K103" s="23">
        <v>0</v>
      </c>
      <c r="L103" s="26">
        <v>0</v>
      </c>
      <c r="M103" s="27">
        <v>0</v>
      </c>
      <c r="N103" s="20">
        <v>0</v>
      </c>
      <c r="O103" s="2" t="s">
        <v>152</v>
      </c>
    </row>
    <row r="104" spans="1:15" ht="15" thickBot="1" x14ac:dyDescent="0.35">
      <c r="A104" s="87" t="s">
        <v>126</v>
      </c>
      <c r="B104" s="88">
        <v>2008</v>
      </c>
      <c r="C104" s="89">
        <v>2008</v>
      </c>
      <c r="D104" s="90">
        <v>2008</v>
      </c>
      <c r="E104" s="91"/>
      <c r="F104" s="92"/>
      <c r="G104" s="93"/>
      <c r="H104" s="94"/>
      <c r="I104" s="95"/>
      <c r="J104" s="96"/>
      <c r="K104" s="94"/>
      <c r="L104" s="97"/>
      <c r="M104" s="98">
        <v>2009</v>
      </c>
      <c r="N104" s="91">
        <v>2006</v>
      </c>
      <c r="O104" s="87" t="s">
        <v>126</v>
      </c>
    </row>
    <row r="105" spans="1:15" ht="15" thickTop="1" x14ac:dyDescent="0.3">
      <c r="A105" s="61" t="s">
        <v>153</v>
      </c>
      <c r="B105" s="62">
        <f>SUM(C105:N105)</f>
        <v>2</v>
      </c>
      <c r="C105" s="63" t="s">
        <v>498</v>
      </c>
      <c r="D105" s="64" t="s">
        <v>498</v>
      </c>
      <c r="E105" s="65">
        <v>0</v>
      </c>
      <c r="F105" s="66">
        <v>0</v>
      </c>
      <c r="G105" s="219">
        <v>0</v>
      </c>
      <c r="H105" s="68">
        <v>0</v>
      </c>
      <c r="I105" s="69">
        <v>0</v>
      </c>
      <c r="J105" s="70">
        <v>0</v>
      </c>
      <c r="K105" s="68">
        <v>0</v>
      </c>
      <c r="L105" s="71">
        <v>0</v>
      </c>
      <c r="M105" s="72">
        <v>0</v>
      </c>
      <c r="N105" s="65">
        <v>2</v>
      </c>
      <c r="O105" s="61" t="s">
        <v>153</v>
      </c>
    </row>
    <row r="106" spans="1:15" x14ac:dyDescent="0.3">
      <c r="A106" s="2" t="s">
        <v>150</v>
      </c>
      <c r="B106" s="18">
        <f>SUM(C106:N106)</f>
        <v>7</v>
      </c>
      <c r="C106" s="17">
        <v>3</v>
      </c>
      <c r="D106" s="19">
        <v>2</v>
      </c>
      <c r="E106" s="20">
        <v>0</v>
      </c>
      <c r="F106" s="21">
        <v>0</v>
      </c>
      <c r="G106" s="22">
        <v>0</v>
      </c>
      <c r="H106" s="23">
        <v>0</v>
      </c>
      <c r="I106" s="24">
        <v>0</v>
      </c>
      <c r="J106" s="25">
        <v>0</v>
      </c>
      <c r="K106" s="23">
        <v>0</v>
      </c>
      <c r="L106" s="26">
        <v>0</v>
      </c>
      <c r="M106" s="27">
        <v>0</v>
      </c>
      <c r="N106" s="20">
        <v>2</v>
      </c>
      <c r="O106" s="2" t="s">
        <v>150</v>
      </c>
    </row>
    <row r="107" spans="1:15" x14ac:dyDescent="0.3">
      <c r="A107" s="2" t="s">
        <v>151</v>
      </c>
      <c r="B107" s="16"/>
      <c r="C107" s="17">
        <v>16</v>
      </c>
      <c r="D107" s="19">
        <v>14</v>
      </c>
      <c r="E107" s="20">
        <v>4</v>
      </c>
      <c r="F107" s="21">
        <v>0</v>
      </c>
      <c r="G107" s="22">
        <v>0</v>
      </c>
      <c r="H107" s="23">
        <v>0</v>
      </c>
      <c r="I107" s="24">
        <v>0</v>
      </c>
      <c r="J107" s="25">
        <v>0</v>
      </c>
      <c r="K107" s="23">
        <v>0</v>
      </c>
      <c r="L107" s="26">
        <v>0</v>
      </c>
      <c r="M107" s="27">
        <v>3</v>
      </c>
      <c r="N107" s="20">
        <v>10</v>
      </c>
      <c r="O107" s="2" t="s">
        <v>151</v>
      </c>
    </row>
    <row r="108" spans="1:15" x14ac:dyDescent="0.3">
      <c r="A108" s="2" t="s">
        <v>126</v>
      </c>
      <c r="B108" s="16"/>
      <c r="C108" s="17">
        <v>1963</v>
      </c>
      <c r="D108" s="19">
        <v>1956</v>
      </c>
      <c r="E108" s="20">
        <v>1971</v>
      </c>
      <c r="F108" s="21"/>
      <c r="G108" s="22"/>
      <c r="H108" s="23"/>
      <c r="I108" s="24"/>
      <c r="J108" s="25"/>
      <c r="K108" s="23"/>
      <c r="L108" s="26"/>
      <c r="M108" s="27" t="s">
        <v>99</v>
      </c>
      <c r="N108" s="20">
        <v>1969</v>
      </c>
      <c r="O108" s="2" t="s">
        <v>126</v>
      </c>
    </row>
    <row r="109" spans="1:15" x14ac:dyDescent="0.3">
      <c r="A109" s="2" t="s">
        <v>152</v>
      </c>
      <c r="B109" s="16"/>
      <c r="C109" s="17">
        <v>0</v>
      </c>
      <c r="D109" s="19">
        <v>0</v>
      </c>
      <c r="E109" s="20">
        <v>0</v>
      </c>
      <c r="F109" s="21">
        <v>0</v>
      </c>
      <c r="G109" s="22">
        <v>0</v>
      </c>
      <c r="H109" s="23">
        <v>0</v>
      </c>
      <c r="I109" s="24">
        <v>0</v>
      </c>
      <c r="J109" s="25">
        <v>0</v>
      </c>
      <c r="K109" s="23">
        <v>0</v>
      </c>
      <c r="L109" s="26">
        <v>0</v>
      </c>
      <c r="M109" s="27">
        <v>0</v>
      </c>
      <c r="N109" s="20">
        <v>0</v>
      </c>
      <c r="O109" s="2" t="s">
        <v>152</v>
      </c>
    </row>
    <row r="110" spans="1:15" x14ac:dyDescent="0.3">
      <c r="A110" s="2" t="s">
        <v>126</v>
      </c>
      <c r="B110" s="16"/>
      <c r="C110" s="17">
        <v>2004</v>
      </c>
      <c r="D110" s="19">
        <v>2006</v>
      </c>
      <c r="E110" s="20">
        <v>2007</v>
      </c>
      <c r="F110" s="21"/>
      <c r="G110" s="22"/>
      <c r="H110" s="23"/>
      <c r="I110" s="24"/>
      <c r="J110" s="25"/>
      <c r="K110" s="23"/>
      <c r="L110" s="26"/>
      <c r="M110" s="27" t="s">
        <v>99</v>
      </c>
      <c r="N110" s="20">
        <v>2002</v>
      </c>
      <c r="O110" s="2" t="s">
        <v>126</v>
      </c>
    </row>
    <row r="111" spans="1:15" x14ac:dyDescent="0.3">
      <c r="A111" s="15" t="s">
        <v>337</v>
      </c>
      <c r="B111" s="16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 t="s">
        <v>338</v>
      </c>
    </row>
    <row r="112" spans="1:15" x14ac:dyDescent="0.3">
      <c r="A112" s="263" t="s">
        <v>339</v>
      </c>
      <c r="B112" s="264">
        <f>SUM(C112:N112)</f>
        <v>111</v>
      </c>
      <c r="C112" s="265">
        <v>0</v>
      </c>
      <c r="D112" s="266">
        <v>0</v>
      </c>
      <c r="E112" s="267">
        <v>1</v>
      </c>
      <c r="F112" s="268">
        <v>5</v>
      </c>
      <c r="G112" s="269">
        <v>7</v>
      </c>
      <c r="H112" s="270">
        <v>24</v>
      </c>
      <c r="I112" s="271">
        <v>31</v>
      </c>
      <c r="J112" s="272">
        <v>24</v>
      </c>
      <c r="K112" s="270">
        <v>16</v>
      </c>
      <c r="L112" s="273">
        <v>3</v>
      </c>
      <c r="M112" s="274">
        <v>0</v>
      </c>
      <c r="N112" s="267">
        <v>0</v>
      </c>
      <c r="O112" s="263" t="s">
        <v>339</v>
      </c>
    </row>
    <row r="113" spans="1:15" x14ac:dyDescent="0.3">
      <c r="A113" s="275" t="s">
        <v>340</v>
      </c>
      <c r="B113" s="253">
        <f>SUM(C113:N113)</f>
        <v>111.66666666666667</v>
      </c>
      <c r="C113" s="276">
        <v>0</v>
      </c>
      <c r="D113" s="277">
        <v>0</v>
      </c>
      <c r="E113" s="278">
        <v>0.33333333333333331</v>
      </c>
      <c r="F113" s="279">
        <v>5.7777777777777777</v>
      </c>
      <c r="G113" s="280">
        <v>11.222222222222221</v>
      </c>
      <c r="H113" s="281">
        <v>20.444444444444443</v>
      </c>
      <c r="I113" s="282">
        <v>25.777777777777779</v>
      </c>
      <c r="J113" s="283">
        <v>27.444444444444443</v>
      </c>
      <c r="K113" s="281">
        <v>16.666666666666668</v>
      </c>
      <c r="L113" s="284">
        <v>4</v>
      </c>
      <c r="M113" s="285">
        <v>0</v>
      </c>
      <c r="N113" s="278">
        <v>0</v>
      </c>
      <c r="O113" s="275" t="s">
        <v>340</v>
      </c>
    </row>
    <row r="114" spans="1:15" x14ac:dyDescent="0.3">
      <c r="A114" s="2" t="s">
        <v>341</v>
      </c>
      <c r="B114" s="18">
        <v>121</v>
      </c>
      <c r="C114" s="17">
        <v>0</v>
      </c>
      <c r="D114" s="19">
        <v>0</v>
      </c>
      <c r="E114" s="20">
        <v>2</v>
      </c>
      <c r="F114" s="21">
        <v>16</v>
      </c>
      <c r="G114" s="22">
        <v>21</v>
      </c>
      <c r="H114" s="23">
        <v>25</v>
      </c>
      <c r="I114" s="24">
        <v>31</v>
      </c>
      <c r="J114" s="25">
        <v>31</v>
      </c>
      <c r="K114" s="23">
        <v>29</v>
      </c>
      <c r="L114" s="26">
        <v>11</v>
      </c>
      <c r="M114" s="27">
        <v>0</v>
      </c>
      <c r="N114" s="20">
        <v>0</v>
      </c>
      <c r="O114" s="2" t="s">
        <v>341</v>
      </c>
    </row>
    <row r="115" spans="1:15" x14ac:dyDescent="0.3">
      <c r="A115" s="2" t="s">
        <v>86</v>
      </c>
      <c r="B115" s="18">
        <v>2006</v>
      </c>
      <c r="C115" s="17"/>
      <c r="D115" s="19"/>
      <c r="E115" s="20">
        <v>2003</v>
      </c>
      <c r="F115" s="21">
        <v>2007</v>
      </c>
      <c r="G115" s="22">
        <v>2008</v>
      </c>
      <c r="H115" s="23">
        <v>2003</v>
      </c>
      <c r="I115" s="24">
        <v>2010</v>
      </c>
      <c r="J115" s="25">
        <v>2009</v>
      </c>
      <c r="K115" s="23">
        <v>2006</v>
      </c>
      <c r="L115" s="26">
        <v>2005</v>
      </c>
      <c r="M115" s="27"/>
      <c r="N115" s="20"/>
      <c r="O115" s="2" t="s">
        <v>86</v>
      </c>
    </row>
    <row r="116" spans="1:15" x14ac:dyDescent="0.3">
      <c r="A116" s="2" t="s">
        <v>342</v>
      </c>
      <c r="B116" s="18">
        <v>108</v>
      </c>
      <c r="C116" s="17">
        <v>0</v>
      </c>
      <c r="D116" s="19">
        <v>0</v>
      </c>
      <c r="E116" s="20">
        <v>0</v>
      </c>
      <c r="F116" s="21">
        <v>1</v>
      </c>
      <c r="G116" s="22">
        <v>5</v>
      </c>
      <c r="H116" s="23">
        <v>15</v>
      </c>
      <c r="I116" s="24">
        <v>21</v>
      </c>
      <c r="J116" s="25">
        <v>23</v>
      </c>
      <c r="K116" s="23">
        <v>4</v>
      </c>
      <c r="L116" s="26">
        <v>0</v>
      </c>
      <c r="M116" s="27">
        <v>0</v>
      </c>
      <c r="N116" s="20">
        <v>0</v>
      </c>
      <c r="O116" s="2" t="s">
        <v>342</v>
      </c>
    </row>
    <row r="117" spans="1:15" x14ac:dyDescent="0.3">
      <c r="A117" s="2" t="s">
        <v>86</v>
      </c>
      <c r="B117" s="18">
        <v>2004</v>
      </c>
      <c r="C117" s="17"/>
      <c r="D117" s="19"/>
      <c r="E117" s="20">
        <v>2009</v>
      </c>
      <c r="F117" s="21">
        <v>2001</v>
      </c>
      <c r="G117" s="22">
        <v>2002</v>
      </c>
      <c r="H117" s="23">
        <v>2002</v>
      </c>
      <c r="I117" s="24">
        <v>2004</v>
      </c>
      <c r="J117" s="25">
        <v>2006</v>
      </c>
      <c r="K117" s="23">
        <v>2001</v>
      </c>
      <c r="L117" s="26">
        <v>2007</v>
      </c>
      <c r="M117" s="27"/>
      <c r="N117" s="20"/>
      <c r="O117" s="2" t="s">
        <v>86</v>
      </c>
    </row>
    <row r="118" spans="1:15" x14ac:dyDescent="0.3">
      <c r="A118" s="2" t="s">
        <v>343</v>
      </c>
      <c r="B118" s="100">
        <v>40261</v>
      </c>
      <c r="C118" s="17"/>
      <c r="D118" s="19"/>
      <c r="E118" s="20"/>
      <c r="F118" s="21"/>
      <c r="G118" s="22"/>
      <c r="H118" s="23"/>
      <c r="I118" s="24"/>
      <c r="J118" s="25"/>
      <c r="K118" s="23"/>
      <c r="L118" s="26"/>
      <c r="M118" s="27"/>
      <c r="N118" s="20"/>
      <c r="O118" s="2"/>
    </row>
    <row r="119" spans="1:15" x14ac:dyDescent="0.3">
      <c r="A119" s="2" t="s">
        <v>344</v>
      </c>
      <c r="B119" s="38">
        <v>38427</v>
      </c>
      <c r="C119" s="17"/>
      <c r="D119" s="19"/>
      <c r="E119" s="20"/>
      <c r="F119" s="21"/>
      <c r="G119" s="22"/>
      <c r="H119" s="23"/>
      <c r="I119" s="24"/>
      <c r="J119" s="25"/>
      <c r="K119" s="23"/>
      <c r="L119" s="26"/>
      <c r="M119" s="27"/>
      <c r="N119" s="20"/>
      <c r="O119" s="2"/>
    </row>
    <row r="120" spans="1:15" x14ac:dyDescent="0.3">
      <c r="A120" s="2" t="s">
        <v>345</v>
      </c>
      <c r="B120" s="38">
        <v>39560</v>
      </c>
      <c r="C120" s="17"/>
      <c r="D120" s="19"/>
      <c r="E120" s="20"/>
      <c r="F120" s="21"/>
      <c r="G120" s="22"/>
      <c r="H120" s="23"/>
      <c r="I120" s="24"/>
      <c r="J120" s="25"/>
      <c r="K120" s="23"/>
      <c r="L120" s="26"/>
      <c r="M120" s="27"/>
      <c r="N120" s="20"/>
      <c r="O120" s="2"/>
    </row>
    <row r="121" spans="1:15" x14ac:dyDescent="0.3">
      <c r="A121" s="2" t="s">
        <v>346</v>
      </c>
      <c r="B121" s="100">
        <v>40460</v>
      </c>
      <c r="C121" s="17"/>
      <c r="D121" s="19"/>
      <c r="E121" s="20"/>
      <c r="F121" s="21"/>
      <c r="G121" s="22"/>
      <c r="H121" s="23"/>
      <c r="I121" s="24"/>
      <c r="J121" s="25"/>
      <c r="K121" s="23"/>
      <c r="L121" s="26"/>
      <c r="M121" s="27"/>
      <c r="N121" s="20"/>
      <c r="O121" s="2"/>
    </row>
    <row r="122" spans="1:15" x14ac:dyDescent="0.3">
      <c r="A122" s="2" t="s">
        <v>347</v>
      </c>
      <c r="B122" s="38">
        <v>39348</v>
      </c>
      <c r="C122" s="17"/>
      <c r="D122" s="19"/>
      <c r="E122" s="20"/>
      <c r="F122" s="21"/>
      <c r="G122" s="22"/>
      <c r="H122" s="23"/>
      <c r="I122" s="24"/>
      <c r="J122" s="25"/>
      <c r="K122" s="23"/>
      <c r="L122" s="26"/>
      <c r="M122" s="27"/>
      <c r="N122" s="20"/>
      <c r="O122" s="2"/>
    </row>
    <row r="123" spans="1:15" x14ac:dyDescent="0.3">
      <c r="A123" s="101" t="s">
        <v>348</v>
      </c>
      <c r="B123" s="102">
        <v>38655</v>
      </c>
      <c r="C123" s="103"/>
      <c r="D123" s="104"/>
      <c r="E123" s="105"/>
      <c r="F123" s="106"/>
      <c r="G123" s="107"/>
      <c r="H123" s="108"/>
      <c r="I123" s="109"/>
      <c r="J123" s="110"/>
      <c r="K123" s="108"/>
      <c r="L123" s="111"/>
      <c r="M123" s="112"/>
      <c r="N123" s="105"/>
      <c r="O123" s="101"/>
    </row>
    <row r="124" spans="1:15" x14ac:dyDescent="0.3">
      <c r="A124" s="15" t="s">
        <v>154</v>
      </c>
      <c r="B124" s="16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 t="s">
        <v>154</v>
      </c>
    </row>
    <row r="125" spans="1:15" x14ac:dyDescent="0.3">
      <c r="A125" s="263" t="s">
        <v>155</v>
      </c>
      <c r="B125" s="264">
        <f>SUM(C125:N125)</f>
        <v>36</v>
      </c>
      <c r="C125" s="265">
        <v>0</v>
      </c>
      <c r="D125" s="266">
        <v>0</v>
      </c>
      <c r="E125" s="267">
        <v>0</v>
      </c>
      <c r="F125" s="268">
        <v>1</v>
      </c>
      <c r="G125" s="269">
        <v>3</v>
      </c>
      <c r="H125" s="270">
        <v>11</v>
      </c>
      <c r="I125" s="271">
        <v>15</v>
      </c>
      <c r="J125" s="272">
        <v>5</v>
      </c>
      <c r="K125" s="270">
        <v>1</v>
      </c>
      <c r="L125" s="273">
        <v>0</v>
      </c>
      <c r="M125" s="274">
        <v>0</v>
      </c>
      <c r="N125" s="267">
        <v>0</v>
      </c>
      <c r="O125" s="263" t="s">
        <v>155</v>
      </c>
    </row>
    <row r="126" spans="1:15" x14ac:dyDescent="0.3">
      <c r="A126" s="275" t="s">
        <v>156</v>
      </c>
      <c r="B126" s="253">
        <f>SUM(C126:N126)</f>
        <v>33.333333333333336</v>
      </c>
      <c r="C126" s="276">
        <v>0</v>
      </c>
      <c r="D126" s="277">
        <v>0</v>
      </c>
      <c r="E126" s="278">
        <v>0</v>
      </c>
      <c r="F126" s="279">
        <v>0.44444444444444442</v>
      </c>
      <c r="G126" s="280">
        <v>3.4444444444444446</v>
      </c>
      <c r="H126" s="281">
        <v>5.666666666666667</v>
      </c>
      <c r="I126" s="282">
        <v>10.777777777777779</v>
      </c>
      <c r="J126" s="283">
        <v>9</v>
      </c>
      <c r="K126" s="281">
        <v>3.8888888888888888</v>
      </c>
      <c r="L126" s="284">
        <v>0.1111111111111111</v>
      </c>
      <c r="M126" s="285">
        <v>0</v>
      </c>
      <c r="N126" s="278">
        <v>0</v>
      </c>
      <c r="O126" s="275" t="s">
        <v>156</v>
      </c>
    </row>
    <row r="127" spans="1:15" x14ac:dyDescent="0.3">
      <c r="A127" s="2" t="s">
        <v>157</v>
      </c>
      <c r="B127" s="18">
        <v>47</v>
      </c>
      <c r="C127" s="17">
        <v>0</v>
      </c>
      <c r="D127" s="19">
        <v>0</v>
      </c>
      <c r="E127" s="20">
        <v>0</v>
      </c>
      <c r="F127" s="21">
        <v>4</v>
      </c>
      <c r="G127" s="22">
        <v>7</v>
      </c>
      <c r="H127" s="23">
        <v>11</v>
      </c>
      <c r="I127" s="24">
        <v>26</v>
      </c>
      <c r="J127" s="25">
        <v>16</v>
      </c>
      <c r="K127" s="23">
        <v>9</v>
      </c>
      <c r="L127" s="26">
        <v>1</v>
      </c>
      <c r="M127" s="27">
        <v>0</v>
      </c>
      <c r="N127" s="20">
        <v>0</v>
      </c>
      <c r="O127" s="2" t="s">
        <v>157</v>
      </c>
    </row>
    <row r="128" spans="1:15" x14ac:dyDescent="0.3">
      <c r="A128" s="2" t="s">
        <v>86</v>
      </c>
      <c r="B128" s="18">
        <v>2006</v>
      </c>
      <c r="C128" s="17"/>
      <c r="D128" s="19"/>
      <c r="E128" s="20"/>
      <c r="F128" s="21">
        <v>2007</v>
      </c>
      <c r="G128" s="22">
        <v>2008</v>
      </c>
      <c r="H128" s="23">
        <v>2010</v>
      </c>
      <c r="I128" s="24">
        <v>2006</v>
      </c>
      <c r="J128" s="25">
        <v>2009</v>
      </c>
      <c r="K128" s="23">
        <v>2006</v>
      </c>
      <c r="L128" s="26">
        <v>2001</v>
      </c>
      <c r="M128" s="27"/>
      <c r="N128" s="20"/>
      <c r="O128" s="2" t="s">
        <v>86</v>
      </c>
    </row>
    <row r="129" spans="1:15" x14ac:dyDescent="0.3">
      <c r="A129" s="2" t="s">
        <v>158</v>
      </c>
      <c r="B129" s="18">
        <v>15</v>
      </c>
      <c r="C129" s="17">
        <v>0</v>
      </c>
      <c r="D129" s="19">
        <v>0</v>
      </c>
      <c r="E129" s="20">
        <v>0</v>
      </c>
      <c r="F129" s="21">
        <v>0</v>
      </c>
      <c r="G129" s="22">
        <v>0</v>
      </c>
      <c r="H129" s="23">
        <v>2</v>
      </c>
      <c r="I129" s="24">
        <v>4</v>
      </c>
      <c r="J129" s="25">
        <v>2</v>
      </c>
      <c r="K129" s="23">
        <v>0</v>
      </c>
      <c r="L129" s="26">
        <v>0</v>
      </c>
      <c r="M129" s="27">
        <v>0</v>
      </c>
      <c r="N129" s="20">
        <v>0</v>
      </c>
      <c r="O129" s="2" t="s">
        <v>158</v>
      </c>
    </row>
    <row r="130" spans="1:15" x14ac:dyDescent="0.3">
      <c r="A130" s="2" t="s">
        <v>86</v>
      </c>
      <c r="B130" s="18">
        <v>2007</v>
      </c>
      <c r="C130" s="17"/>
      <c r="D130" s="19"/>
      <c r="E130" s="20"/>
      <c r="F130" s="21">
        <v>2006</v>
      </c>
      <c r="G130" s="22">
        <v>2006</v>
      </c>
      <c r="H130" s="23">
        <v>2007</v>
      </c>
      <c r="I130" s="24">
        <v>2207</v>
      </c>
      <c r="J130" s="25">
        <v>2006</v>
      </c>
      <c r="K130" s="23">
        <v>2007</v>
      </c>
      <c r="L130" s="26">
        <v>2010</v>
      </c>
      <c r="M130" s="27"/>
      <c r="N130" s="20"/>
      <c r="O130" s="2" t="s">
        <v>86</v>
      </c>
    </row>
    <row r="131" spans="1:15" x14ac:dyDescent="0.3">
      <c r="A131" s="2" t="s">
        <v>159</v>
      </c>
      <c r="B131" s="100">
        <v>40297</v>
      </c>
      <c r="C131" s="17"/>
      <c r="D131" s="19"/>
      <c r="E131" s="20"/>
      <c r="F131" s="21"/>
      <c r="G131" s="22"/>
      <c r="H131" s="23"/>
      <c r="I131" s="24"/>
      <c r="J131" s="25"/>
      <c r="K131" s="23"/>
      <c r="L131" s="26"/>
      <c r="M131" s="27"/>
      <c r="N131" s="20"/>
      <c r="O131" s="2"/>
    </row>
    <row r="132" spans="1:15" x14ac:dyDescent="0.3">
      <c r="A132" s="2" t="s">
        <v>160</v>
      </c>
      <c r="B132" s="38">
        <v>39186</v>
      </c>
      <c r="C132" s="17"/>
      <c r="D132" s="19"/>
      <c r="E132" s="20"/>
      <c r="F132" s="21"/>
      <c r="G132" s="22"/>
      <c r="H132" s="23"/>
      <c r="I132" s="24"/>
      <c r="J132" s="25"/>
      <c r="K132" s="23"/>
      <c r="L132" s="26"/>
      <c r="M132" s="27"/>
      <c r="N132" s="20"/>
      <c r="O132" s="2"/>
    </row>
    <row r="133" spans="1:15" x14ac:dyDescent="0.3">
      <c r="A133" s="2" t="s">
        <v>161</v>
      </c>
      <c r="B133" s="38">
        <v>38876</v>
      </c>
      <c r="C133" s="17"/>
      <c r="D133" s="19"/>
      <c r="E133" s="20"/>
      <c r="F133" s="21"/>
      <c r="G133" s="22"/>
      <c r="H133" s="23"/>
      <c r="I133" s="24"/>
      <c r="J133" s="25"/>
      <c r="K133" s="23"/>
      <c r="L133" s="26"/>
      <c r="M133" s="27"/>
      <c r="N133" s="20"/>
      <c r="O133" s="2"/>
    </row>
    <row r="134" spans="1:15" x14ac:dyDescent="0.3">
      <c r="A134" s="2" t="s">
        <v>162</v>
      </c>
      <c r="B134" s="100">
        <v>40443</v>
      </c>
      <c r="C134" s="17"/>
      <c r="D134" s="19"/>
      <c r="E134" s="20"/>
      <c r="F134" s="21"/>
      <c r="G134" s="22"/>
      <c r="H134" s="23"/>
      <c r="I134" s="24"/>
      <c r="J134" s="25"/>
      <c r="K134" s="23"/>
      <c r="L134" s="26"/>
      <c r="M134" s="27"/>
      <c r="N134" s="20"/>
      <c r="O134" s="2"/>
    </row>
    <row r="135" spans="1:15" x14ac:dyDescent="0.3">
      <c r="A135" s="2" t="s">
        <v>163</v>
      </c>
      <c r="B135" s="38">
        <v>39299</v>
      </c>
      <c r="C135" s="17"/>
      <c r="D135" s="19"/>
      <c r="E135" s="20"/>
      <c r="F135" s="21"/>
      <c r="G135" s="22"/>
      <c r="H135" s="23"/>
      <c r="I135" s="24"/>
      <c r="J135" s="25"/>
      <c r="K135" s="23"/>
      <c r="L135" s="26"/>
      <c r="M135" s="27"/>
      <c r="N135" s="20"/>
      <c r="O135" s="2"/>
    </row>
    <row r="136" spans="1:15" ht="15" thickBot="1" x14ac:dyDescent="0.35">
      <c r="A136" s="101" t="s">
        <v>164</v>
      </c>
      <c r="B136" s="102">
        <v>37177</v>
      </c>
      <c r="C136" s="103"/>
      <c r="D136" s="104"/>
      <c r="E136" s="105"/>
      <c r="F136" s="106"/>
      <c r="G136" s="107"/>
      <c r="H136" s="108"/>
      <c r="I136" s="109"/>
      <c r="J136" s="110"/>
      <c r="K136" s="108"/>
      <c r="L136" s="111"/>
      <c r="M136" s="112"/>
      <c r="N136" s="105"/>
      <c r="O136" s="101"/>
    </row>
    <row r="137" spans="1:15" ht="15" thickTop="1" x14ac:dyDescent="0.3">
      <c r="A137" s="61" t="s">
        <v>386</v>
      </c>
      <c r="B137" s="62">
        <f>SUM(C137:N137)</f>
        <v>19</v>
      </c>
      <c r="C137" s="63">
        <v>0</v>
      </c>
      <c r="D137" s="64">
        <v>0</v>
      </c>
      <c r="E137" s="65">
        <v>0</v>
      </c>
      <c r="F137" s="66">
        <v>1</v>
      </c>
      <c r="G137" s="67">
        <v>1</v>
      </c>
      <c r="H137" s="68">
        <v>5</v>
      </c>
      <c r="I137" s="69">
        <v>9</v>
      </c>
      <c r="J137" s="70">
        <v>2</v>
      </c>
      <c r="K137" s="68">
        <v>1</v>
      </c>
      <c r="L137" s="71">
        <v>0</v>
      </c>
      <c r="M137" s="72">
        <v>0</v>
      </c>
      <c r="N137" s="65">
        <v>0</v>
      </c>
      <c r="O137" s="61" t="s">
        <v>386</v>
      </c>
    </row>
    <row r="138" spans="1:15" x14ac:dyDescent="0.3">
      <c r="A138" s="113" t="s">
        <v>156</v>
      </c>
      <c r="B138" s="114">
        <f>SUM(C138:N138)</f>
        <v>22.75</v>
      </c>
      <c r="C138" s="115">
        <v>0</v>
      </c>
      <c r="D138" s="116">
        <v>0</v>
      </c>
      <c r="E138" s="117">
        <v>0</v>
      </c>
      <c r="F138" s="118">
        <v>0</v>
      </c>
      <c r="G138" s="119">
        <v>1.25</v>
      </c>
      <c r="H138" s="120">
        <v>3</v>
      </c>
      <c r="I138" s="121">
        <v>5.5</v>
      </c>
      <c r="J138" s="122">
        <v>8.25</v>
      </c>
      <c r="K138" s="120">
        <v>4.75</v>
      </c>
      <c r="L138" s="123">
        <v>0</v>
      </c>
      <c r="M138" s="124">
        <v>0</v>
      </c>
      <c r="N138" s="117">
        <v>0</v>
      </c>
      <c r="O138" s="113" t="s">
        <v>156</v>
      </c>
    </row>
    <row r="139" spans="1:15" x14ac:dyDescent="0.3">
      <c r="A139" s="35" t="s">
        <v>157</v>
      </c>
      <c r="B139" s="138"/>
      <c r="C139" s="139">
        <v>0</v>
      </c>
      <c r="D139" s="140">
        <v>0</v>
      </c>
      <c r="E139" s="141">
        <v>0</v>
      </c>
      <c r="F139" s="142">
        <v>3</v>
      </c>
      <c r="G139" s="143"/>
      <c r="H139" s="144">
        <v>12</v>
      </c>
      <c r="I139" s="145">
        <v>21</v>
      </c>
      <c r="J139" s="146">
        <v>26</v>
      </c>
      <c r="K139" s="144">
        <v>13</v>
      </c>
      <c r="L139" s="147">
        <v>4</v>
      </c>
      <c r="M139" s="148"/>
      <c r="N139" s="141">
        <v>0</v>
      </c>
      <c r="O139" s="35" t="s">
        <v>157</v>
      </c>
    </row>
    <row r="140" spans="1:15" x14ac:dyDescent="0.3">
      <c r="A140" s="35" t="s">
        <v>86</v>
      </c>
      <c r="B140" s="138"/>
      <c r="C140" s="139"/>
      <c r="D140" s="140"/>
      <c r="E140" s="141"/>
      <c r="F140" s="142">
        <v>1945</v>
      </c>
      <c r="G140" s="143">
        <v>1945</v>
      </c>
      <c r="H140" s="144">
        <v>1976</v>
      </c>
      <c r="I140" s="145">
        <v>2006</v>
      </c>
      <c r="J140" s="146">
        <v>1947</v>
      </c>
      <c r="K140" s="144">
        <v>1959</v>
      </c>
      <c r="L140" s="147">
        <v>1959</v>
      </c>
      <c r="M140" s="148"/>
      <c r="N140" s="141"/>
      <c r="O140" s="35" t="s">
        <v>86</v>
      </c>
    </row>
    <row r="141" spans="1:15" x14ac:dyDescent="0.3">
      <c r="A141" s="35" t="s">
        <v>158</v>
      </c>
      <c r="B141" s="138"/>
      <c r="C141" s="139">
        <v>0</v>
      </c>
      <c r="D141" s="140">
        <v>0</v>
      </c>
      <c r="E141" s="141">
        <v>0</v>
      </c>
      <c r="F141" s="142">
        <v>0</v>
      </c>
      <c r="G141" s="143">
        <v>0</v>
      </c>
      <c r="H141" s="144">
        <v>0</v>
      </c>
      <c r="I141" s="145">
        <v>0</v>
      </c>
      <c r="J141" s="146">
        <v>0</v>
      </c>
      <c r="K141" s="144">
        <v>0</v>
      </c>
      <c r="L141" s="147">
        <v>0</v>
      </c>
      <c r="M141" s="148"/>
      <c r="N141" s="141">
        <v>0</v>
      </c>
      <c r="O141" s="35" t="s">
        <v>158</v>
      </c>
    </row>
    <row r="142" spans="1:15" x14ac:dyDescent="0.3">
      <c r="A142" s="149" t="s">
        <v>86</v>
      </c>
      <c r="B142" s="138"/>
      <c r="C142" s="139"/>
      <c r="D142" s="140"/>
      <c r="E142" s="141"/>
      <c r="F142" s="142">
        <v>2007</v>
      </c>
      <c r="G142" s="143">
        <v>2007</v>
      </c>
      <c r="H142" s="144" t="s">
        <v>99</v>
      </c>
      <c r="I142" s="145" t="s">
        <v>99</v>
      </c>
      <c r="J142" s="146">
        <v>2006</v>
      </c>
      <c r="K142" s="144">
        <v>2007</v>
      </c>
      <c r="L142" s="147">
        <v>2007</v>
      </c>
      <c r="M142" s="148"/>
      <c r="N142" s="141"/>
      <c r="O142" s="149" t="s">
        <v>86</v>
      </c>
    </row>
    <row r="143" spans="1:15" x14ac:dyDescent="0.3">
      <c r="A143" s="15" t="s">
        <v>166</v>
      </c>
      <c r="B143" s="16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 t="s">
        <v>166</v>
      </c>
    </row>
    <row r="144" spans="1:15" x14ac:dyDescent="0.3">
      <c r="A144" s="263" t="s">
        <v>167</v>
      </c>
      <c r="B144" s="264">
        <f>SUM(C144:N144)</f>
        <v>9</v>
      </c>
      <c r="C144" s="265">
        <v>0</v>
      </c>
      <c r="D144" s="266">
        <v>0</v>
      </c>
      <c r="E144" s="267">
        <v>0</v>
      </c>
      <c r="F144" s="268">
        <v>0</v>
      </c>
      <c r="G144" s="269">
        <v>0</v>
      </c>
      <c r="H144" s="270">
        <v>3</v>
      </c>
      <c r="I144" s="271">
        <v>6</v>
      </c>
      <c r="J144" s="272">
        <v>0</v>
      </c>
      <c r="K144" s="270">
        <v>0</v>
      </c>
      <c r="L144" s="273">
        <v>0</v>
      </c>
      <c r="M144" s="274">
        <v>0</v>
      </c>
      <c r="N144" s="267">
        <v>0</v>
      </c>
      <c r="O144" s="263" t="s">
        <v>167</v>
      </c>
    </row>
    <row r="145" spans="1:15" x14ac:dyDescent="0.3">
      <c r="A145" s="275" t="s">
        <v>168</v>
      </c>
      <c r="B145" s="253">
        <f>SUM(C145:N145)</f>
        <v>7.7777777777777777</v>
      </c>
      <c r="C145" s="276">
        <v>0</v>
      </c>
      <c r="D145" s="277">
        <v>0</v>
      </c>
      <c r="E145" s="278">
        <v>0</v>
      </c>
      <c r="F145" s="279">
        <v>0</v>
      </c>
      <c r="G145" s="280">
        <v>0.1111111111111111</v>
      </c>
      <c r="H145" s="281">
        <v>1.3333333333333333</v>
      </c>
      <c r="I145" s="282">
        <v>3</v>
      </c>
      <c r="J145" s="283">
        <v>3</v>
      </c>
      <c r="K145" s="281">
        <v>0.33333333333333331</v>
      </c>
      <c r="L145" s="284">
        <v>0</v>
      </c>
      <c r="M145" s="285">
        <v>0</v>
      </c>
      <c r="N145" s="278">
        <v>0</v>
      </c>
      <c r="O145" s="275" t="s">
        <v>168</v>
      </c>
    </row>
    <row r="146" spans="1:15" x14ac:dyDescent="0.3">
      <c r="A146" s="2" t="s">
        <v>169</v>
      </c>
      <c r="B146" s="18">
        <v>16</v>
      </c>
      <c r="C146" s="17">
        <v>0</v>
      </c>
      <c r="D146" s="19">
        <v>0</v>
      </c>
      <c r="E146" s="20">
        <v>0</v>
      </c>
      <c r="F146" s="21">
        <v>0</v>
      </c>
      <c r="G146" s="22">
        <v>1</v>
      </c>
      <c r="H146" s="23">
        <v>4</v>
      </c>
      <c r="I146" s="24">
        <v>13</v>
      </c>
      <c r="J146" s="25">
        <v>10</v>
      </c>
      <c r="K146" s="23">
        <v>2</v>
      </c>
      <c r="L146" s="26">
        <v>0</v>
      </c>
      <c r="M146" s="27">
        <v>0</v>
      </c>
      <c r="N146" s="20">
        <v>0</v>
      </c>
      <c r="O146" s="2" t="s">
        <v>169</v>
      </c>
    </row>
    <row r="147" spans="1:15" x14ac:dyDescent="0.3">
      <c r="A147" s="2" t="s">
        <v>86</v>
      </c>
      <c r="B147" s="18">
        <v>2006</v>
      </c>
      <c r="C147" s="17"/>
      <c r="D147" s="19"/>
      <c r="E147" s="20"/>
      <c r="F147" s="21"/>
      <c r="G147" s="22">
        <v>2005</v>
      </c>
      <c r="H147" s="23">
        <v>2005</v>
      </c>
      <c r="I147" s="24">
        <v>2006</v>
      </c>
      <c r="J147" s="25">
        <v>2003</v>
      </c>
      <c r="K147" s="23">
        <v>2003</v>
      </c>
      <c r="L147" s="26"/>
      <c r="M147" s="27"/>
      <c r="N147" s="20"/>
      <c r="O147" s="2" t="s">
        <v>86</v>
      </c>
    </row>
    <row r="148" spans="1:15" x14ac:dyDescent="0.3">
      <c r="A148" s="2" t="s">
        <v>170</v>
      </c>
      <c r="B148" s="18">
        <v>2</v>
      </c>
      <c r="C148" s="17">
        <v>0</v>
      </c>
      <c r="D148" s="19">
        <v>0</v>
      </c>
      <c r="E148" s="20">
        <v>0</v>
      </c>
      <c r="F148" s="21">
        <v>0</v>
      </c>
      <c r="G148" s="22">
        <v>0</v>
      </c>
      <c r="H148" s="23">
        <v>0</v>
      </c>
      <c r="I148" s="24">
        <v>0</v>
      </c>
      <c r="J148" s="25">
        <v>0</v>
      </c>
      <c r="K148" s="23">
        <v>0</v>
      </c>
      <c r="L148" s="26">
        <v>0</v>
      </c>
      <c r="M148" s="27">
        <v>0</v>
      </c>
      <c r="N148" s="20">
        <v>0</v>
      </c>
      <c r="O148" s="2" t="s">
        <v>170</v>
      </c>
    </row>
    <row r="149" spans="1:15" x14ac:dyDescent="0.3">
      <c r="A149" s="87" t="s">
        <v>86</v>
      </c>
      <c r="B149" s="88">
        <v>2007</v>
      </c>
      <c r="C149" s="89"/>
      <c r="D149" s="90"/>
      <c r="E149" s="91"/>
      <c r="F149" s="92"/>
      <c r="G149" s="93">
        <v>2009</v>
      </c>
      <c r="H149" s="94">
        <v>2008</v>
      </c>
      <c r="I149" s="95">
        <v>2005</v>
      </c>
      <c r="J149" s="96">
        <v>2010</v>
      </c>
      <c r="K149" s="94">
        <v>2010</v>
      </c>
      <c r="L149" s="97"/>
      <c r="M149" s="98"/>
      <c r="N149" s="91"/>
      <c r="O149" s="87" t="s">
        <v>86</v>
      </c>
    </row>
    <row r="150" spans="1:15" x14ac:dyDescent="0.3">
      <c r="A150" s="2" t="s">
        <v>171</v>
      </c>
      <c r="B150" s="100">
        <v>40334</v>
      </c>
      <c r="C150" s="17"/>
      <c r="D150" s="19"/>
      <c r="E150" s="20"/>
      <c r="F150" s="21"/>
      <c r="G150" s="22"/>
      <c r="H150" s="23"/>
      <c r="I150" s="24"/>
      <c r="J150" s="25"/>
      <c r="K150" s="23"/>
      <c r="L150" s="26"/>
      <c r="M150" s="27"/>
      <c r="N150" s="20"/>
      <c r="O150" s="2"/>
    </row>
    <row r="151" spans="1:15" x14ac:dyDescent="0.3">
      <c r="A151" s="2" t="s">
        <v>172</v>
      </c>
      <c r="B151" s="38">
        <v>38499</v>
      </c>
      <c r="C151" s="17"/>
      <c r="D151" s="19"/>
      <c r="E151" s="20"/>
      <c r="F151" s="21"/>
      <c r="G151" s="22"/>
      <c r="H151" s="23"/>
      <c r="I151" s="24"/>
      <c r="J151" s="25"/>
      <c r="K151" s="23"/>
      <c r="L151" s="26"/>
      <c r="M151" s="27"/>
      <c r="N151" s="20"/>
      <c r="O151" s="2"/>
    </row>
    <row r="152" spans="1:15" x14ac:dyDescent="0.3">
      <c r="A152" s="2" t="s">
        <v>173</v>
      </c>
      <c r="B152" s="38">
        <v>39657</v>
      </c>
      <c r="C152" s="17"/>
      <c r="D152" s="19"/>
      <c r="E152" s="20"/>
      <c r="F152" s="21"/>
      <c r="G152" s="22"/>
      <c r="H152" s="23"/>
      <c r="I152" s="24"/>
      <c r="J152" s="25"/>
      <c r="K152" s="23"/>
      <c r="L152" s="26"/>
      <c r="M152" s="27"/>
      <c r="N152" s="20"/>
      <c r="O152" s="2"/>
    </row>
    <row r="153" spans="1:15" x14ac:dyDescent="0.3">
      <c r="A153" s="2" t="s">
        <v>174</v>
      </c>
      <c r="B153" s="100">
        <v>40379</v>
      </c>
      <c r="C153" s="17"/>
      <c r="D153" s="19"/>
      <c r="E153" s="20"/>
      <c r="F153" s="21"/>
      <c r="G153" s="22"/>
      <c r="H153" s="23"/>
      <c r="I153" s="24"/>
      <c r="J153" s="25"/>
      <c r="K153" s="23"/>
      <c r="L153" s="26"/>
      <c r="M153" s="27"/>
      <c r="N153" s="20"/>
      <c r="O153" s="2"/>
    </row>
    <row r="154" spans="1:15" x14ac:dyDescent="0.3">
      <c r="A154" s="2" t="s">
        <v>175</v>
      </c>
      <c r="B154" s="38">
        <v>40379</v>
      </c>
      <c r="C154" s="17"/>
      <c r="D154" s="19"/>
      <c r="E154" s="20"/>
      <c r="F154" s="21"/>
      <c r="G154" s="22"/>
      <c r="H154" s="23"/>
      <c r="I154" s="24"/>
      <c r="J154" s="25"/>
      <c r="K154" s="23"/>
      <c r="L154" s="26"/>
      <c r="M154" s="27"/>
      <c r="N154" s="20"/>
      <c r="O154" s="2"/>
    </row>
    <row r="155" spans="1:15" ht="15" thickBot="1" x14ac:dyDescent="0.35">
      <c r="A155" s="101" t="s">
        <v>176</v>
      </c>
      <c r="B155" s="102">
        <v>37885</v>
      </c>
      <c r="C155" s="103"/>
      <c r="D155" s="104"/>
      <c r="E155" s="105"/>
      <c r="F155" s="106"/>
      <c r="G155" s="107"/>
      <c r="H155" s="108"/>
      <c r="I155" s="109"/>
      <c r="J155" s="110"/>
      <c r="K155" s="108"/>
      <c r="L155" s="111"/>
      <c r="M155" s="112"/>
      <c r="N155" s="105"/>
      <c r="O155" s="101"/>
    </row>
    <row r="156" spans="1:15" ht="15" thickTop="1" x14ac:dyDescent="0.3">
      <c r="A156" s="61" t="s">
        <v>177</v>
      </c>
      <c r="B156" s="62">
        <f>SUM(C156:N156)</f>
        <v>2</v>
      </c>
      <c r="C156" s="63">
        <v>0</v>
      </c>
      <c r="D156" s="64">
        <v>0</v>
      </c>
      <c r="E156" s="65">
        <v>0</v>
      </c>
      <c r="F156" s="66">
        <v>0</v>
      </c>
      <c r="G156" s="67">
        <v>0</v>
      </c>
      <c r="H156" s="68">
        <v>0</v>
      </c>
      <c r="I156" s="69">
        <v>2</v>
      </c>
      <c r="J156" s="70">
        <v>0</v>
      </c>
      <c r="K156" s="68">
        <v>0</v>
      </c>
      <c r="L156" s="71">
        <v>0</v>
      </c>
      <c r="M156" s="72">
        <v>0</v>
      </c>
      <c r="N156" s="65">
        <v>0</v>
      </c>
      <c r="O156" s="61" t="s">
        <v>177</v>
      </c>
    </row>
    <row r="157" spans="1:15" x14ac:dyDescent="0.3">
      <c r="A157" s="2" t="s">
        <v>168</v>
      </c>
      <c r="B157" s="18">
        <f>SUM(C157:N157)</f>
        <v>3</v>
      </c>
      <c r="C157" s="17">
        <v>0</v>
      </c>
      <c r="D157" s="19">
        <v>0</v>
      </c>
      <c r="E157" s="20">
        <v>0</v>
      </c>
      <c r="F157" s="21">
        <v>0</v>
      </c>
      <c r="G157" s="22">
        <v>0</v>
      </c>
      <c r="H157" s="23">
        <v>1</v>
      </c>
      <c r="I157" s="24">
        <v>1</v>
      </c>
      <c r="J157" s="25">
        <v>1</v>
      </c>
      <c r="K157" s="23">
        <v>0</v>
      </c>
      <c r="L157" s="26">
        <v>0</v>
      </c>
      <c r="M157" s="27">
        <v>0</v>
      </c>
      <c r="N157" s="20">
        <v>0</v>
      </c>
      <c r="O157" s="2" t="s">
        <v>168</v>
      </c>
    </row>
    <row r="158" spans="1:15" x14ac:dyDescent="0.3">
      <c r="A158" s="2" t="s">
        <v>169</v>
      </c>
      <c r="B158" s="16"/>
      <c r="C158" s="17">
        <v>0</v>
      </c>
      <c r="D158" s="19">
        <v>0</v>
      </c>
      <c r="E158" s="20">
        <v>0</v>
      </c>
      <c r="F158" s="21">
        <v>0</v>
      </c>
      <c r="G158" s="22">
        <v>4</v>
      </c>
      <c r="H158" s="23">
        <v>7</v>
      </c>
      <c r="I158" s="24">
        <v>7</v>
      </c>
      <c r="J158" s="25">
        <v>9</v>
      </c>
      <c r="K158" s="23">
        <v>3</v>
      </c>
      <c r="L158" s="26">
        <v>0</v>
      </c>
      <c r="M158" s="27">
        <v>0</v>
      </c>
      <c r="N158" s="20">
        <v>0</v>
      </c>
      <c r="O158" s="2" t="s">
        <v>169</v>
      </c>
    </row>
    <row r="159" spans="1:15" x14ac:dyDescent="0.3">
      <c r="A159" s="2" t="s">
        <v>86</v>
      </c>
      <c r="B159" s="16"/>
      <c r="C159" s="17"/>
      <c r="D159" s="19"/>
      <c r="E159" s="20"/>
      <c r="F159" s="21"/>
      <c r="G159" s="22">
        <v>1947</v>
      </c>
      <c r="H159" s="23">
        <v>1976</v>
      </c>
      <c r="I159" s="24">
        <v>2006</v>
      </c>
      <c r="J159" s="25">
        <v>1947</v>
      </c>
      <c r="K159" s="23">
        <v>1961</v>
      </c>
      <c r="L159" s="26"/>
      <c r="M159" s="27"/>
      <c r="N159" s="20"/>
      <c r="O159" s="2" t="s">
        <v>86</v>
      </c>
    </row>
    <row r="160" spans="1:15" x14ac:dyDescent="0.3">
      <c r="A160" s="2" t="s">
        <v>170</v>
      </c>
      <c r="B160" s="16"/>
      <c r="C160" s="17">
        <v>0</v>
      </c>
      <c r="D160" s="19">
        <v>0</v>
      </c>
      <c r="E160" s="20">
        <v>0</v>
      </c>
      <c r="F160" s="21">
        <v>0</v>
      </c>
      <c r="G160" s="22">
        <v>0</v>
      </c>
      <c r="H160" s="23">
        <v>0</v>
      </c>
      <c r="I160" s="24">
        <v>0</v>
      </c>
      <c r="J160" s="25">
        <v>0</v>
      </c>
      <c r="K160" s="23">
        <v>0</v>
      </c>
      <c r="L160" s="26">
        <v>0</v>
      </c>
      <c r="M160" s="27">
        <v>0</v>
      </c>
      <c r="N160" s="20">
        <v>0</v>
      </c>
      <c r="O160" s="2" t="s">
        <v>170</v>
      </c>
    </row>
    <row r="161" spans="1:15" x14ac:dyDescent="0.3">
      <c r="A161" s="87" t="s">
        <v>86</v>
      </c>
      <c r="B161" s="16"/>
      <c r="C161" s="17"/>
      <c r="D161" s="19"/>
      <c r="E161" s="20"/>
      <c r="F161" s="21"/>
      <c r="G161" s="22">
        <v>2009</v>
      </c>
      <c r="H161" s="23">
        <v>2010</v>
      </c>
      <c r="I161" s="24">
        <v>2004</v>
      </c>
      <c r="J161" s="25">
        <v>2006</v>
      </c>
      <c r="K161" s="23">
        <v>2009</v>
      </c>
      <c r="L161" s="26"/>
      <c r="M161" s="27"/>
      <c r="N161" s="20"/>
      <c r="O161" s="87" t="s">
        <v>86</v>
      </c>
    </row>
    <row r="162" spans="1:15" x14ac:dyDescent="0.3">
      <c r="A162" s="15" t="s">
        <v>178</v>
      </c>
      <c r="B162" s="16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 t="s">
        <v>178</v>
      </c>
    </row>
    <row r="163" spans="1:15" x14ac:dyDescent="0.3">
      <c r="A163" s="263" t="s">
        <v>179</v>
      </c>
      <c r="B163" s="264">
        <f>SUM(C163:N163)</f>
        <v>660.6</v>
      </c>
      <c r="C163" s="265">
        <v>51.2</v>
      </c>
      <c r="D163" s="266">
        <v>100.4</v>
      </c>
      <c r="E163" s="267">
        <v>36.4</v>
      </c>
      <c r="F163" s="268">
        <v>20.6</v>
      </c>
      <c r="G163" s="269">
        <v>32.799999999999997</v>
      </c>
      <c r="H163" s="270">
        <v>52.4</v>
      </c>
      <c r="I163" s="271">
        <v>38.799999999999997</v>
      </c>
      <c r="J163" s="272">
        <v>82.4</v>
      </c>
      <c r="K163" s="270">
        <v>79.400000000000006</v>
      </c>
      <c r="L163" s="273">
        <v>53</v>
      </c>
      <c r="M163" s="274">
        <v>85.2</v>
      </c>
      <c r="N163" s="267">
        <v>28</v>
      </c>
      <c r="O163" s="263" t="s">
        <v>179</v>
      </c>
    </row>
    <row r="164" spans="1:15" x14ac:dyDescent="0.3">
      <c r="A164" s="275" t="s">
        <v>180</v>
      </c>
      <c r="B164" s="253">
        <f>SUM(C164:N164)</f>
        <v>826.06888888888886</v>
      </c>
      <c r="C164" s="276">
        <v>58.688888888888897</v>
      </c>
      <c r="D164" s="277">
        <v>59.088888888888881</v>
      </c>
      <c r="E164" s="278">
        <v>77.644444444444446</v>
      </c>
      <c r="F164" s="279">
        <v>49.177777777777777</v>
      </c>
      <c r="G164" s="280">
        <v>69.680000000000007</v>
      </c>
      <c r="H164" s="281">
        <v>53.057777777777773</v>
      </c>
      <c r="I164" s="286">
        <v>84.713333333333324</v>
      </c>
      <c r="J164" s="283">
        <v>94.688888888888883</v>
      </c>
      <c r="K164" s="281">
        <v>51.36888888888889</v>
      </c>
      <c r="L164" s="284">
        <v>65.568888888888893</v>
      </c>
      <c r="M164" s="285">
        <v>85.199999999999989</v>
      </c>
      <c r="N164" s="278">
        <v>77.191111111111113</v>
      </c>
      <c r="O164" s="275" t="s">
        <v>180</v>
      </c>
    </row>
    <row r="165" spans="1:15" x14ac:dyDescent="0.3">
      <c r="A165" s="2" t="s">
        <v>28</v>
      </c>
      <c r="B165" s="18">
        <f t="shared" ref="B165:N165" si="8">INT((B163-B164)*10000/B164)/100</f>
        <v>-20.04</v>
      </c>
      <c r="C165" s="17">
        <f t="shared" si="8"/>
        <v>-12.77</v>
      </c>
      <c r="D165" s="19">
        <f t="shared" si="8"/>
        <v>69.91</v>
      </c>
      <c r="E165" s="20">
        <f t="shared" si="8"/>
        <v>-53.12</v>
      </c>
      <c r="F165" s="21">
        <f t="shared" si="8"/>
        <v>-58.12</v>
      </c>
      <c r="G165" s="22">
        <f t="shared" si="8"/>
        <v>-52.93</v>
      </c>
      <c r="H165" s="23">
        <f t="shared" si="8"/>
        <v>-1.24</v>
      </c>
      <c r="I165" s="24">
        <f t="shared" si="8"/>
        <v>-54.2</v>
      </c>
      <c r="J165" s="25">
        <f t="shared" si="8"/>
        <v>-12.98</v>
      </c>
      <c r="K165" s="23">
        <f t="shared" si="8"/>
        <v>54.56</v>
      </c>
      <c r="L165" s="26">
        <f t="shared" si="8"/>
        <v>-19.170000000000002</v>
      </c>
      <c r="M165" s="27">
        <f t="shared" si="8"/>
        <v>0</v>
      </c>
      <c r="N165" s="20">
        <f t="shared" si="8"/>
        <v>-63.73</v>
      </c>
      <c r="O165" s="2" t="s">
        <v>28</v>
      </c>
    </row>
    <row r="166" spans="1:15" x14ac:dyDescent="0.3">
      <c r="A166" s="2" t="s">
        <v>181</v>
      </c>
      <c r="B166" s="18">
        <v>1180</v>
      </c>
      <c r="C166" s="17">
        <v>97</v>
      </c>
      <c r="D166" s="19">
        <v>135.5</v>
      </c>
      <c r="E166" s="20">
        <v>185</v>
      </c>
      <c r="F166" s="21">
        <v>182.5</v>
      </c>
      <c r="G166" s="22">
        <v>128</v>
      </c>
      <c r="H166" s="23">
        <v>107</v>
      </c>
      <c r="I166" s="24">
        <v>132.6</v>
      </c>
      <c r="J166" s="25">
        <v>164.5</v>
      </c>
      <c r="K166" s="23">
        <v>144.5</v>
      </c>
      <c r="L166" s="26">
        <v>104</v>
      </c>
      <c r="M166" s="27">
        <v>175</v>
      </c>
      <c r="N166" s="20">
        <v>130.5</v>
      </c>
      <c r="O166" s="2" t="s">
        <v>181</v>
      </c>
    </row>
    <row r="167" spans="1:15" x14ac:dyDescent="0.3">
      <c r="A167" s="2" t="s">
        <v>86</v>
      </c>
      <c r="B167" s="18">
        <v>2001</v>
      </c>
      <c r="C167" s="17">
        <v>2001</v>
      </c>
      <c r="D167" s="19">
        <v>2002</v>
      </c>
      <c r="E167" s="20">
        <v>2001</v>
      </c>
      <c r="F167" s="21">
        <v>2001</v>
      </c>
      <c r="G167" s="22">
        <v>2006</v>
      </c>
      <c r="H167" s="23">
        <v>2007</v>
      </c>
      <c r="I167" s="24">
        <v>2007</v>
      </c>
      <c r="J167" s="25">
        <v>2002</v>
      </c>
      <c r="K167" s="23">
        <v>2001</v>
      </c>
      <c r="L167" s="26">
        <v>2008</v>
      </c>
      <c r="M167" s="27">
        <v>2002</v>
      </c>
      <c r="N167" s="20">
        <v>2002</v>
      </c>
      <c r="O167" s="2" t="s">
        <v>86</v>
      </c>
    </row>
    <row r="168" spans="1:15" x14ac:dyDescent="0.3">
      <c r="A168" s="2" t="s">
        <v>182</v>
      </c>
      <c r="B168" s="18">
        <v>529</v>
      </c>
      <c r="C168" s="17">
        <v>32</v>
      </c>
      <c r="D168" s="19">
        <v>19</v>
      </c>
      <c r="E168" s="20">
        <v>19</v>
      </c>
      <c r="F168" s="21">
        <v>10</v>
      </c>
      <c r="G168" s="22">
        <v>29.6</v>
      </c>
      <c r="H168" s="23">
        <v>23.5</v>
      </c>
      <c r="I168" s="24">
        <v>38.799999999999997</v>
      </c>
      <c r="J168" s="25">
        <v>9.4</v>
      </c>
      <c r="K168" s="23">
        <v>7</v>
      </c>
      <c r="L168" s="26">
        <v>41</v>
      </c>
      <c r="M168" s="27">
        <v>30</v>
      </c>
      <c r="N168" s="20">
        <v>28</v>
      </c>
      <c r="O168" s="2" t="s">
        <v>182</v>
      </c>
    </row>
    <row r="169" spans="1:15" ht="15" thickBot="1" x14ac:dyDescent="0.35">
      <c r="A169" s="87" t="s">
        <v>86</v>
      </c>
      <c r="B169" s="88">
        <v>2003</v>
      </c>
      <c r="C169" s="89">
        <v>2007</v>
      </c>
      <c r="D169" s="90">
        <v>2003</v>
      </c>
      <c r="E169" s="91">
        <v>2003</v>
      </c>
      <c r="F169" s="92">
        <v>2007</v>
      </c>
      <c r="G169" s="93">
        <v>2009</v>
      </c>
      <c r="H169" s="94">
        <v>2001</v>
      </c>
      <c r="I169" s="95">
        <v>2010</v>
      </c>
      <c r="J169" s="96">
        <v>2009</v>
      </c>
      <c r="K169" s="94">
        <v>2003</v>
      </c>
      <c r="L169" s="97">
        <v>2004</v>
      </c>
      <c r="M169" s="98">
        <v>2003</v>
      </c>
      <c r="N169" s="91">
        <v>2010</v>
      </c>
      <c r="O169" s="87" t="s">
        <v>86</v>
      </c>
    </row>
    <row r="170" spans="1:15" ht="15" thickTop="1" x14ac:dyDescent="0.3">
      <c r="A170" s="61" t="s">
        <v>183</v>
      </c>
      <c r="B170" s="62">
        <f>SUM(C170:N170)</f>
        <v>663</v>
      </c>
      <c r="C170" s="63">
        <v>60</v>
      </c>
      <c r="D170" s="64">
        <v>77</v>
      </c>
      <c r="E170" s="65">
        <v>39</v>
      </c>
      <c r="F170" s="66">
        <v>18</v>
      </c>
      <c r="G170" s="67">
        <v>36</v>
      </c>
      <c r="H170" s="68">
        <v>55</v>
      </c>
      <c r="I170" s="69">
        <v>30</v>
      </c>
      <c r="J170" s="70">
        <v>70</v>
      </c>
      <c r="K170" s="68">
        <v>82</v>
      </c>
      <c r="L170" s="71">
        <v>64</v>
      </c>
      <c r="M170" s="72">
        <v>90</v>
      </c>
      <c r="N170" s="65">
        <v>42</v>
      </c>
      <c r="O170" s="61" t="s">
        <v>183</v>
      </c>
    </row>
    <row r="171" spans="1:15" x14ac:dyDescent="0.3">
      <c r="A171" s="2" t="s">
        <v>184</v>
      </c>
      <c r="B171" s="18">
        <v>748</v>
      </c>
      <c r="C171" s="17">
        <v>60</v>
      </c>
      <c r="D171" s="19">
        <v>49.4</v>
      </c>
      <c r="E171" s="20">
        <v>49.1</v>
      </c>
      <c r="F171" s="21">
        <v>50.6</v>
      </c>
      <c r="G171" s="22">
        <v>55.2</v>
      </c>
      <c r="H171" s="23">
        <v>64.5</v>
      </c>
      <c r="I171" s="24">
        <v>55.1</v>
      </c>
      <c r="J171" s="25">
        <v>66.900000000000006</v>
      </c>
      <c r="K171" s="23">
        <v>75</v>
      </c>
      <c r="L171" s="26">
        <v>71.3</v>
      </c>
      <c r="M171" s="27">
        <v>77.2</v>
      </c>
      <c r="N171" s="20">
        <v>73.7</v>
      </c>
      <c r="O171" s="2" t="s">
        <v>184</v>
      </c>
    </row>
    <row r="172" spans="1:15" x14ac:dyDescent="0.3">
      <c r="A172" s="2" t="s">
        <v>28</v>
      </c>
      <c r="B172" s="18">
        <f t="shared" ref="B172:N172" si="9">INT((B170-B171)*10000/B171)/100</f>
        <v>-11.37</v>
      </c>
      <c r="C172" s="17">
        <f t="shared" si="9"/>
        <v>0</v>
      </c>
      <c r="D172" s="19">
        <f t="shared" si="9"/>
        <v>55.87</v>
      </c>
      <c r="E172" s="20">
        <f t="shared" si="9"/>
        <v>-20.58</v>
      </c>
      <c r="F172" s="21">
        <f t="shared" si="9"/>
        <v>-64.430000000000007</v>
      </c>
      <c r="G172" s="22">
        <f t="shared" si="9"/>
        <v>-34.79</v>
      </c>
      <c r="H172" s="23">
        <f t="shared" si="9"/>
        <v>-14.73</v>
      </c>
      <c r="I172" s="24">
        <f t="shared" si="9"/>
        <v>-45.56</v>
      </c>
      <c r="J172" s="25">
        <f t="shared" si="9"/>
        <v>4.63</v>
      </c>
      <c r="K172" s="23">
        <f t="shared" si="9"/>
        <v>9.33</v>
      </c>
      <c r="L172" s="26">
        <f t="shared" si="9"/>
        <v>-10.24</v>
      </c>
      <c r="M172" s="27">
        <f t="shared" si="9"/>
        <v>16.579999999999998</v>
      </c>
      <c r="N172" s="20">
        <f t="shared" si="9"/>
        <v>-43.02</v>
      </c>
      <c r="O172" s="2" t="s">
        <v>28</v>
      </c>
    </row>
    <row r="173" spans="1:15" x14ac:dyDescent="0.3">
      <c r="A173" s="2" t="s">
        <v>181</v>
      </c>
      <c r="B173" s="16"/>
      <c r="C173" s="17">
        <v>145</v>
      </c>
      <c r="D173" s="19">
        <v>132</v>
      </c>
      <c r="E173" s="20">
        <v>169</v>
      </c>
      <c r="F173" s="21">
        <v>148</v>
      </c>
      <c r="G173" s="22">
        <v>114</v>
      </c>
      <c r="H173" s="23">
        <v>150</v>
      </c>
      <c r="I173" s="24">
        <v>134</v>
      </c>
      <c r="J173" s="25">
        <v>174</v>
      </c>
      <c r="K173" s="23">
        <v>171</v>
      </c>
      <c r="L173" s="26">
        <v>216</v>
      </c>
      <c r="M173" s="27">
        <v>169</v>
      </c>
      <c r="N173" s="20">
        <v>204</v>
      </c>
      <c r="O173" s="2" t="s">
        <v>181</v>
      </c>
    </row>
    <row r="174" spans="1:15" x14ac:dyDescent="0.3">
      <c r="A174" s="2" t="s">
        <v>86</v>
      </c>
      <c r="B174" s="16"/>
      <c r="C174" s="17">
        <v>1995</v>
      </c>
      <c r="D174" s="19">
        <v>1957</v>
      </c>
      <c r="E174" s="20">
        <v>2001</v>
      </c>
      <c r="F174" s="21">
        <v>2000</v>
      </c>
      <c r="G174" s="22">
        <v>1945</v>
      </c>
      <c r="H174" s="23">
        <v>2003</v>
      </c>
      <c r="I174" s="24">
        <v>2005</v>
      </c>
      <c r="J174" s="25">
        <v>1945</v>
      </c>
      <c r="K174" s="23">
        <v>1958</v>
      </c>
      <c r="L174" s="26">
        <v>2000</v>
      </c>
      <c r="M174" s="27">
        <v>2000</v>
      </c>
      <c r="N174" s="20">
        <v>1965</v>
      </c>
      <c r="O174" s="2" t="s">
        <v>86</v>
      </c>
    </row>
    <row r="175" spans="1:15" x14ac:dyDescent="0.3">
      <c r="A175" s="2" t="s">
        <v>182</v>
      </c>
      <c r="B175" s="16"/>
      <c r="C175" s="17">
        <v>3</v>
      </c>
      <c r="D175" s="19">
        <v>2</v>
      </c>
      <c r="E175" s="20">
        <v>3</v>
      </c>
      <c r="F175" s="21">
        <v>6</v>
      </c>
      <c r="G175" s="22">
        <v>9</v>
      </c>
      <c r="H175" s="23">
        <v>3</v>
      </c>
      <c r="I175" s="24">
        <v>12</v>
      </c>
      <c r="J175" s="25">
        <v>9</v>
      </c>
      <c r="K175" s="23">
        <v>2</v>
      </c>
      <c r="L175" s="26">
        <v>5</v>
      </c>
      <c r="M175" s="27">
        <v>8</v>
      </c>
      <c r="N175" s="20">
        <v>9</v>
      </c>
      <c r="O175" s="2" t="s">
        <v>182</v>
      </c>
    </row>
    <row r="176" spans="1:15" x14ac:dyDescent="0.3">
      <c r="A176" s="87" t="s">
        <v>86</v>
      </c>
      <c r="B176" s="16"/>
      <c r="C176" s="17">
        <v>1997</v>
      </c>
      <c r="D176" s="19">
        <v>1959</v>
      </c>
      <c r="E176" s="20">
        <v>1953</v>
      </c>
      <c r="F176" s="21">
        <v>2007</v>
      </c>
      <c r="G176" s="22">
        <v>1989</v>
      </c>
      <c r="H176" s="23">
        <v>1976</v>
      </c>
      <c r="I176" s="24">
        <v>1982</v>
      </c>
      <c r="J176" s="25">
        <v>1991</v>
      </c>
      <c r="K176" s="23">
        <v>1959</v>
      </c>
      <c r="L176" s="26">
        <v>1969</v>
      </c>
      <c r="M176" s="27">
        <v>1955</v>
      </c>
      <c r="N176" s="20">
        <v>1971</v>
      </c>
      <c r="O176" s="87" t="s">
        <v>86</v>
      </c>
    </row>
    <row r="177" spans="1:15" x14ac:dyDescent="0.3">
      <c r="A177" s="15" t="s">
        <v>185</v>
      </c>
      <c r="B177" s="16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 t="s">
        <v>185</v>
      </c>
    </row>
    <row r="178" spans="1:15" x14ac:dyDescent="0.3">
      <c r="A178" s="3" t="s">
        <v>186</v>
      </c>
      <c r="B178" s="4">
        <f>SUM(C178:N178)</f>
        <v>1790</v>
      </c>
      <c r="C178" s="5">
        <v>59</v>
      </c>
      <c r="D178" s="6">
        <v>71</v>
      </c>
      <c r="E178" s="7">
        <v>158</v>
      </c>
      <c r="F178" s="8">
        <v>259</v>
      </c>
      <c r="G178" s="9">
        <v>197</v>
      </c>
      <c r="H178" s="10">
        <v>250</v>
      </c>
      <c r="I178" s="11">
        <v>248</v>
      </c>
      <c r="J178" s="12">
        <v>173</v>
      </c>
      <c r="K178" s="10">
        <v>170</v>
      </c>
      <c r="L178" s="13">
        <v>124</v>
      </c>
      <c r="M178" s="14">
        <v>42</v>
      </c>
      <c r="N178" s="7">
        <v>39</v>
      </c>
      <c r="O178" s="3" t="s">
        <v>186</v>
      </c>
    </row>
    <row r="179" spans="1:15" x14ac:dyDescent="0.3">
      <c r="A179" s="2" t="s">
        <v>187</v>
      </c>
      <c r="B179" s="18">
        <v>1626</v>
      </c>
      <c r="C179" s="17">
        <v>49</v>
      </c>
      <c r="D179" s="19">
        <v>80</v>
      </c>
      <c r="E179" s="20">
        <v>115</v>
      </c>
      <c r="F179" s="21">
        <v>162</v>
      </c>
      <c r="G179" s="22">
        <v>199</v>
      </c>
      <c r="H179" s="23">
        <v>206</v>
      </c>
      <c r="I179" s="24">
        <v>213</v>
      </c>
      <c r="J179" s="25">
        <v>213</v>
      </c>
      <c r="K179" s="23">
        <v>151</v>
      </c>
      <c r="L179" s="26">
        <v>116</v>
      </c>
      <c r="M179" s="27">
        <v>74</v>
      </c>
      <c r="N179" s="20">
        <v>48</v>
      </c>
      <c r="O179" s="2" t="s">
        <v>187</v>
      </c>
    </row>
    <row r="180" spans="1:15" x14ac:dyDescent="0.3">
      <c r="A180" s="2" t="s">
        <v>28</v>
      </c>
      <c r="B180" s="18">
        <f>INT((B178-B179)*10000/B179)/100</f>
        <v>10.08</v>
      </c>
      <c r="C180" s="17">
        <f t="shared" ref="C180:N180" si="10">INT((C178-C179)*10000/C179)/100</f>
        <v>20.399999999999999</v>
      </c>
      <c r="D180" s="19">
        <f t="shared" si="10"/>
        <v>-11.25</v>
      </c>
      <c r="E180" s="20">
        <f t="shared" si="10"/>
        <v>37.39</v>
      </c>
      <c r="F180" s="21">
        <f t="shared" si="10"/>
        <v>59.87</v>
      </c>
      <c r="G180" s="22">
        <f t="shared" si="10"/>
        <v>-1.01</v>
      </c>
      <c r="H180" s="23">
        <f t="shared" si="10"/>
        <v>21.35</v>
      </c>
      <c r="I180" s="24">
        <f t="shared" si="10"/>
        <v>16.43</v>
      </c>
      <c r="J180" s="25">
        <f t="shared" si="10"/>
        <v>-18.78</v>
      </c>
      <c r="K180" s="23">
        <f t="shared" si="10"/>
        <v>12.58</v>
      </c>
      <c r="L180" s="26">
        <f t="shared" si="10"/>
        <v>6.89</v>
      </c>
      <c r="M180" s="27">
        <f t="shared" si="10"/>
        <v>-43.25</v>
      </c>
      <c r="N180" s="20">
        <f t="shared" si="10"/>
        <v>-18.75</v>
      </c>
      <c r="O180" s="2" t="s">
        <v>28</v>
      </c>
    </row>
    <row r="181" spans="1:15" x14ac:dyDescent="0.3">
      <c r="A181" s="2" t="s">
        <v>188</v>
      </c>
      <c r="B181" s="18">
        <v>1798</v>
      </c>
      <c r="C181" s="17">
        <v>95</v>
      </c>
      <c r="D181" s="19">
        <v>154</v>
      </c>
      <c r="E181" s="20">
        <v>183</v>
      </c>
      <c r="F181" s="21">
        <v>291</v>
      </c>
      <c r="G181" s="22">
        <v>242</v>
      </c>
      <c r="H181" s="23">
        <v>292</v>
      </c>
      <c r="I181" s="24">
        <v>310</v>
      </c>
      <c r="J181" s="25">
        <v>284</v>
      </c>
      <c r="K181" s="23">
        <v>238</v>
      </c>
      <c r="L181" s="26">
        <v>179</v>
      </c>
      <c r="M181" s="27">
        <v>95</v>
      </c>
      <c r="N181" s="20">
        <v>80</v>
      </c>
      <c r="O181" s="2" t="s">
        <v>188</v>
      </c>
    </row>
    <row r="182" spans="1:15" x14ac:dyDescent="0.3">
      <c r="A182" s="2" t="s">
        <v>86</v>
      </c>
      <c r="B182" s="18">
        <v>2009</v>
      </c>
      <c r="C182" s="17">
        <v>2005</v>
      </c>
      <c r="D182" s="19">
        <v>2008</v>
      </c>
      <c r="E182" s="20">
        <v>1972</v>
      </c>
      <c r="F182" s="21">
        <v>2007</v>
      </c>
      <c r="G182" s="22">
        <v>2001</v>
      </c>
      <c r="H182" s="23">
        <v>1976</v>
      </c>
      <c r="I182" s="24">
        <v>1990</v>
      </c>
      <c r="J182" s="25">
        <v>1976</v>
      </c>
      <c r="K182" s="23">
        <v>1997</v>
      </c>
      <c r="L182" s="26">
        <v>1965</v>
      </c>
      <c r="M182" s="27">
        <v>2005</v>
      </c>
      <c r="N182" s="20">
        <v>1972</v>
      </c>
      <c r="O182" s="2" t="s">
        <v>86</v>
      </c>
    </row>
    <row r="183" spans="1:15" x14ac:dyDescent="0.3">
      <c r="A183" s="2" t="s">
        <v>189</v>
      </c>
      <c r="B183" s="18">
        <v>1603</v>
      </c>
      <c r="C183" s="17">
        <v>32</v>
      </c>
      <c r="D183" s="19">
        <v>28</v>
      </c>
      <c r="E183" s="20">
        <v>54</v>
      </c>
      <c r="F183" s="21">
        <v>100</v>
      </c>
      <c r="G183" s="22">
        <v>120</v>
      </c>
      <c r="H183" s="23">
        <v>115</v>
      </c>
      <c r="I183" s="24">
        <v>141</v>
      </c>
      <c r="J183" s="25">
        <v>127</v>
      </c>
      <c r="K183" s="23">
        <v>81</v>
      </c>
      <c r="L183" s="26">
        <v>52</v>
      </c>
      <c r="M183" s="27">
        <v>42</v>
      </c>
      <c r="N183" s="20">
        <v>17</v>
      </c>
      <c r="O183" s="2" t="s">
        <v>189</v>
      </c>
    </row>
    <row r="184" spans="1:15" x14ac:dyDescent="0.3">
      <c r="A184" s="2" t="s">
        <v>86</v>
      </c>
      <c r="B184" s="18">
        <v>2002</v>
      </c>
      <c r="C184" s="17">
        <v>1964</v>
      </c>
      <c r="D184" s="19">
        <v>2006</v>
      </c>
      <c r="E184" s="20">
        <v>2001</v>
      </c>
      <c r="F184" s="21">
        <v>1998</v>
      </c>
      <c r="G184" s="22">
        <v>2006</v>
      </c>
      <c r="H184" s="23">
        <v>2007</v>
      </c>
      <c r="I184" s="24">
        <v>1965</v>
      </c>
      <c r="J184" s="25">
        <v>1968</v>
      </c>
      <c r="K184" s="23">
        <v>1984</v>
      </c>
      <c r="L184" s="26">
        <v>1998</v>
      </c>
      <c r="M184" s="27">
        <v>2010</v>
      </c>
      <c r="N184" s="20">
        <v>1988</v>
      </c>
      <c r="O184" s="2" t="s">
        <v>86</v>
      </c>
    </row>
    <row r="185" spans="1:15" x14ac:dyDescent="0.3">
      <c r="A185" s="15" t="s">
        <v>190</v>
      </c>
      <c r="B185" s="16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 t="s">
        <v>190</v>
      </c>
    </row>
    <row r="186" spans="1:15" x14ac:dyDescent="0.3">
      <c r="A186" s="263" t="s">
        <v>191</v>
      </c>
      <c r="B186" s="264">
        <f>SUM(C186:N186)</f>
        <v>100</v>
      </c>
      <c r="C186" s="265">
        <v>10</v>
      </c>
      <c r="D186" s="266">
        <v>13</v>
      </c>
      <c r="E186" s="267">
        <v>8</v>
      </c>
      <c r="F186" s="268">
        <v>4</v>
      </c>
      <c r="G186" s="269">
        <v>4</v>
      </c>
      <c r="H186" s="270">
        <v>6</v>
      </c>
      <c r="I186" s="271">
        <v>7</v>
      </c>
      <c r="J186" s="272">
        <v>12</v>
      </c>
      <c r="K186" s="270">
        <v>11</v>
      </c>
      <c r="L186" s="273">
        <v>12</v>
      </c>
      <c r="M186" s="274">
        <v>10</v>
      </c>
      <c r="N186" s="267">
        <v>3</v>
      </c>
      <c r="O186" s="263" t="s">
        <v>191</v>
      </c>
    </row>
    <row r="187" spans="1:15" x14ac:dyDescent="0.3">
      <c r="A187" s="275" t="s">
        <v>192</v>
      </c>
      <c r="B187" s="253">
        <f>SUM(C187:N187)</f>
        <v>138.55555555555557</v>
      </c>
      <c r="C187" s="276">
        <v>13</v>
      </c>
      <c r="D187" s="277">
        <v>10.777777777777779</v>
      </c>
      <c r="E187" s="278">
        <v>12.666666666666666</v>
      </c>
      <c r="F187" s="279">
        <v>9.2222222222222214</v>
      </c>
      <c r="G187" s="280">
        <v>12.333333333333334</v>
      </c>
      <c r="H187" s="281">
        <v>8.5555555555555554</v>
      </c>
      <c r="I187" s="282">
        <v>12.777777777777779</v>
      </c>
      <c r="J187" s="283">
        <v>11.333333333333334</v>
      </c>
      <c r="K187" s="281">
        <v>8.6666666666666661</v>
      </c>
      <c r="L187" s="284">
        <v>12</v>
      </c>
      <c r="M187" s="285">
        <v>14.222222222222221</v>
      </c>
      <c r="N187" s="278">
        <v>13</v>
      </c>
      <c r="O187" s="275" t="s">
        <v>192</v>
      </c>
    </row>
    <row r="188" spans="1:15" x14ac:dyDescent="0.3">
      <c r="A188" s="2" t="s">
        <v>193</v>
      </c>
      <c r="B188" s="18">
        <v>174</v>
      </c>
      <c r="C188" s="17">
        <v>20</v>
      </c>
      <c r="D188" s="19">
        <v>21</v>
      </c>
      <c r="E188" s="20">
        <v>20</v>
      </c>
      <c r="F188" s="21">
        <v>21</v>
      </c>
      <c r="G188" s="22">
        <v>21</v>
      </c>
      <c r="H188" s="23">
        <v>15</v>
      </c>
      <c r="I188" s="24">
        <v>17</v>
      </c>
      <c r="J188" s="25">
        <v>16</v>
      </c>
      <c r="K188" s="23">
        <v>18</v>
      </c>
      <c r="L188" s="26">
        <v>18</v>
      </c>
      <c r="M188" s="27">
        <v>18</v>
      </c>
      <c r="N188" s="20">
        <v>19</v>
      </c>
      <c r="O188" s="2" t="s">
        <v>193</v>
      </c>
    </row>
    <row r="189" spans="1:15" x14ac:dyDescent="0.3">
      <c r="A189" s="2" t="s">
        <v>86</v>
      </c>
      <c r="B189" s="18">
        <v>2002</v>
      </c>
      <c r="C189" s="17">
        <v>2004</v>
      </c>
      <c r="D189" s="19">
        <v>2002</v>
      </c>
      <c r="E189" s="20">
        <v>2008</v>
      </c>
      <c r="F189" s="21">
        <v>2001</v>
      </c>
      <c r="G189" s="22">
        <v>2002</v>
      </c>
      <c r="H189" s="23">
        <v>2007</v>
      </c>
      <c r="I189" s="24">
        <v>2007</v>
      </c>
      <c r="J189" s="25">
        <v>2006</v>
      </c>
      <c r="K189" s="23">
        <v>2001</v>
      </c>
      <c r="L189" s="26">
        <v>2002</v>
      </c>
      <c r="M189" s="27">
        <v>2009</v>
      </c>
      <c r="N189" s="20">
        <v>2002</v>
      </c>
      <c r="O189" s="2" t="s">
        <v>86</v>
      </c>
    </row>
    <row r="190" spans="1:15" x14ac:dyDescent="0.3">
      <c r="A190" s="2" t="s">
        <v>194</v>
      </c>
      <c r="B190" s="18">
        <v>109</v>
      </c>
      <c r="C190" s="17">
        <v>8</v>
      </c>
      <c r="D190" s="19">
        <v>7</v>
      </c>
      <c r="E190" s="20">
        <v>7</v>
      </c>
      <c r="F190" s="21">
        <v>2</v>
      </c>
      <c r="G190" s="22">
        <v>4</v>
      </c>
      <c r="H190" s="23">
        <v>5</v>
      </c>
      <c r="I190" s="24">
        <v>7</v>
      </c>
      <c r="J190" s="25">
        <v>2</v>
      </c>
      <c r="K190" s="23">
        <v>2</v>
      </c>
      <c r="L190" s="26">
        <v>4</v>
      </c>
      <c r="M190" s="27">
        <v>11</v>
      </c>
      <c r="N190" s="20">
        <v>3</v>
      </c>
      <c r="O190" s="2" t="s">
        <v>194</v>
      </c>
    </row>
    <row r="191" spans="1:15" ht="15" thickBot="1" x14ac:dyDescent="0.35">
      <c r="A191" s="87" t="s">
        <v>86</v>
      </c>
      <c r="B191" s="88">
        <v>2009</v>
      </c>
      <c r="C191" s="89">
        <v>2009</v>
      </c>
      <c r="D191" s="90">
        <v>2008</v>
      </c>
      <c r="E191" s="91">
        <v>2003</v>
      </c>
      <c r="F191" s="92">
        <v>2007</v>
      </c>
      <c r="G191" s="93">
        <v>2010</v>
      </c>
      <c r="H191" s="94">
        <v>2008</v>
      </c>
      <c r="I191" s="95">
        <v>2010</v>
      </c>
      <c r="J191" s="96">
        <v>2009</v>
      </c>
      <c r="K191" s="94">
        <v>2003</v>
      </c>
      <c r="L191" s="97">
        <v>2007</v>
      </c>
      <c r="M191" s="98">
        <v>2005</v>
      </c>
      <c r="N191" s="91">
        <v>2010</v>
      </c>
      <c r="O191" s="87" t="s">
        <v>86</v>
      </c>
    </row>
    <row r="192" spans="1:15" ht="15" thickTop="1" x14ac:dyDescent="0.3">
      <c r="A192" s="61" t="s">
        <v>195</v>
      </c>
      <c r="B192" s="62">
        <f>SUM(C192:N192)</f>
        <v>69</v>
      </c>
      <c r="C192" s="63" t="s">
        <v>498</v>
      </c>
      <c r="D192" s="64" t="s">
        <v>498</v>
      </c>
      <c r="E192" s="65">
        <v>7</v>
      </c>
      <c r="F192" s="66">
        <v>4</v>
      </c>
      <c r="G192" s="67">
        <v>6</v>
      </c>
      <c r="H192" s="68">
        <v>7</v>
      </c>
      <c r="I192" s="69">
        <v>7</v>
      </c>
      <c r="J192" s="70">
        <v>11</v>
      </c>
      <c r="K192" s="68">
        <v>14</v>
      </c>
      <c r="L192" s="71">
        <v>13</v>
      </c>
      <c r="M192" s="72" t="s">
        <v>498</v>
      </c>
      <c r="N192" s="65" t="s">
        <v>498</v>
      </c>
      <c r="O192" s="61" t="s">
        <v>195</v>
      </c>
    </row>
    <row r="193" spans="1:15" x14ac:dyDescent="0.3">
      <c r="A193" s="2" t="s">
        <v>192</v>
      </c>
      <c r="B193" s="18">
        <f>SUM(C193:N193)</f>
        <v>126</v>
      </c>
      <c r="C193" s="17">
        <v>11</v>
      </c>
      <c r="D193" s="19">
        <v>10</v>
      </c>
      <c r="E193" s="20">
        <v>10</v>
      </c>
      <c r="F193" s="21">
        <v>11</v>
      </c>
      <c r="G193" s="22">
        <v>10</v>
      </c>
      <c r="H193" s="23">
        <v>10</v>
      </c>
      <c r="I193" s="24">
        <v>9</v>
      </c>
      <c r="J193" s="25">
        <v>10</v>
      </c>
      <c r="K193" s="23">
        <v>11</v>
      </c>
      <c r="L193" s="26">
        <v>10</v>
      </c>
      <c r="M193" s="27">
        <v>12</v>
      </c>
      <c r="N193" s="20">
        <v>12</v>
      </c>
      <c r="O193" s="2" t="s">
        <v>192</v>
      </c>
    </row>
    <row r="194" spans="1:15" x14ac:dyDescent="0.3">
      <c r="A194" s="2" t="s">
        <v>193</v>
      </c>
      <c r="B194" s="16"/>
      <c r="C194" s="17">
        <v>24</v>
      </c>
      <c r="D194" s="19">
        <v>21</v>
      </c>
      <c r="E194" s="20">
        <v>23</v>
      </c>
      <c r="F194" s="21">
        <v>21</v>
      </c>
      <c r="G194" s="22">
        <v>20</v>
      </c>
      <c r="H194" s="23">
        <v>21</v>
      </c>
      <c r="I194" s="24">
        <v>21</v>
      </c>
      <c r="J194" s="25">
        <v>21</v>
      </c>
      <c r="K194" s="23">
        <v>22</v>
      </c>
      <c r="L194" s="26">
        <v>24</v>
      </c>
      <c r="M194" s="27">
        <v>23</v>
      </c>
      <c r="N194" s="20">
        <v>21</v>
      </c>
      <c r="O194" s="2" t="s">
        <v>193</v>
      </c>
    </row>
    <row r="195" spans="1:15" x14ac:dyDescent="0.3">
      <c r="A195" s="2" t="s">
        <v>86</v>
      </c>
      <c r="B195" s="16"/>
      <c r="C195" s="17">
        <v>1948</v>
      </c>
      <c r="D195" s="19">
        <v>1995</v>
      </c>
      <c r="E195" s="20">
        <v>1979</v>
      </c>
      <c r="F195" s="21">
        <v>2001</v>
      </c>
      <c r="G195" s="22">
        <v>2006</v>
      </c>
      <c r="H195" s="23">
        <v>1991</v>
      </c>
      <c r="I195" s="24">
        <v>1988</v>
      </c>
      <c r="J195" s="25">
        <v>1956</v>
      </c>
      <c r="K195" s="23">
        <v>1950</v>
      </c>
      <c r="L195" s="26">
        <v>1981</v>
      </c>
      <c r="M195" s="27">
        <v>2000</v>
      </c>
      <c r="N195" s="20" t="s">
        <v>99</v>
      </c>
      <c r="O195" s="2" t="s">
        <v>86</v>
      </c>
    </row>
    <row r="196" spans="1:15" x14ac:dyDescent="0.3">
      <c r="A196" s="2" t="s">
        <v>194</v>
      </c>
      <c r="B196" s="16"/>
      <c r="C196" s="17">
        <v>1</v>
      </c>
      <c r="D196" s="19">
        <v>1</v>
      </c>
      <c r="E196" s="20">
        <v>1</v>
      </c>
      <c r="F196" s="21">
        <v>2</v>
      </c>
      <c r="G196" s="22">
        <v>2</v>
      </c>
      <c r="H196" s="23">
        <v>1</v>
      </c>
      <c r="I196" s="24">
        <v>3</v>
      </c>
      <c r="J196" s="25">
        <v>2</v>
      </c>
      <c r="K196" s="23">
        <v>1</v>
      </c>
      <c r="L196" s="26">
        <v>2</v>
      </c>
      <c r="M196" s="27">
        <v>4</v>
      </c>
      <c r="N196" s="20">
        <v>2</v>
      </c>
      <c r="O196" s="2" t="s">
        <v>194</v>
      </c>
    </row>
    <row r="197" spans="1:15" x14ac:dyDescent="0.3">
      <c r="A197" s="87" t="s">
        <v>86</v>
      </c>
      <c r="B197" s="16"/>
      <c r="C197" s="17">
        <v>1997</v>
      </c>
      <c r="D197" s="19">
        <v>1959</v>
      </c>
      <c r="E197" s="20">
        <v>1953</v>
      </c>
      <c r="F197" s="21">
        <v>2007</v>
      </c>
      <c r="G197" s="22">
        <v>1989</v>
      </c>
      <c r="H197" s="23">
        <v>1976</v>
      </c>
      <c r="I197" s="24" t="s">
        <v>99</v>
      </c>
      <c r="J197" s="25">
        <v>1995</v>
      </c>
      <c r="K197" s="23">
        <v>1959</v>
      </c>
      <c r="L197" s="26">
        <v>1969</v>
      </c>
      <c r="M197" s="27" t="s">
        <v>99</v>
      </c>
      <c r="N197" s="20">
        <v>1971</v>
      </c>
      <c r="O197" s="87" t="s">
        <v>86</v>
      </c>
    </row>
    <row r="198" spans="1:15" x14ac:dyDescent="0.3">
      <c r="A198" s="15" t="s">
        <v>196</v>
      </c>
      <c r="B198" s="16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 t="s">
        <v>196</v>
      </c>
    </row>
    <row r="199" spans="1:15" x14ac:dyDescent="0.3">
      <c r="A199" s="3" t="s">
        <v>197</v>
      </c>
      <c r="B199" s="18">
        <v>45.4</v>
      </c>
      <c r="C199" s="5">
        <v>11.8</v>
      </c>
      <c r="D199" s="6">
        <v>24.6</v>
      </c>
      <c r="E199" s="7">
        <v>12</v>
      </c>
      <c r="F199" s="8">
        <v>6.8</v>
      </c>
      <c r="G199" s="9">
        <v>18</v>
      </c>
      <c r="H199" s="10">
        <v>22</v>
      </c>
      <c r="I199" s="11">
        <v>14.4</v>
      </c>
      <c r="J199" s="12">
        <v>25.2</v>
      </c>
      <c r="K199" s="10">
        <v>22.6</v>
      </c>
      <c r="L199" s="13">
        <v>15.4</v>
      </c>
      <c r="M199" s="14">
        <v>45.4</v>
      </c>
      <c r="N199" s="7">
        <v>13.6</v>
      </c>
      <c r="O199" s="3" t="s">
        <v>197</v>
      </c>
    </row>
    <row r="200" spans="1:15" x14ac:dyDescent="0.3">
      <c r="A200" s="35" t="s">
        <v>89</v>
      </c>
      <c r="B200" s="38">
        <v>40495</v>
      </c>
      <c r="C200" s="39">
        <v>40207</v>
      </c>
      <c r="D200" s="40">
        <v>40237</v>
      </c>
      <c r="E200" s="41">
        <v>40266</v>
      </c>
      <c r="F200" s="42">
        <v>40271</v>
      </c>
      <c r="G200" s="43">
        <v>40300</v>
      </c>
      <c r="H200" s="44">
        <v>40335</v>
      </c>
      <c r="I200" s="45">
        <v>40373</v>
      </c>
      <c r="J200" s="46">
        <v>40417</v>
      </c>
      <c r="K200" s="44">
        <v>40429</v>
      </c>
      <c r="L200" s="47">
        <v>40452</v>
      </c>
      <c r="M200" s="48">
        <v>40495</v>
      </c>
      <c r="N200" s="41">
        <v>40528</v>
      </c>
      <c r="O200" s="35" t="s">
        <v>89</v>
      </c>
    </row>
    <row r="201" spans="1:15" x14ac:dyDescent="0.3">
      <c r="A201" s="2" t="s">
        <v>198</v>
      </c>
      <c r="B201" s="18">
        <v>65</v>
      </c>
      <c r="C201" s="17">
        <v>25</v>
      </c>
      <c r="D201" s="19">
        <v>24.6</v>
      </c>
      <c r="E201" s="20">
        <v>23</v>
      </c>
      <c r="F201" s="21">
        <v>63.5</v>
      </c>
      <c r="G201" s="22">
        <v>50</v>
      </c>
      <c r="H201" s="23">
        <v>32</v>
      </c>
      <c r="I201" s="24">
        <v>48</v>
      </c>
      <c r="J201" s="25">
        <v>65</v>
      </c>
      <c r="K201" s="23">
        <v>32</v>
      </c>
      <c r="L201" s="26">
        <v>21</v>
      </c>
      <c r="M201" s="27">
        <v>45.4</v>
      </c>
      <c r="N201" s="20">
        <v>24</v>
      </c>
      <c r="O201" s="2" t="s">
        <v>198</v>
      </c>
    </row>
    <row r="202" spans="1:15" ht="15" thickBot="1" x14ac:dyDescent="0.35">
      <c r="A202" s="87" t="s">
        <v>89</v>
      </c>
      <c r="B202" s="167">
        <v>37494</v>
      </c>
      <c r="C202" s="89" t="s">
        <v>200</v>
      </c>
      <c r="D202" s="169">
        <v>40237</v>
      </c>
      <c r="E202" s="170">
        <v>38778</v>
      </c>
      <c r="F202" s="92" t="s">
        <v>202</v>
      </c>
      <c r="G202" s="172">
        <v>38843</v>
      </c>
      <c r="H202" s="173">
        <v>39210</v>
      </c>
      <c r="I202" s="95" t="s">
        <v>387</v>
      </c>
      <c r="J202" s="175">
        <v>37494</v>
      </c>
      <c r="K202" s="173">
        <v>37500</v>
      </c>
      <c r="L202" s="176">
        <v>38656</v>
      </c>
      <c r="M202" s="177">
        <v>40495</v>
      </c>
      <c r="N202" s="170">
        <v>39055</v>
      </c>
      <c r="O202" s="87" t="s">
        <v>89</v>
      </c>
    </row>
    <row r="203" spans="1:15" ht="15" thickTop="1" x14ac:dyDescent="0.3">
      <c r="A203" s="61" t="s">
        <v>206</v>
      </c>
      <c r="B203" s="213"/>
      <c r="C203" s="63"/>
      <c r="D203" s="64">
        <v>12.4</v>
      </c>
      <c r="E203" s="65">
        <v>10.199999999999999</v>
      </c>
      <c r="F203" s="66">
        <v>6.4</v>
      </c>
      <c r="G203" s="67">
        <v>12.8</v>
      </c>
      <c r="H203" s="68">
        <v>14.8</v>
      </c>
      <c r="I203" s="69">
        <v>8.1</v>
      </c>
      <c r="J203" s="70">
        <v>13.6</v>
      </c>
      <c r="K203" s="68">
        <v>18.3</v>
      </c>
      <c r="L203" s="71">
        <v>16.7</v>
      </c>
      <c r="M203" s="72">
        <v>44</v>
      </c>
      <c r="N203" s="65">
        <v>12.9</v>
      </c>
      <c r="O203" s="61" t="s">
        <v>206</v>
      </c>
    </row>
    <row r="204" spans="1:15" x14ac:dyDescent="0.3">
      <c r="A204" s="152" t="s">
        <v>89</v>
      </c>
      <c r="B204" s="214"/>
      <c r="C204" s="154"/>
      <c r="D204" s="155">
        <v>40236</v>
      </c>
      <c r="E204" s="156">
        <v>40266</v>
      </c>
      <c r="F204" s="157">
        <v>40271</v>
      </c>
      <c r="G204" s="158">
        <v>40299</v>
      </c>
      <c r="H204" s="159">
        <v>40334</v>
      </c>
      <c r="I204" s="160">
        <v>40380</v>
      </c>
      <c r="J204" s="161">
        <v>40417</v>
      </c>
      <c r="K204" s="159">
        <v>40429</v>
      </c>
      <c r="L204" s="162">
        <v>40452</v>
      </c>
      <c r="M204" s="163">
        <v>40495</v>
      </c>
      <c r="N204" s="156">
        <v>40528</v>
      </c>
      <c r="O204" s="152" t="s">
        <v>89</v>
      </c>
    </row>
    <row r="205" spans="1:15" x14ac:dyDescent="0.3">
      <c r="A205" s="2" t="s">
        <v>198</v>
      </c>
      <c r="B205" s="18">
        <v>101.4</v>
      </c>
      <c r="C205" s="17">
        <v>41.1</v>
      </c>
      <c r="D205" s="19">
        <v>33.4</v>
      </c>
      <c r="E205" s="20">
        <v>31.4</v>
      </c>
      <c r="F205" s="21">
        <v>37.5</v>
      </c>
      <c r="G205" s="22">
        <v>38</v>
      </c>
      <c r="H205" s="23">
        <v>68.099999999999994</v>
      </c>
      <c r="I205" s="24">
        <v>77</v>
      </c>
      <c r="J205" s="25">
        <v>65</v>
      </c>
      <c r="K205" s="23">
        <v>101.4</v>
      </c>
      <c r="L205" s="26">
        <v>53.3</v>
      </c>
      <c r="M205" s="27">
        <v>37.4</v>
      </c>
      <c r="N205" s="20">
        <v>37.6</v>
      </c>
      <c r="O205" s="2" t="s">
        <v>198</v>
      </c>
    </row>
    <row r="206" spans="1:15" x14ac:dyDescent="0.3">
      <c r="A206" s="2" t="s">
        <v>89</v>
      </c>
      <c r="B206" s="38">
        <v>34587</v>
      </c>
      <c r="C206" s="73">
        <v>9135</v>
      </c>
      <c r="D206" s="74">
        <v>37299</v>
      </c>
      <c r="E206" s="75">
        <v>32574</v>
      </c>
      <c r="F206" s="76">
        <v>28582</v>
      </c>
      <c r="G206" s="77">
        <v>34098</v>
      </c>
      <c r="H206" s="78">
        <v>19540</v>
      </c>
      <c r="I206" s="79">
        <v>10049</v>
      </c>
      <c r="J206" s="80">
        <v>37494</v>
      </c>
      <c r="K206" s="78">
        <v>34587</v>
      </c>
      <c r="L206" s="81">
        <v>11973</v>
      </c>
      <c r="M206" s="82">
        <v>23334</v>
      </c>
      <c r="N206" s="75">
        <v>29207</v>
      </c>
      <c r="O206" s="2"/>
    </row>
    <row r="207" spans="1:15" x14ac:dyDescent="0.3">
      <c r="A207" s="15" t="s">
        <v>207</v>
      </c>
      <c r="B207" s="16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 t="s">
        <v>207</v>
      </c>
    </row>
    <row r="208" spans="1:15" x14ac:dyDescent="0.3">
      <c r="A208" s="263" t="s">
        <v>208</v>
      </c>
      <c r="B208" s="264">
        <f>SUM(C208:N208)</f>
        <v>33</v>
      </c>
      <c r="C208" s="265">
        <v>9</v>
      </c>
      <c r="D208" s="266">
        <v>13</v>
      </c>
      <c r="E208" s="267">
        <v>0</v>
      </c>
      <c r="F208" s="268">
        <v>0</v>
      </c>
      <c r="G208" s="269">
        <v>0</v>
      </c>
      <c r="H208" s="270">
        <v>0</v>
      </c>
      <c r="I208" s="271">
        <v>0</v>
      </c>
      <c r="J208" s="272">
        <v>0</v>
      </c>
      <c r="K208" s="270">
        <v>0</v>
      </c>
      <c r="L208" s="273">
        <v>0</v>
      </c>
      <c r="M208" s="274">
        <v>2</v>
      </c>
      <c r="N208" s="267">
        <v>9</v>
      </c>
      <c r="O208" s="263" t="s">
        <v>208</v>
      </c>
    </row>
    <row r="209" spans="1:15" x14ac:dyDescent="0.3">
      <c r="A209" s="275" t="s">
        <v>209</v>
      </c>
      <c r="B209" s="253">
        <f>SUM(C209:N209)</f>
        <v>11.777777777777779</v>
      </c>
      <c r="C209" s="276">
        <v>2.1111111111111112</v>
      </c>
      <c r="D209" s="277">
        <v>3.7777777777777777</v>
      </c>
      <c r="E209" s="278">
        <v>3.2222222222222223</v>
      </c>
      <c r="F209" s="279">
        <v>0.33333333333333331</v>
      </c>
      <c r="G209" s="280">
        <v>0</v>
      </c>
      <c r="H209" s="281">
        <v>0</v>
      </c>
      <c r="I209" s="282">
        <v>0</v>
      </c>
      <c r="J209" s="283">
        <v>0</v>
      </c>
      <c r="K209" s="281">
        <v>0</v>
      </c>
      <c r="L209" s="284">
        <v>0</v>
      </c>
      <c r="M209" s="285">
        <v>0.44444444444444442</v>
      </c>
      <c r="N209" s="278">
        <v>1.8888888888888888</v>
      </c>
      <c r="O209" s="275" t="s">
        <v>209</v>
      </c>
    </row>
    <row r="210" spans="1:15" x14ac:dyDescent="0.3">
      <c r="A210" s="2" t="s">
        <v>210</v>
      </c>
      <c r="B210" s="18">
        <v>22</v>
      </c>
      <c r="C210" s="17">
        <v>9</v>
      </c>
      <c r="D210" s="19">
        <v>13</v>
      </c>
      <c r="E210" s="20">
        <v>7</v>
      </c>
      <c r="F210" s="21">
        <v>2</v>
      </c>
      <c r="G210" s="22">
        <v>0</v>
      </c>
      <c r="H210" s="23">
        <v>0</v>
      </c>
      <c r="I210" s="24">
        <v>0</v>
      </c>
      <c r="J210" s="25">
        <v>0</v>
      </c>
      <c r="K210" s="23">
        <v>0</v>
      </c>
      <c r="L210" s="26">
        <v>0</v>
      </c>
      <c r="M210" s="27">
        <v>2</v>
      </c>
      <c r="N210" s="20">
        <v>9</v>
      </c>
      <c r="O210" s="2" t="s">
        <v>210</v>
      </c>
    </row>
    <row r="211" spans="1:15" x14ac:dyDescent="0.3">
      <c r="A211" s="2" t="s">
        <v>86</v>
      </c>
      <c r="B211" s="18">
        <v>2005</v>
      </c>
      <c r="C211" s="17">
        <v>2010</v>
      </c>
      <c r="D211" s="19">
        <v>2010</v>
      </c>
      <c r="E211" s="20">
        <v>2006</v>
      </c>
      <c r="F211" s="21">
        <v>2008</v>
      </c>
      <c r="G211" s="22"/>
      <c r="H211" s="23"/>
      <c r="I211" s="24"/>
      <c r="J211" s="25"/>
      <c r="K211" s="23"/>
      <c r="L211" s="26"/>
      <c r="M211" s="27">
        <v>2010</v>
      </c>
      <c r="N211" s="20">
        <v>2010</v>
      </c>
      <c r="O211" s="2" t="s">
        <v>86</v>
      </c>
    </row>
    <row r="212" spans="1:15" x14ac:dyDescent="0.3">
      <c r="A212" s="2" t="s">
        <v>211</v>
      </c>
      <c r="B212" s="18">
        <v>0</v>
      </c>
      <c r="C212" s="17">
        <v>0</v>
      </c>
      <c r="D212" s="19">
        <v>0</v>
      </c>
      <c r="E212" s="20">
        <v>0</v>
      </c>
      <c r="F212" s="21">
        <v>0</v>
      </c>
      <c r="G212" s="22">
        <v>0</v>
      </c>
      <c r="H212" s="23">
        <v>0</v>
      </c>
      <c r="I212" s="24">
        <v>0</v>
      </c>
      <c r="J212" s="25">
        <v>0</v>
      </c>
      <c r="K212" s="23">
        <v>0</v>
      </c>
      <c r="L212" s="26">
        <v>0</v>
      </c>
      <c r="M212" s="27">
        <v>0</v>
      </c>
      <c r="N212" s="20">
        <v>0</v>
      </c>
      <c r="O212" s="2" t="s">
        <v>211</v>
      </c>
    </row>
    <row r="213" spans="1:15" x14ac:dyDescent="0.3">
      <c r="A213" s="2" t="s">
        <v>126</v>
      </c>
      <c r="B213" s="18">
        <v>2002</v>
      </c>
      <c r="C213" s="17">
        <v>2002</v>
      </c>
      <c r="D213" s="19">
        <v>2008</v>
      </c>
      <c r="E213" s="20">
        <v>2010</v>
      </c>
      <c r="F213" s="21">
        <v>2010</v>
      </c>
      <c r="G213" s="22"/>
      <c r="H213" s="23"/>
      <c r="I213" s="24"/>
      <c r="J213" s="25"/>
      <c r="K213" s="23"/>
      <c r="L213" s="26"/>
      <c r="M213" s="27">
        <v>2009</v>
      </c>
      <c r="N213" s="20">
        <v>2007</v>
      </c>
      <c r="O213" s="2" t="s">
        <v>126</v>
      </c>
    </row>
    <row r="214" spans="1:15" x14ac:dyDescent="0.3">
      <c r="A214" s="2" t="s">
        <v>212</v>
      </c>
      <c r="B214" s="18">
        <v>22</v>
      </c>
      <c r="C214" s="17">
        <v>8</v>
      </c>
      <c r="D214" s="19">
        <v>22</v>
      </c>
      <c r="E214" s="20">
        <v>22</v>
      </c>
      <c r="F214" s="21">
        <v>8</v>
      </c>
      <c r="G214" s="22">
        <v>0</v>
      </c>
      <c r="H214" s="23">
        <v>0</v>
      </c>
      <c r="I214" s="24">
        <v>0</v>
      </c>
      <c r="J214" s="25">
        <v>0</v>
      </c>
      <c r="K214" s="23">
        <v>0</v>
      </c>
      <c r="L214" s="26">
        <v>0</v>
      </c>
      <c r="M214" s="27">
        <v>2</v>
      </c>
      <c r="N214" s="20">
        <v>16</v>
      </c>
      <c r="O214" s="2" t="s">
        <v>212</v>
      </c>
    </row>
    <row r="215" spans="1:15" x14ac:dyDescent="0.3">
      <c r="A215" s="49" t="s">
        <v>89</v>
      </c>
      <c r="B215" s="50">
        <v>38407</v>
      </c>
      <c r="C215" s="51">
        <v>40191</v>
      </c>
      <c r="D215" s="52">
        <v>38407</v>
      </c>
      <c r="E215" s="53">
        <v>38413</v>
      </c>
      <c r="F215" s="54">
        <v>39545</v>
      </c>
      <c r="G215" s="55"/>
      <c r="H215" s="56"/>
      <c r="I215" s="57"/>
      <c r="J215" s="58"/>
      <c r="K215" s="56"/>
      <c r="L215" s="59"/>
      <c r="M215" s="60">
        <v>40510</v>
      </c>
      <c r="N215" s="53">
        <v>40531</v>
      </c>
      <c r="O215" s="49" t="s">
        <v>89</v>
      </c>
    </row>
    <row r="216" spans="1:15" x14ac:dyDescent="0.3">
      <c r="A216" s="2" t="s">
        <v>388</v>
      </c>
      <c r="B216" s="18">
        <f>SUM(C216:N216)</f>
        <v>14</v>
      </c>
      <c r="C216" s="17">
        <v>4</v>
      </c>
      <c r="D216" s="19">
        <v>4</v>
      </c>
      <c r="E216" s="20">
        <v>2</v>
      </c>
      <c r="F216" s="21">
        <v>1</v>
      </c>
      <c r="G216" s="22">
        <v>0</v>
      </c>
      <c r="H216" s="23">
        <v>0</v>
      </c>
      <c r="I216" s="24">
        <v>0</v>
      </c>
      <c r="J216" s="25">
        <v>0</v>
      </c>
      <c r="K216" s="23">
        <v>0</v>
      </c>
      <c r="L216" s="26">
        <v>0</v>
      </c>
      <c r="M216" s="27">
        <v>1</v>
      </c>
      <c r="N216" s="20">
        <v>2</v>
      </c>
      <c r="O216" s="2" t="s">
        <v>388</v>
      </c>
    </row>
    <row r="217" spans="1:15" x14ac:dyDescent="0.3">
      <c r="A217" s="15" t="s">
        <v>214</v>
      </c>
      <c r="B217" s="16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 t="s">
        <v>214</v>
      </c>
    </row>
    <row r="218" spans="1:15" x14ac:dyDescent="0.3">
      <c r="A218" s="263" t="s">
        <v>215</v>
      </c>
      <c r="B218" s="264">
        <f>SUM(C218:N218)</f>
        <v>17.555555555555557</v>
      </c>
      <c r="C218" s="265">
        <v>2</v>
      </c>
      <c r="D218" s="266">
        <v>0</v>
      </c>
      <c r="E218" s="267">
        <v>0</v>
      </c>
      <c r="F218" s="268">
        <v>4</v>
      </c>
      <c r="G218" s="269">
        <v>1</v>
      </c>
      <c r="H218" s="270">
        <v>3</v>
      </c>
      <c r="I218" s="271">
        <v>0.55555555555555558</v>
      </c>
      <c r="J218" s="272">
        <v>0</v>
      </c>
      <c r="K218" s="270">
        <v>2</v>
      </c>
      <c r="L218" s="273">
        <v>0</v>
      </c>
      <c r="M218" s="274">
        <v>1</v>
      </c>
      <c r="N218" s="267">
        <v>4</v>
      </c>
      <c r="O218" s="263" t="s">
        <v>215</v>
      </c>
    </row>
    <row r="219" spans="1:15" x14ac:dyDescent="0.3">
      <c r="A219" s="275" t="s">
        <v>216</v>
      </c>
      <c r="B219" s="253">
        <f>SUM(C219:N219)</f>
        <v>14.777777777777777</v>
      </c>
      <c r="C219" s="276">
        <v>1.3333333333333333</v>
      </c>
      <c r="D219" s="277">
        <v>1.2222222222222223</v>
      </c>
      <c r="E219" s="278">
        <v>1.8888888888888888</v>
      </c>
      <c r="F219" s="279">
        <v>1.4444444444444444</v>
      </c>
      <c r="G219" s="280">
        <v>1.4444444444444444</v>
      </c>
      <c r="H219" s="281">
        <v>0.55555555555555558</v>
      </c>
      <c r="I219" s="282">
        <v>0.55555555555555558</v>
      </c>
      <c r="J219" s="283">
        <v>0.44444444444444442</v>
      </c>
      <c r="K219" s="281">
        <v>1.6666666666666667</v>
      </c>
      <c r="L219" s="284">
        <v>1.3333333333333333</v>
      </c>
      <c r="M219" s="285">
        <v>1.2222222222222223</v>
      </c>
      <c r="N219" s="278">
        <v>1.6666666666666667</v>
      </c>
      <c r="O219" s="275" t="s">
        <v>216</v>
      </c>
    </row>
    <row r="220" spans="1:15" x14ac:dyDescent="0.3">
      <c r="A220" s="2"/>
      <c r="B220" s="18"/>
      <c r="C220" s="231">
        <f t="shared" ref="C220:N220" si="11">(C219*8+C218)/9</f>
        <v>1.4074074074074074</v>
      </c>
      <c r="D220" s="232">
        <f t="shared" si="11"/>
        <v>1.0864197530864199</v>
      </c>
      <c r="E220" s="233">
        <f t="shared" si="11"/>
        <v>1.6790123456790123</v>
      </c>
      <c r="F220" s="234">
        <f t="shared" si="11"/>
        <v>1.728395061728395</v>
      </c>
      <c r="G220" s="235">
        <f t="shared" si="11"/>
        <v>1.3950617283950617</v>
      </c>
      <c r="H220" s="236">
        <f t="shared" si="11"/>
        <v>0.8271604938271605</v>
      </c>
      <c r="I220" s="237">
        <f t="shared" si="11"/>
        <v>0.55555555555555558</v>
      </c>
      <c r="J220" s="238">
        <f t="shared" si="11"/>
        <v>0.39506172839506171</v>
      </c>
      <c r="K220" s="236">
        <f t="shared" si="11"/>
        <v>1.7037037037037037</v>
      </c>
      <c r="L220" s="239">
        <f t="shared" si="11"/>
        <v>1.1851851851851851</v>
      </c>
      <c r="M220" s="240">
        <f t="shared" si="11"/>
        <v>1.1975308641975309</v>
      </c>
      <c r="N220" s="233">
        <f t="shared" si="11"/>
        <v>1.9259259259259263</v>
      </c>
      <c r="O220" s="2"/>
    </row>
    <row r="221" spans="1:15" x14ac:dyDescent="0.3">
      <c r="A221" s="2" t="s">
        <v>217</v>
      </c>
      <c r="B221" s="18">
        <v>25</v>
      </c>
      <c r="C221" s="17">
        <v>6</v>
      </c>
      <c r="D221" s="19">
        <v>3</v>
      </c>
      <c r="E221" s="20">
        <v>5</v>
      </c>
      <c r="F221" s="21">
        <v>4</v>
      </c>
      <c r="G221" s="22">
        <v>4</v>
      </c>
      <c r="H221" s="23">
        <v>3</v>
      </c>
      <c r="I221" s="24">
        <v>1</v>
      </c>
      <c r="J221" s="25">
        <v>2</v>
      </c>
      <c r="K221" s="23">
        <v>3</v>
      </c>
      <c r="L221" s="26">
        <v>3</v>
      </c>
      <c r="M221" s="27">
        <v>5</v>
      </c>
      <c r="N221" s="20">
        <v>4</v>
      </c>
      <c r="O221" s="2" t="s">
        <v>217</v>
      </c>
    </row>
    <row r="222" spans="1:15" x14ac:dyDescent="0.3">
      <c r="A222" s="2" t="s">
        <v>86</v>
      </c>
      <c r="B222" s="18">
        <v>2001</v>
      </c>
      <c r="C222" s="17">
        <v>2001</v>
      </c>
      <c r="D222" s="19">
        <v>2001</v>
      </c>
      <c r="E222" s="20">
        <v>2005</v>
      </c>
      <c r="F222" s="21">
        <v>2010</v>
      </c>
      <c r="G222" s="22">
        <v>2001</v>
      </c>
      <c r="H222" s="23">
        <v>2010</v>
      </c>
      <c r="I222" s="24">
        <v>2006</v>
      </c>
      <c r="J222" s="25">
        <v>2001</v>
      </c>
      <c r="K222" s="23">
        <v>2009</v>
      </c>
      <c r="L222" s="26">
        <v>2008</v>
      </c>
      <c r="M222" s="27">
        <v>2002</v>
      </c>
      <c r="N222" s="20">
        <v>2010</v>
      </c>
      <c r="O222" s="2" t="s">
        <v>86</v>
      </c>
    </row>
    <row r="223" spans="1:15" x14ac:dyDescent="0.3">
      <c r="A223" s="2" t="s">
        <v>218</v>
      </c>
      <c r="B223" s="18">
        <v>11</v>
      </c>
      <c r="C223" s="17">
        <v>0</v>
      </c>
      <c r="D223" s="19">
        <v>0</v>
      </c>
      <c r="E223" s="20">
        <v>0</v>
      </c>
      <c r="F223" s="21">
        <v>0</v>
      </c>
      <c r="G223" s="22">
        <v>0</v>
      </c>
      <c r="H223" s="23">
        <v>0</v>
      </c>
      <c r="I223" s="24">
        <v>0</v>
      </c>
      <c r="J223" s="25">
        <v>0</v>
      </c>
      <c r="K223" s="23">
        <v>1</v>
      </c>
      <c r="L223" s="26">
        <v>0</v>
      </c>
      <c r="M223" s="27">
        <v>0</v>
      </c>
      <c r="N223" s="20">
        <v>1</v>
      </c>
      <c r="O223" s="2" t="s">
        <v>218</v>
      </c>
    </row>
    <row r="224" spans="1:15" ht="15" thickBot="1" x14ac:dyDescent="0.35">
      <c r="A224" s="87" t="s">
        <v>86</v>
      </c>
      <c r="B224" s="88">
        <v>2005</v>
      </c>
      <c r="C224" s="89">
        <v>2005</v>
      </c>
      <c r="D224" s="90">
        <v>2010</v>
      </c>
      <c r="E224" s="91">
        <v>2010</v>
      </c>
      <c r="F224" s="92">
        <v>2004</v>
      </c>
      <c r="G224" s="93">
        <v>2002</v>
      </c>
      <c r="H224" s="94">
        <v>2007</v>
      </c>
      <c r="I224" s="95">
        <v>2008</v>
      </c>
      <c r="J224" s="96">
        <v>2010</v>
      </c>
      <c r="K224" s="94">
        <v>2002</v>
      </c>
      <c r="L224" s="97">
        <v>2010</v>
      </c>
      <c r="M224" s="98">
        <v>2008</v>
      </c>
      <c r="N224" s="91">
        <v>2009</v>
      </c>
      <c r="O224" s="87" t="s">
        <v>86</v>
      </c>
    </row>
    <row r="225" spans="1:15" ht="15" thickTop="1" x14ac:dyDescent="0.3">
      <c r="A225" s="61" t="s">
        <v>219</v>
      </c>
      <c r="B225" s="62">
        <f>SUM(C225:N225)</f>
        <v>5</v>
      </c>
      <c r="C225" s="63">
        <v>1</v>
      </c>
      <c r="D225" s="64">
        <v>0</v>
      </c>
      <c r="E225" s="65">
        <v>1</v>
      </c>
      <c r="F225" s="66">
        <v>0</v>
      </c>
      <c r="G225" s="67">
        <v>2</v>
      </c>
      <c r="H225" s="68">
        <v>0</v>
      </c>
      <c r="I225" s="69">
        <v>0</v>
      </c>
      <c r="J225" s="205">
        <v>0</v>
      </c>
      <c r="K225" s="68">
        <v>0</v>
      </c>
      <c r="L225" s="71">
        <v>0</v>
      </c>
      <c r="M225" s="72">
        <v>1</v>
      </c>
      <c r="N225" s="65">
        <v>0</v>
      </c>
      <c r="O225" s="61" t="s">
        <v>219</v>
      </c>
    </row>
    <row r="226" spans="1:15" x14ac:dyDescent="0.3">
      <c r="A226" s="2" t="s">
        <v>220</v>
      </c>
      <c r="B226" s="18">
        <f>SUM(C226:N226)</f>
        <v>58</v>
      </c>
      <c r="C226" s="17">
        <v>5</v>
      </c>
      <c r="D226" s="19">
        <v>6</v>
      </c>
      <c r="E226" s="20">
        <v>5</v>
      </c>
      <c r="F226" s="21">
        <v>4</v>
      </c>
      <c r="G226" s="22">
        <v>3</v>
      </c>
      <c r="H226" s="23">
        <v>4</v>
      </c>
      <c r="I226" s="24">
        <v>4</v>
      </c>
      <c r="J226" s="25">
        <v>4</v>
      </c>
      <c r="K226" s="23">
        <v>5</v>
      </c>
      <c r="L226" s="26">
        <v>6</v>
      </c>
      <c r="M226" s="27">
        <v>6</v>
      </c>
      <c r="N226" s="20">
        <v>6</v>
      </c>
      <c r="O226" s="2" t="s">
        <v>220</v>
      </c>
    </row>
    <row r="227" spans="1:15" x14ac:dyDescent="0.3">
      <c r="A227" s="15" t="s">
        <v>221</v>
      </c>
      <c r="B227" s="16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 t="s">
        <v>221</v>
      </c>
    </row>
    <row r="228" spans="1:15" x14ac:dyDescent="0.3">
      <c r="A228" s="3" t="s">
        <v>222</v>
      </c>
      <c r="B228" s="4"/>
      <c r="C228" s="5">
        <v>28.1</v>
      </c>
      <c r="D228" s="6">
        <v>52.9</v>
      </c>
      <c r="E228" s="7">
        <v>47.2</v>
      </c>
      <c r="F228" s="8">
        <v>38.9</v>
      </c>
      <c r="G228" s="9">
        <v>36</v>
      </c>
      <c r="H228" s="10">
        <v>31</v>
      </c>
      <c r="I228" s="11">
        <v>31</v>
      </c>
      <c r="J228" s="215">
        <v>39.6</v>
      </c>
      <c r="K228" s="10">
        <v>35.299999999999997</v>
      </c>
      <c r="L228" s="13">
        <v>32.6</v>
      </c>
      <c r="M228" s="14">
        <v>51.5</v>
      </c>
      <c r="N228" s="7">
        <v>37.4</v>
      </c>
      <c r="O228" s="3" t="s">
        <v>222</v>
      </c>
    </row>
    <row r="229" spans="1:15" x14ac:dyDescent="0.3">
      <c r="A229" s="35" t="s">
        <v>223</v>
      </c>
      <c r="B229" s="18">
        <v>77.400000000000006</v>
      </c>
      <c r="C229" s="17">
        <v>77.400000000000006</v>
      </c>
      <c r="D229" s="19">
        <v>55.4</v>
      </c>
      <c r="E229" s="20">
        <v>79.2</v>
      </c>
      <c r="F229" s="21">
        <v>48.6</v>
      </c>
      <c r="G229" s="22">
        <v>70.2</v>
      </c>
      <c r="H229" s="23">
        <v>56.88</v>
      </c>
      <c r="I229" s="24">
        <v>48.6</v>
      </c>
      <c r="J229" s="207">
        <v>44.28</v>
      </c>
      <c r="K229" s="23">
        <v>51.5</v>
      </c>
      <c r="L229" s="284">
        <v>42</v>
      </c>
      <c r="M229" s="27">
        <v>51.5</v>
      </c>
      <c r="N229" s="208">
        <v>64.099999999999994</v>
      </c>
      <c r="O229" s="35" t="s">
        <v>223</v>
      </c>
    </row>
    <row r="230" spans="1:15" ht="15" thickBot="1" x14ac:dyDescent="0.35">
      <c r="A230" s="164" t="s">
        <v>89</v>
      </c>
      <c r="B230" s="50">
        <v>39100</v>
      </c>
      <c r="C230" s="51">
        <v>39100</v>
      </c>
      <c r="D230" s="52">
        <v>38025</v>
      </c>
      <c r="E230" s="53">
        <v>39145</v>
      </c>
      <c r="F230" s="54">
        <v>38105</v>
      </c>
      <c r="G230" s="55">
        <v>38857</v>
      </c>
      <c r="H230" s="56">
        <v>39252</v>
      </c>
      <c r="I230" s="57">
        <v>39996</v>
      </c>
      <c r="J230" s="58">
        <v>38946</v>
      </c>
      <c r="K230" s="56">
        <v>40060</v>
      </c>
      <c r="L230" s="59">
        <v>38650</v>
      </c>
      <c r="M230" s="60">
        <v>40493</v>
      </c>
      <c r="N230" s="53">
        <v>39081</v>
      </c>
      <c r="O230" s="164" t="s">
        <v>86</v>
      </c>
    </row>
    <row r="231" spans="1:15" ht="15" thickTop="1" x14ac:dyDescent="0.3">
      <c r="A231" s="61" t="s">
        <v>224</v>
      </c>
      <c r="B231" s="62"/>
      <c r="C231" s="63">
        <v>61.2</v>
      </c>
      <c r="D231" s="64">
        <v>111.6</v>
      </c>
      <c r="E231" s="65">
        <v>86.4</v>
      </c>
      <c r="F231" s="66">
        <v>72</v>
      </c>
      <c r="G231" s="67">
        <v>64.8</v>
      </c>
      <c r="H231" s="68">
        <v>57.6</v>
      </c>
      <c r="I231" s="69">
        <v>69.5</v>
      </c>
      <c r="J231" s="70">
        <v>74.5</v>
      </c>
      <c r="K231" s="68">
        <v>75.599999999999994</v>
      </c>
      <c r="L231" s="71">
        <v>61.5</v>
      </c>
      <c r="M231" s="72">
        <v>87.5</v>
      </c>
      <c r="N231" s="65">
        <v>69</v>
      </c>
      <c r="O231" s="61" t="s">
        <v>224</v>
      </c>
    </row>
    <row r="232" spans="1:15" x14ac:dyDescent="0.3">
      <c r="A232" s="35" t="s">
        <v>223</v>
      </c>
      <c r="B232" s="18">
        <v>180</v>
      </c>
      <c r="C232" s="17">
        <v>151</v>
      </c>
      <c r="D232" s="19">
        <v>151</v>
      </c>
      <c r="E232" s="20">
        <v>126</v>
      </c>
      <c r="F232" s="21">
        <v>180</v>
      </c>
      <c r="G232" s="22">
        <v>133</v>
      </c>
      <c r="H232" s="23">
        <v>108</v>
      </c>
      <c r="I232" s="24">
        <v>97</v>
      </c>
      <c r="J232" s="25">
        <v>108</v>
      </c>
      <c r="K232" s="23">
        <v>108</v>
      </c>
      <c r="L232" s="26">
        <v>180</v>
      </c>
      <c r="M232" s="27">
        <v>122</v>
      </c>
      <c r="N232" s="20">
        <v>148</v>
      </c>
      <c r="O232" s="35" t="s">
        <v>223</v>
      </c>
    </row>
    <row r="233" spans="1:15" x14ac:dyDescent="0.3">
      <c r="A233" s="35" t="s">
        <v>86</v>
      </c>
      <c r="B233" s="18">
        <v>1949</v>
      </c>
      <c r="C233" s="17">
        <v>1966</v>
      </c>
      <c r="D233" s="19">
        <v>1990</v>
      </c>
      <c r="E233" s="20">
        <v>1984</v>
      </c>
      <c r="F233" s="21">
        <v>1949</v>
      </c>
      <c r="G233" s="22">
        <v>1949</v>
      </c>
      <c r="H233" s="23">
        <v>1993</v>
      </c>
      <c r="I233" s="79" t="s">
        <v>99</v>
      </c>
      <c r="J233" s="25">
        <v>1949</v>
      </c>
      <c r="K233" s="23" t="s">
        <v>99</v>
      </c>
      <c r="L233" s="26">
        <v>1949</v>
      </c>
      <c r="M233" s="27" t="s">
        <v>99</v>
      </c>
      <c r="N233" s="20">
        <v>2004</v>
      </c>
      <c r="O233" s="35" t="s">
        <v>86</v>
      </c>
    </row>
    <row r="234" spans="1:15" x14ac:dyDescent="0.3">
      <c r="A234" s="16" t="s">
        <v>225</v>
      </c>
      <c r="B234" s="16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6" t="s">
        <v>225</v>
      </c>
    </row>
    <row r="235" spans="1:15" x14ac:dyDescent="0.3">
      <c r="A235" s="263" t="s">
        <v>389</v>
      </c>
      <c r="B235" s="264">
        <f>SUM(C235:N235)</f>
        <v>75.5</v>
      </c>
      <c r="C235" s="265">
        <v>7.5</v>
      </c>
      <c r="D235" s="266">
        <v>7.5</v>
      </c>
      <c r="E235" s="267">
        <v>5.5</v>
      </c>
      <c r="F235" s="268">
        <v>9</v>
      </c>
      <c r="G235" s="269">
        <v>13</v>
      </c>
      <c r="H235" s="270">
        <v>8</v>
      </c>
      <c r="I235" s="271">
        <v>1</v>
      </c>
      <c r="J235" s="272">
        <v>2.5</v>
      </c>
      <c r="K235" s="270">
        <v>2</v>
      </c>
      <c r="L235" s="273">
        <v>7</v>
      </c>
      <c r="M235" s="274">
        <v>5</v>
      </c>
      <c r="N235" s="267">
        <v>7.5</v>
      </c>
      <c r="O235" s="263" t="s">
        <v>389</v>
      </c>
    </row>
    <row r="236" spans="1:15" x14ac:dyDescent="0.3">
      <c r="A236" s="287" t="s">
        <v>227</v>
      </c>
      <c r="B236" s="253">
        <f>SUM(C236:N236)</f>
        <v>23.873333333333331</v>
      </c>
      <c r="C236" s="276">
        <v>0.88888888888888884</v>
      </c>
      <c r="D236" s="277">
        <v>2.3888888888888888</v>
      </c>
      <c r="E236" s="278">
        <v>2.4444444444444446</v>
      </c>
      <c r="F236" s="279">
        <v>3.5577777777777775</v>
      </c>
      <c r="G236" s="280">
        <v>2.3355555555555556</v>
      </c>
      <c r="H236" s="281">
        <v>2.9466666666666668</v>
      </c>
      <c r="I236" s="282">
        <v>0.44444444444444442</v>
      </c>
      <c r="J236" s="283">
        <v>1.4444444444444444</v>
      </c>
      <c r="K236" s="281">
        <v>2.1688888888888886</v>
      </c>
      <c r="L236" s="284">
        <v>1.3355555555555556</v>
      </c>
      <c r="M236" s="285">
        <v>1.64</v>
      </c>
      <c r="N236" s="278">
        <v>2.2777777777777777</v>
      </c>
      <c r="O236" s="287" t="s">
        <v>227</v>
      </c>
    </row>
    <row r="237" spans="1:15" x14ac:dyDescent="0.3">
      <c r="A237" s="35" t="s">
        <v>228</v>
      </c>
      <c r="B237" s="18" t="s">
        <v>499</v>
      </c>
      <c r="C237" s="288" t="s">
        <v>500</v>
      </c>
      <c r="D237" s="31" t="s">
        <v>406</v>
      </c>
      <c r="E237" s="32" t="s">
        <v>501</v>
      </c>
      <c r="F237" s="33" t="s">
        <v>502</v>
      </c>
      <c r="G237" s="22" t="s">
        <v>503</v>
      </c>
      <c r="H237" s="23" t="s">
        <v>504</v>
      </c>
      <c r="I237" s="24" t="s">
        <v>234</v>
      </c>
      <c r="J237" s="84" t="s">
        <v>445</v>
      </c>
      <c r="K237" s="255" t="s">
        <v>444</v>
      </c>
      <c r="L237" s="36" t="s">
        <v>505</v>
      </c>
      <c r="M237" s="260" t="s">
        <v>506</v>
      </c>
      <c r="N237" s="32" t="s">
        <v>500</v>
      </c>
      <c r="O237" s="35" t="s">
        <v>228</v>
      </c>
    </row>
    <row r="238" spans="1:15" ht="15" thickBot="1" x14ac:dyDescent="0.35">
      <c r="A238" s="149" t="s">
        <v>239</v>
      </c>
      <c r="B238" s="88" t="s">
        <v>240</v>
      </c>
      <c r="C238" s="89" t="s">
        <v>464</v>
      </c>
      <c r="D238" s="90" t="s">
        <v>464</v>
      </c>
      <c r="E238" s="91" t="s">
        <v>241</v>
      </c>
      <c r="F238" s="92" t="s">
        <v>354</v>
      </c>
      <c r="G238" s="93" t="s">
        <v>244</v>
      </c>
      <c r="H238" s="94" t="s">
        <v>244</v>
      </c>
      <c r="I238" s="95" t="s">
        <v>483</v>
      </c>
      <c r="J238" s="257" t="s">
        <v>483</v>
      </c>
      <c r="K238" s="94" t="s">
        <v>353</v>
      </c>
      <c r="L238" s="97" t="s">
        <v>353</v>
      </c>
      <c r="M238" s="98" t="s">
        <v>483</v>
      </c>
      <c r="N238" s="91" t="s">
        <v>242</v>
      </c>
      <c r="O238" s="149" t="s">
        <v>239</v>
      </c>
    </row>
    <row r="239" spans="1:15" ht="15" thickTop="1" x14ac:dyDescent="0.3">
      <c r="A239" s="289" t="s">
        <v>396</v>
      </c>
      <c r="B239" s="151">
        <f>SUM(C239:N239)</f>
        <v>1</v>
      </c>
      <c r="C239" s="290">
        <v>0.5</v>
      </c>
      <c r="D239" s="291">
        <v>0</v>
      </c>
      <c r="E239" s="292">
        <v>0</v>
      </c>
      <c r="F239" s="293">
        <v>0</v>
      </c>
      <c r="G239" s="294">
        <v>0</v>
      </c>
      <c r="H239" s="295">
        <v>0</v>
      </c>
      <c r="I239" s="296">
        <v>0</v>
      </c>
      <c r="J239" s="297">
        <v>0</v>
      </c>
      <c r="K239" s="295">
        <v>0</v>
      </c>
      <c r="L239" s="298">
        <v>0</v>
      </c>
      <c r="M239" s="299">
        <v>0</v>
      </c>
      <c r="N239" s="292">
        <v>0.5</v>
      </c>
      <c r="O239" s="289" t="s">
        <v>396</v>
      </c>
    </row>
    <row r="240" spans="1:15" x14ac:dyDescent="0.3">
      <c r="A240" s="287" t="s">
        <v>248</v>
      </c>
      <c r="B240" s="253">
        <f>SUM(C240:N240)</f>
        <v>20.062222222222221</v>
      </c>
      <c r="C240" s="276">
        <v>0.88888888888888884</v>
      </c>
      <c r="D240" s="277">
        <v>2.0022222222222221</v>
      </c>
      <c r="E240" s="278">
        <v>3.22</v>
      </c>
      <c r="F240" s="279">
        <v>4.2777777777777777</v>
      </c>
      <c r="G240" s="280">
        <v>2.0533333333333332</v>
      </c>
      <c r="H240" s="281">
        <v>0.94666666666666666</v>
      </c>
      <c r="I240" s="282">
        <v>0.3888888888888889</v>
      </c>
      <c r="J240" s="283">
        <v>1.6133333333333333</v>
      </c>
      <c r="K240" s="281">
        <v>1.4466666666666665</v>
      </c>
      <c r="L240" s="284">
        <v>0.77999999999999992</v>
      </c>
      <c r="M240" s="285">
        <v>0.33333333333333331</v>
      </c>
      <c r="N240" s="278">
        <v>2.1111111111111112</v>
      </c>
      <c r="O240" s="287" t="s">
        <v>248</v>
      </c>
    </row>
    <row r="241" spans="1:15" x14ac:dyDescent="0.3">
      <c r="A241" s="35" t="s">
        <v>249</v>
      </c>
      <c r="B241" s="18" t="s">
        <v>250</v>
      </c>
      <c r="C241" s="17" t="s">
        <v>251</v>
      </c>
      <c r="D241" s="19" t="s">
        <v>252</v>
      </c>
      <c r="E241" s="20" t="s">
        <v>253</v>
      </c>
      <c r="F241" s="21" t="s">
        <v>254</v>
      </c>
      <c r="G241" s="22" t="s">
        <v>255</v>
      </c>
      <c r="H241" s="23" t="s">
        <v>256</v>
      </c>
      <c r="I241" s="24" t="s">
        <v>257</v>
      </c>
      <c r="J241" s="25" t="s">
        <v>258</v>
      </c>
      <c r="K241" s="23" t="s">
        <v>259</v>
      </c>
      <c r="L241" s="26" t="s">
        <v>260</v>
      </c>
      <c r="M241" s="27" t="s">
        <v>261</v>
      </c>
      <c r="N241" s="20" t="s">
        <v>262</v>
      </c>
      <c r="O241" s="35" t="s">
        <v>249</v>
      </c>
    </row>
    <row r="242" spans="1:15" ht="15" thickBot="1" x14ac:dyDescent="0.35">
      <c r="A242" s="149" t="s">
        <v>263</v>
      </c>
      <c r="B242" s="88" t="s">
        <v>507</v>
      </c>
      <c r="C242" s="89" t="s">
        <v>464</v>
      </c>
      <c r="D242" s="300" t="s">
        <v>508</v>
      </c>
      <c r="E242" s="258" t="s">
        <v>508</v>
      </c>
      <c r="F242" s="301" t="s">
        <v>508</v>
      </c>
      <c r="G242" s="261" t="s">
        <v>508</v>
      </c>
      <c r="H242" s="94" t="s">
        <v>508</v>
      </c>
      <c r="I242" s="95" t="s">
        <v>508</v>
      </c>
      <c r="J242" s="257" t="s">
        <v>508</v>
      </c>
      <c r="K242" s="302" t="s">
        <v>508</v>
      </c>
      <c r="L242" s="303" t="s">
        <v>508</v>
      </c>
      <c r="M242" s="259" t="s">
        <v>508</v>
      </c>
      <c r="N242" s="91" t="s">
        <v>397</v>
      </c>
      <c r="O242" s="149" t="s">
        <v>263</v>
      </c>
    </row>
    <row r="243" spans="1:15" ht="15" thickTop="1" x14ac:dyDescent="0.3">
      <c r="A243" s="289" t="s">
        <v>399</v>
      </c>
      <c r="B243" s="151">
        <f>SUM(C243:N243)</f>
        <v>47</v>
      </c>
      <c r="C243" s="290">
        <v>9</v>
      </c>
      <c r="D243" s="291">
        <v>4.5</v>
      </c>
      <c r="E243" s="292">
        <v>5</v>
      </c>
      <c r="F243" s="293">
        <v>5</v>
      </c>
      <c r="G243" s="294">
        <v>2</v>
      </c>
      <c r="H243" s="295">
        <v>0.5</v>
      </c>
      <c r="I243" s="296">
        <v>0</v>
      </c>
      <c r="J243" s="297">
        <v>0</v>
      </c>
      <c r="K243" s="295">
        <v>2</v>
      </c>
      <c r="L243" s="298">
        <v>3</v>
      </c>
      <c r="M243" s="299">
        <v>7</v>
      </c>
      <c r="N243" s="292">
        <v>9</v>
      </c>
      <c r="O243" s="289" t="s">
        <v>357</v>
      </c>
    </row>
    <row r="244" spans="1:15" x14ac:dyDescent="0.3">
      <c r="A244" s="287" t="s">
        <v>269</v>
      </c>
      <c r="B244" s="253">
        <f>SUM(C244:N244)</f>
        <v>38.784444444444446</v>
      </c>
      <c r="C244" s="276">
        <v>2.9977777777777779</v>
      </c>
      <c r="D244" s="277">
        <v>3.6111111111111112</v>
      </c>
      <c r="E244" s="278">
        <v>3.2777777777777777</v>
      </c>
      <c r="F244" s="279">
        <v>3.5555555555555554</v>
      </c>
      <c r="G244" s="280">
        <v>3.4466666666666668</v>
      </c>
      <c r="H244" s="281">
        <v>3.0577777777777779</v>
      </c>
      <c r="I244" s="282">
        <v>1.8888888888888888</v>
      </c>
      <c r="J244" s="283">
        <v>1.6688888888888889</v>
      </c>
      <c r="K244" s="281">
        <v>3.9422222222222225</v>
      </c>
      <c r="L244" s="284">
        <v>4.2777777777777777</v>
      </c>
      <c r="M244" s="285">
        <v>2.0577777777777779</v>
      </c>
      <c r="N244" s="278">
        <v>5.0022222222222226</v>
      </c>
      <c r="O244" s="287" t="s">
        <v>269</v>
      </c>
    </row>
    <row r="245" spans="1:15" x14ac:dyDescent="0.3">
      <c r="A245" s="35" t="s">
        <v>270</v>
      </c>
      <c r="B245" s="18" t="s">
        <v>509</v>
      </c>
      <c r="C245" s="17" t="s">
        <v>425</v>
      </c>
      <c r="D245" s="19" t="s">
        <v>465</v>
      </c>
      <c r="E245" s="20" t="s">
        <v>427</v>
      </c>
      <c r="F245" s="21" t="s">
        <v>449</v>
      </c>
      <c r="G245" s="22" t="s">
        <v>466</v>
      </c>
      <c r="H245" s="23" t="s">
        <v>428</v>
      </c>
      <c r="I245" s="24" t="s">
        <v>428</v>
      </c>
      <c r="J245" s="25" t="s">
        <v>238</v>
      </c>
      <c r="K245" s="23" t="s">
        <v>467</v>
      </c>
      <c r="L245" s="26" t="s">
        <v>276</v>
      </c>
      <c r="M245" s="260" t="s">
        <v>505</v>
      </c>
      <c r="N245" s="32" t="s">
        <v>502</v>
      </c>
      <c r="O245" s="35" t="s">
        <v>270</v>
      </c>
    </row>
    <row r="246" spans="1:15" ht="15" thickBot="1" x14ac:dyDescent="0.35">
      <c r="A246" s="149" t="s">
        <v>279</v>
      </c>
      <c r="B246" s="88" t="s">
        <v>280</v>
      </c>
      <c r="C246" s="89" t="s">
        <v>447</v>
      </c>
      <c r="D246" s="90" t="s">
        <v>241</v>
      </c>
      <c r="E246" s="91" t="s">
        <v>246</v>
      </c>
      <c r="F246" s="92" t="s">
        <v>241</v>
      </c>
      <c r="G246" s="93" t="s">
        <v>242</v>
      </c>
      <c r="H246" s="94" t="s">
        <v>510</v>
      </c>
      <c r="I246" s="95" t="s">
        <v>508</v>
      </c>
      <c r="J246" s="257" t="s">
        <v>508</v>
      </c>
      <c r="K246" s="94" t="s">
        <v>245</v>
      </c>
      <c r="L246" s="97" t="s">
        <v>245</v>
      </c>
      <c r="M246" s="98" t="s">
        <v>424</v>
      </c>
      <c r="N246" s="91" t="s">
        <v>401</v>
      </c>
      <c r="O246" s="149" t="s">
        <v>279</v>
      </c>
    </row>
    <row r="247" spans="1:15" ht="15" thickTop="1" x14ac:dyDescent="0.3">
      <c r="A247" s="289" t="s">
        <v>402</v>
      </c>
      <c r="B247" s="151">
        <f>SUM(C247:N247)</f>
        <v>36</v>
      </c>
      <c r="C247" s="290">
        <v>2.5</v>
      </c>
      <c r="D247" s="291">
        <v>2.5</v>
      </c>
      <c r="E247" s="292">
        <v>2</v>
      </c>
      <c r="F247" s="293">
        <v>2.5</v>
      </c>
      <c r="G247" s="294">
        <v>1.5</v>
      </c>
      <c r="H247" s="295">
        <v>6.5</v>
      </c>
      <c r="I247" s="296">
        <v>2.5</v>
      </c>
      <c r="J247" s="297">
        <v>0.5</v>
      </c>
      <c r="K247" s="295">
        <v>6</v>
      </c>
      <c r="L247" s="298">
        <v>5</v>
      </c>
      <c r="M247" s="299">
        <v>2</v>
      </c>
      <c r="N247" s="292">
        <v>2.5</v>
      </c>
      <c r="O247" s="289" t="s">
        <v>402</v>
      </c>
    </row>
    <row r="248" spans="1:15" x14ac:dyDescent="0.3">
      <c r="A248" s="287" t="s">
        <v>282</v>
      </c>
      <c r="B248" s="253">
        <f>SUM(C248:N248)</f>
        <v>34.564444444444447</v>
      </c>
      <c r="C248" s="276">
        <v>4.666666666666667</v>
      </c>
      <c r="D248" s="277">
        <v>2.6133333333333333</v>
      </c>
      <c r="E248" s="278">
        <v>3.0555555555555554</v>
      </c>
      <c r="F248" s="279">
        <v>2.5555555555555554</v>
      </c>
      <c r="G248" s="280">
        <v>2</v>
      </c>
      <c r="H248" s="281">
        <v>1.78</v>
      </c>
      <c r="I248" s="282">
        <v>2.2799999999999998</v>
      </c>
      <c r="J248" s="283">
        <v>1.6133333333333333</v>
      </c>
      <c r="K248" s="281">
        <v>2.3866666666666667</v>
      </c>
      <c r="L248" s="284">
        <v>4.8888888888888893</v>
      </c>
      <c r="M248" s="285">
        <v>3.8888888888888888</v>
      </c>
      <c r="N248" s="278">
        <v>2.8355555555555556</v>
      </c>
      <c r="O248" s="287" t="s">
        <v>282</v>
      </c>
    </row>
    <row r="249" spans="1:15" x14ac:dyDescent="0.3">
      <c r="A249" s="35" t="s">
        <v>283</v>
      </c>
      <c r="B249" s="18" t="s">
        <v>284</v>
      </c>
      <c r="C249" s="17" t="s">
        <v>429</v>
      </c>
      <c r="D249" s="19" t="s">
        <v>451</v>
      </c>
      <c r="E249" s="20" t="s">
        <v>391</v>
      </c>
      <c r="F249" s="33" t="s">
        <v>484</v>
      </c>
      <c r="G249" s="22" t="s">
        <v>469</v>
      </c>
      <c r="H249" s="23" t="s">
        <v>511</v>
      </c>
      <c r="I249" s="24" t="s">
        <v>358</v>
      </c>
      <c r="J249" s="84" t="s">
        <v>485</v>
      </c>
      <c r="K249" s="23" t="s">
        <v>431</v>
      </c>
      <c r="L249" s="26" t="s">
        <v>427</v>
      </c>
      <c r="M249" s="27" t="s">
        <v>259</v>
      </c>
      <c r="N249" s="20" t="s">
        <v>453</v>
      </c>
      <c r="O249" s="35" t="s">
        <v>283</v>
      </c>
    </row>
    <row r="250" spans="1:15" ht="15" thickBot="1" x14ac:dyDescent="0.35">
      <c r="A250" s="149" t="s">
        <v>287</v>
      </c>
      <c r="B250" s="88" t="s">
        <v>288</v>
      </c>
      <c r="C250" s="89" t="s">
        <v>454</v>
      </c>
      <c r="D250" s="90" t="s">
        <v>353</v>
      </c>
      <c r="E250" s="258" t="s">
        <v>486</v>
      </c>
      <c r="F250" s="92" t="s">
        <v>432</v>
      </c>
      <c r="G250" s="93" t="s">
        <v>242</v>
      </c>
      <c r="H250" s="94" t="s">
        <v>464</v>
      </c>
      <c r="I250" s="95" t="s">
        <v>242</v>
      </c>
      <c r="J250" s="96" t="s">
        <v>242</v>
      </c>
      <c r="K250" s="94" t="s">
        <v>246</v>
      </c>
      <c r="L250" s="97" t="s">
        <v>235</v>
      </c>
      <c r="M250" s="98" t="s">
        <v>245</v>
      </c>
      <c r="N250" s="91" t="s">
        <v>245</v>
      </c>
      <c r="O250" s="149" t="s">
        <v>287</v>
      </c>
    </row>
    <row r="251" spans="1:15" ht="15" thickTop="1" x14ac:dyDescent="0.3">
      <c r="A251" s="289" t="s">
        <v>404</v>
      </c>
      <c r="B251" s="151">
        <f>SUM(C251:N251)</f>
        <v>30</v>
      </c>
      <c r="C251" s="290">
        <v>2</v>
      </c>
      <c r="D251" s="291">
        <v>4</v>
      </c>
      <c r="E251" s="292">
        <v>3</v>
      </c>
      <c r="F251" s="293">
        <v>2.5</v>
      </c>
      <c r="G251" s="294">
        <v>0.5</v>
      </c>
      <c r="H251" s="295">
        <v>3.5</v>
      </c>
      <c r="I251" s="296">
        <v>1</v>
      </c>
      <c r="J251" s="297">
        <v>1</v>
      </c>
      <c r="K251" s="295">
        <v>1.5</v>
      </c>
      <c r="L251" s="298">
        <v>6</v>
      </c>
      <c r="M251" s="299">
        <v>3</v>
      </c>
      <c r="N251" s="292">
        <v>2</v>
      </c>
      <c r="O251" s="289" t="s">
        <v>404</v>
      </c>
    </row>
    <row r="252" spans="1:15" x14ac:dyDescent="0.3">
      <c r="A252" s="287" t="s">
        <v>290</v>
      </c>
      <c r="B252" s="253">
        <f>SUM(C252:N252)</f>
        <v>49.337777777777774</v>
      </c>
      <c r="C252" s="276">
        <v>6.4466666666666663</v>
      </c>
      <c r="D252" s="277">
        <v>2.9444444444444446</v>
      </c>
      <c r="E252" s="278">
        <v>4</v>
      </c>
      <c r="F252" s="279">
        <v>3.0022222222222221</v>
      </c>
      <c r="G252" s="280">
        <v>3.3333333333333335</v>
      </c>
      <c r="H252" s="281">
        <v>2.2777777777777777</v>
      </c>
      <c r="I252" s="282">
        <v>2.5555555555555554</v>
      </c>
      <c r="J252" s="283">
        <v>3.3333333333333335</v>
      </c>
      <c r="K252" s="281">
        <v>3.5</v>
      </c>
      <c r="L252" s="284">
        <v>6.1111111111111107</v>
      </c>
      <c r="M252" s="285">
        <v>6.666666666666667</v>
      </c>
      <c r="N252" s="278">
        <v>5.166666666666667</v>
      </c>
      <c r="O252" s="287" t="s">
        <v>290</v>
      </c>
    </row>
    <row r="253" spans="1:15" x14ac:dyDescent="0.3">
      <c r="A253" s="35" t="s">
        <v>291</v>
      </c>
      <c r="B253" s="18" t="s">
        <v>405</v>
      </c>
      <c r="C253" s="17" t="s">
        <v>467</v>
      </c>
      <c r="D253" s="19" t="s">
        <v>471</v>
      </c>
      <c r="E253" s="32" t="s">
        <v>472</v>
      </c>
      <c r="F253" s="33" t="s">
        <v>487</v>
      </c>
      <c r="G253" s="22" t="s">
        <v>403</v>
      </c>
      <c r="H253" s="23" t="s">
        <v>487</v>
      </c>
      <c r="I253" s="24" t="s">
        <v>453</v>
      </c>
      <c r="J253" s="84" t="s">
        <v>473</v>
      </c>
      <c r="K253" s="255" t="s">
        <v>488</v>
      </c>
      <c r="L253" s="26" t="s">
        <v>409</v>
      </c>
      <c r="M253" s="260" t="s">
        <v>489</v>
      </c>
      <c r="N253" s="20" t="s">
        <v>435</v>
      </c>
      <c r="O253" s="35" t="s">
        <v>291</v>
      </c>
    </row>
    <row r="254" spans="1:15" ht="15" thickBot="1" x14ac:dyDescent="0.35">
      <c r="A254" s="149" t="s">
        <v>295</v>
      </c>
      <c r="B254" s="88" t="s">
        <v>296</v>
      </c>
      <c r="C254" s="262" t="s">
        <v>512</v>
      </c>
      <c r="D254" s="90" t="s">
        <v>354</v>
      </c>
      <c r="E254" s="91" t="s">
        <v>366</v>
      </c>
      <c r="F254" s="92" t="s">
        <v>448</v>
      </c>
      <c r="G254" s="93" t="s">
        <v>510</v>
      </c>
      <c r="H254" s="94" t="s">
        <v>242</v>
      </c>
      <c r="I254" s="95" t="s">
        <v>354</v>
      </c>
      <c r="J254" s="96" t="s">
        <v>242</v>
      </c>
      <c r="K254" s="94" t="s">
        <v>243</v>
      </c>
      <c r="L254" s="97" t="s">
        <v>235</v>
      </c>
      <c r="M254" s="98" t="s">
        <v>245</v>
      </c>
      <c r="N254" s="91" t="s">
        <v>245</v>
      </c>
      <c r="O254" s="149" t="s">
        <v>295</v>
      </c>
    </row>
    <row r="255" spans="1:15" ht="15" thickTop="1" x14ac:dyDescent="0.3">
      <c r="A255" s="289" t="s">
        <v>410</v>
      </c>
      <c r="B255" s="151">
        <f>SUM(C255:N255)</f>
        <v>25</v>
      </c>
      <c r="C255" s="290">
        <v>0.5</v>
      </c>
      <c r="D255" s="291">
        <v>3</v>
      </c>
      <c r="E255" s="292">
        <v>3.5</v>
      </c>
      <c r="F255" s="293">
        <v>2</v>
      </c>
      <c r="G255" s="294">
        <v>1</v>
      </c>
      <c r="H255" s="295">
        <v>1</v>
      </c>
      <c r="I255" s="296">
        <v>4</v>
      </c>
      <c r="J255" s="297">
        <v>1.5</v>
      </c>
      <c r="K255" s="295">
        <v>2</v>
      </c>
      <c r="L255" s="298">
        <v>5.5</v>
      </c>
      <c r="M255" s="299">
        <v>0.5</v>
      </c>
      <c r="N255" s="292">
        <v>0.5</v>
      </c>
      <c r="O255" s="289" t="s">
        <v>410</v>
      </c>
    </row>
    <row r="256" spans="1:15" x14ac:dyDescent="0.3">
      <c r="A256" s="287" t="s">
        <v>299</v>
      </c>
      <c r="B256" s="253">
        <f>SUM(C256:N256)</f>
        <v>57.395555555555561</v>
      </c>
      <c r="C256" s="276">
        <v>7.2222222222222223</v>
      </c>
      <c r="D256" s="277">
        <v>4.9444444444444446</v>
      </c>
      <c r="E256" s="278">
        <v>4.275555555555556</v>
      </c>
      <c r="F256" s="279">
        <v>3.1666666666666665</v>
      </c>
      <c r="G256" s="280">
        <v>4.1688888888888895</v>
      </c>
      <c r="H256" s="281">
        <v>3.3888888888888888</v>
      </c>
      <c r="I256" s="282">
        <v>5.8888888888888893</v>
      </c>
      <c r="J256" s="283">
        <v>4.9466666666666663</v>
      </c>
      <c r="K256" s="281">
        <v>4.0555555555555554</v>
      </c>
      <c r="L256" s="284">
        <v>5.6133333333333333</v>
      </c>
      <c r="M256" s="285">
        <v>5.3355555555555547</v>
      </c>
      <c r="N256" s="278">
        <v>4.3888888888888893</v>
      </c>
      <c r="O256" s="287" t="s">
        <v>299</v>
      </c>
    </row>
    <row r="257" spans="1:15" x14ac:dyDescent="0.3">
      <c r="A257" s="35" t="s">
        <v>300</v>
      </c>
      <c r="B257" s="18" t="s">
        <v>301</v>
      </c>
      <c r="C257" s="17" t="s">
        <v>368</v>
      </c>
      <c r="D257" s="19" t="s">
        <v>369</v>
      </c>
      <c r="E257" s="20" t="s">
        <v>370</v>
      </c>
      <c r="F257" s="21" t="s">
        <v>251</v>
      </c>
      <c r="G257" s="22" t="s">
        <v>302</v>
      </c>
      <c r="H257" s="23" t="s">
        <v>252</v>
      </c>
      <c r="I257" s="24" t="s">
        <v>253</v>
      </c>
      <c r="J257" s="25" t="s">
        <v>303</v>
      </c>
      <c r="K257" s="23" t="s">
        <v>392</v>
      </c>
      <c r="L257" s="26" t="s">
        <v>280</v>
      </c>
      <c r="M257" s="27" t="s">
        <v>490</v>
      </c>
      <c r="N257" s="20" t="s">
        <v>304</v>
      </c>
      <c r="O257" s="35" t="s">
        <v>300</v>
      </c>
    </row>
    <row r="258" spans="1:15" ht="15" thickBot="1" x14ac:dyDescent="0.35">
      <c r="A258" s="149" t="s">
        <v>305</v>
      </c>
      <c r="B258" s="88" t="s">
        <v>513</v>
      </c>
      <c r="C258" s="262" t="s">
        <v>510</v>
      </c>
      <c r="D258" s="90" t="s">
        <v>491</v>
      </c>
      <c r="E258" s="91" t="s">
        <v>412</v>
      </c>
      <c r="F258" s="92" t="s">
        <v>447</v>
      </c>
      <c r="G258" s="93" t="s">
        <v>464</v>
      </c>
      <c r="H258" s="94" t="s">
        <v>483</v>
      </c>
      <c r="I258" s="95" t="s">
        <v>412</v>
      </c>
      <c r="J258" s="96" t="s">
        <v>243</v>
      </c>
      <c r="K258" s="94" t="s">
        <v>261</v>
      </c>
      <c r="L258" s="97" t="s">
        <v>455</v>
      </c>
      <c r="M258" s="259" t="s">
        <v>510</v>
      </c>
      <c r="N258" s="258" t="s">
        <v>510</v>
      </c>
      <c r="O258" s="149" t="s">
        <v>305</v>
      </c>
    </row>
    <row r="259" spans="1:15" ht="15" thickTop="1" x14ac:dyDescent="0.3">
      <c r="A259" s="289" t="s">
        <v>414</v>
      </c>
      <c r="B259" s="151">
        <f>SUM(C259:N259)</f>
        <v>144.5</v>
      </c>
      <c r="C259" s="290">
        <v>8</v>
      </c>
      <c r="D259" s="291">
        <v>6.5</v>
      </c>
      <c r="E259" s="292">
        <v>12</v>
      </c>
      <c r="F259" s="293">
        <v>9</v>
      </c>
      <c r="G259" s="294">
        <v>13</v>
      </c>
      <c r="H259" s="295">
        <v>10</v>
      </c>
      <c r="I259" s="296">
        <v>22</v>
      </c>
      <c r="J259" s="297">
        <v>24</v>
      </c>
      <c r="K259" s="295">
        <v>16.5</v>
      </c>
      <c r="L259" s="298">
        <v>4</v>
      </c>
      <c r="M259" s="299">
        <v>11.5</v>
      </c>
      <c r="N259" s="292">
        <v>8</v>
      </c>
      <c r="O259" s="289" t="s">
        <v>414</v>
      </c>
    </row>
    <row r="260" spans="1:15" x14ac:dyDescent="0.3">
      <c r="A260" s="287" t="s">
        <v>312</v>
      </c>
      <c r="B260" s="253">
        <f>SUM(C260:N260)</f>
        <v>77.168888888888887</v>
      </c>
      <c r="C260" s="276">
        <v>3.4422222222222221</v>
      </c>
      <c r="D260" s="277">
        <v>5.557777777777777</v>
      </c>
      <c r="E260" s="278">
        <v>6.2777777777777777</v>
      </c>
      <c r="F260" s="279">
        <v>6.891111111111111</v>
      </c>
      <c r="G260" s="280">
        <v>8.1644444444444453</v>
      </c>
      <c r="H260" s="281">
        <v>10.446666666666665</v>
      </c>
      <c r="I260" s="282">
        <v>11.22</v>
      </c>
      <c r="J260" s="283">
        <v>8.6666666666666661</v>
      </c>
      <c r="K260" s="281">
        <v>5.6111111111111107</v>
      </c>
      <c r="L260" s="284">
        <v>3.8911111111111105</v>
      </c>
      <c r="M260" s="285">
        <v>3.3355555555555556</v>
      </c>
      <c r="N260" s="278">
        <v>3.6644444444444448</v>
      </c>
      <c r="O260" s="287" t="s">
        <v>312</v>
      </c>
    </row>
    <row r="261" spans="1:15" x14ac:dyDescent="0.3">
      <c r="A261" s="35" t="s">
        <v>313</v>
      </c>
      <c r="B261" s="18" t="s">
        <v>514</v>
      </c>
      <c r="C261" s="30" t="s">
        <v>504</v>
      </c>
      <c r="D261" s="19" t="s">
        <v>493</v>
      </c>
      <c r="E261" s="32" t="s">
        <v>515</v>
      </c>
      <c r="F261" s="21" t="s">
        <v>435</v>
      </c>
      <c r="G261" s="22" t="s">
        <v>503</v>
      </c>
      <c r="H261" s="23" t="s">
        <v>477</v>
      </c>
      <c r="I261" s="24" t="s">
        <v>516</v>
      </c>
      <c r="J261" s="84" t="s">
        <v>517</v>
      </c>
      <c r="K261" s="255" t="s">
        <v>518</v>
      </c>
      <c r="L261" s="26" t="s">
        <v>478</v>
      </c>
      <c r="M261" s="260" t="s">
        <v>519</v>
      </c>
      <c r="N261" s="32" t="s">
        <v>504</v>
      </c>
      <c r="O261" s="35" t="s">
        <v>313</v>
      </c>
    </row>
    <row r="262" spans="1:15" ht="15" thickBot="1" x14ac:dyDescent="0.35">
      <c r="A262" s="149" t="s">
        <v>320</v>
      </c>
      <c r="B262" s="88" t="s">
        <v>321</v>
      </c>
      <c r="C262" s="262" t="s">
        <v>491</v>
      </c>
      <c r="D262" s="90" t="s">
        <v>235</v>
      </c>
      <c r="E262" s="91" t="s">
        <v>230</v>
      </c>
      <c r="F262" s="92" t="s">
        <v>232</v>
      </c>
      <c r="G262" s="93" t="s">
        <v>479</v>
      </c>
      <c r="H262" s="94" t="s">
        <v>319</v>
      </c>
      <c r="I262" s="95" t="s">
        <v>322</v>
      </c>
      <c r="J262" s="96" t="s">
        <v>243</v>
      </c>
      <c r="K262" s="94" t="s">
        <v>243</v>
      </c>
      <c r="L262" s="97" t="s">
        <v>413</v>
      </c>
      <c r="M262" s="98" t="s">
        <v>230</v>
      </c>
      <c r="N262" s="91" t="s">
        <v>432</v>
      </c>
      <c r="O262" s="149" t="s">
        <v>320</v>
      </c>
    </row>
    <row r="263" spans="1:15" ht="15" thickTop="1" x14ac:dyDescent="0.3">
      <c r="A263" s="289" t="s">
        <v>419</v>
      </c>
      <c r="B263" s="151">
        <f>SUM(C263:N263)</f>
        <v>4</v>
      </c>
      <c r="C263" s="290">
        <v>0.5</v>
      </c>
      <c r="D263" s="291">
        <v>0</v>
      </c>
      <c r="E263" s="292">
        <v>0</v>
      </c>
      <c r="F263" s="293">
        <v>0</v>
      </c>
      <c r="G263" s="294">
        <v>0</v>
      </c>
      <c r="H263" s="295">
        <v>0.5</v>
      </c>
      <c r="I263" s="296">
        <v>0</v>
      </c>
      <c r="J263" s="297">
        <v>1.5</v>
      </c>
      <c r="K263" s="295">
        <v>0</v>
      </c>
      <c r="L263" s="298">
        <v>0.5</v>
      </c>
      <c r="M263" s="299">
        <v>0.5</v>
      </c>
      <c r="N263" s="292">
        <v>0.5</v>
      </c>
      <c r="O263" s="289" t="s">
        <v>419</v>
      </c>
    </row>
    <row r="264" spans="1:15" x14ac:dyDescent="0.3">
      <c r="A264" s="287" t="s">
        <v>324</v>
      </c>
      <c r="B264" s="253">
        <f>SUM(C264:N264)</f>
        <v>23.788888888888888</v>
      </c>
      <c r="C264" s="276">
        <v>1.1111111111111112</v>
      </c>
      <c r="D264" s="277">
        <v>1.6688888888888889</v>
      </c>
      <c r="E264" s="278">
        <v>1.391111111111111</v>
      </c>
      <c r="F264" s="279">
        <v>2.0022222222222221</v>
      </c>
      <c r="G264" s="280">
        <v>2</v>
      </c>
      <c r="H264" s="281">
        <v>3.1666666666666665</v>
      </c>
      <c r="I264" s="282">
        <v>2.2244444444444444</v>
      </c>
      <c r="J264" s="283">
        <v>2.0555555555555554</v>
      </c>
      <c r="K264" s="281">
        <v>2.891111111111111</v>
      </c>
      <c r="L264" s="284">
        <v>1.5</v>
      </c>
      <c r="M264" s="285">
        <v>2.1666666666666665</v>
      </c>
      <c r="N264" s="278">
        <v>1.6111111111111112</v>
      </c>
      <c r="O264" s="287" t="s">
        <v>324</v>
      </c>
    </row>
    <row r="265" spans="1:15" x14ac:dyDescent="0.3">
      <c r="A265" s="35" t="s">
        <v>325</v>
      </c>
      <c r="B265" s="18" t="s">
        <v>420</v>
      </c>
      <c r="C265" s="17" t="s">
        <v>233</v>
      </c>
      <c r="D265" s="19" t="s">
        <v>393</v>
      </c>
      <c r="E265" s="20" t="s">
        <v>458</v>
      </c>
      <c r="F265" s="33" t="s">
        <v>485</v>
      </c>
      <c r="G265" s="22" t="s">
        <v>379</v>
      </c>
      <c r="H265" s="23" t="s">
        <v>327</v>
      </c>
      <c r="I265" s="24" t="s">
        <v>407</v>
      </c>
      <c r="J265" s="25" t="s">
        <v>430</v>
      </c>
      <c r="K265" s="23" t="s">
        <v>328</v>
      </c>
      <c r="L265" s="26" t="s">
        <v>452</v>
      </c>
      <c r="M265" s="27" t="s">
        <v>453</v>
      </c>
      <c r="N265" s="20" t="s">
        <v>394</v>
      </c>
      <c r="O265" s="35" t="s">
        <v>325</v>
      </c>
    </row>
    <row r="266" spans="1:15" x14ac:dyDescent="0.3">
      <c r="A266" s="35" t="s">
        <v>329</v>
      </c>
      <c r="B266" s="18" t="s">
        <v>520</v>
      </c>
      <c r="C266" s="30" t="s">
        <v>483</v>
      </c>
      <c r="D266" s="31" t="s">
        <v>508</v>
      </c>
      <c r="E266" s="32" t="s">
        <v>464</v>
      </c>
      <c r="F266" s="33" t="s">
        <v>508</v>
      </c>
      <c r="G266" s="22" t="s">
        <v>508</v>
      </c>
      <c r="H266" s="23" t="s">
        <v>510</v>
      </c>
      <c r="I266" s="24" t="s">
        <v>464</v>
      </c>
      <c r="J266" s="84" t="s">
        <v>470</v>
      </c>
      <c r="K266" s="255" t="s">
        <v>508</v>
      </c>
      <c r="L266" s="26" t="s">
        <v>464</v>
      </c>
      <c r="M266" s="27" t="s">
        <v>242</v>
      </c>
      <c r="N266" s="20" t="s">
        <v>241</v>
      </c>
      <c r="O266" s="35" t="s">
        <v>329</v>
      </c>
    </row>
    <row r="267" spans="1:15" x14ac:dyDescent="0.3">
      <c r="A267" s="16" t="s">
        <v>331</v>
      </c>
      <c r="B267" s="16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6" t="s">
        <v>331</v>
      </c>
    </row>
    <row r="268" spans="1:15" x14ac:dyDescent="0.3">
      <c r="A268" s="35" t="s">
        <v>380</v>
      </c>
      <c r="B268" s="166">
        <f>AVERAGE(C268:N268)</f>
        <v>1015.3766666666667</v>
      </c>
      <c r="C268" s="5">
        <v>1014.1</v>
      </c>
      <c r="D268" s="6">
        <v>999.97</v>
      </c>
      <c r="E268" s="7">
        <v>1018.78</v>
      </c>
      <c r="F268" s="8">
        <v>1022.02</v>
      </c>
      <c r="G268" s="9">
        <v>1018</v>
      </c>
      <c r="H268" s="10">
        <v>1018.21</v>
      </c>
      <c r="I268" s="11">
        <v>1018.9</v>
      </c>
      <c r="J268" s="12">
        <v>1016.77</v>
      </c>
      <c r="K268" s="10">
        <v>1018</v>
      </c>
      <c r="L268" s="13">
        <v>1016.74</v>
      </c>
      <c r="M268" s="14">
        <v>1007.44</v>
      </c>
      <c r="N268" s="7">
        <v>1015.59</v>
      </c>
      <c r="O268" s="35" t="s">
        <v>380</v>
      </c>
    </row>
    <row r="269" spans="1:15" x14ac:dyDescent="0.3">
      <c r="A269" s="35" t="s">
        <v>382</v>
      </c>
      <c r="B269" s="18">
        <v>967</v>
      </c>
      <c r="C269" s="17">
        <v>985</v>
      </c>
      <c r="D269" s="19">
        <v>973</v>
      </c>
      <c r="E269" s="20">
        <v>991</v>
      </c>
      <c r="F269" s="21">
        <v>1002</v>
      </c>
      <c r="G269" s="22">
        <v>1007</v>
      </c>
      <c r="H269" s="23">
        <v>1003</v>
      </c>
      <c r="I269" s="24">
        <v>1003</v>
      </c>
      <c r="J269" s="96">
        <v>1002</v>
      </c>
      <c r="K269" s="94">
        <v>1000</v>
      </c>
      <c r="L269" s="26">
        <v>999</v>
      </c>
      <c r="M269" s="27">
        <v>967</v>
      </c>
      <c r="N269" s="20">
        <v>987</v>
      </c>
      <c r="O269" s="35" t="s">
        <v>382</v>
      </c>
    </row>
    <row r="270" spans="1:15" x14ac:dyDescent="0.3">
      <c r="A270" s="149" t="s">
        <v>89</v>
      </c>
      <c r="B270" s="167">
        <v>40490</v>
      </c>
      <c r="C270" s="168">
        <v>40207</v>
      </c>
      <c r="D270" s="169">
        <v>40237</v>
      </c>
      <c r="E270" s="170">
        <v>40267</v>
      </c>
      <c r="F270" s="171">
        <v>40272</v>
      </c>
      <c r="G270" s="172">
        <v>40324</v>
      </c>
      <c r="H270" s="173">
        <v>40337</v>
      </c>
      <c r="I270" s="174">
        <v>40373</v>
      </c>
      <c r="J270" s="175">
        <v>40413</v>
      </c>
      <c r="K270" s="173">
        <v>40429</v>
      </c>
      <c r="L270" s="176">
        <v>40455</v>
      </c>
      <c r="M270" s="177">
        <v>40490</v>
      </c>
      <c r="N270" s="170">
        <v>40531</v>
      </c>
      <c r="O270" s="149" t="s">
        <v>89</v>
      </c>
    </row>
    <row r="271" spans="1:15" x14ac:dyDescent="0.3">
      <c r="A271" s="149" t="s">
        <v>383</v>
      </c>
      <c r="B271" s="88">
        <v>1042</v>
      </c>
      <c r="C271" s="89">
        <v>1042</v>
      </c>
      <c r="D271" s="90">
        <v>1023</v>
      </c>
      <c r="E271" s="91">
        <v>1036</v>
      </c>
      <c r="F271" s="92">
        <v>1039</v>
      </c>
      <c r="G271" s="93">
        <v>1036</v>
      </c>
      <c r="H271" s="94">
        <v>1027</v>
      </c>
      <c r="I271" s="95">
        <v>1031</v>
      </c>
      <c r="J271" s="25">
        <v>1029</v>
      </c>
      <c r="K271" s="23">
        <v>1031</v>
      </c>
      <c r="L271" s="97">
        <v>1034</v>
      </c>
      <c r="M271" s="98">
        <v>1026</v>
      </c>
      <c r="N271" s="91">
        <v>1040</v>
      </c>
      <c r="O271" s="149" t="s">
        <v>383</v>
      </c>
    </row>
    <row r="272" spans="1:15" ht="15" thickBot="1" x14ac:dyDescent="0.35">
      <c r="A272" s="178" t="s">
        <v>89</v>
      </c>
      <c r="B272" s="179">
        <v>40204</v>
      </c>
      <c r="C272" s="180">
        <v>40204</v>
      </c>
      <c r="D272" s="181">
        <v>40216</v>
      </c>
      <c r="E272" s="182">
        <v>40244</v>
      </c>
      <c r="F272" s="183">
        <v>40277</v>
      </c>
      <c r="G272" s="184">
        <v>40318</v>
      </c>
      <c r="H272" s="185">
        <v>40352</v>
      </c>
      <c r="I272" s="186">
        <v>40377</v>
      </c>
      <c r="J272" s="175">
        <v>40421</v>
      </c>
      <c r="K272" s="173">
        <v>40434</v>
      </c>
      <c r="L272" s="188">
        <v>40477</v>
      </c>
      <c r="M272" s="189">
        <v>40498</v>
      </c>
      <c r="N272" s="182">
        <v>40527</v>
      </c>
      <c r="O272" s="178" t="s">
        <v>89</v>
      </c>
    </row>
    <row r="273" spans="1:15" ht="15" thickTop="1" x14ac:dyDescent="0.3">
      <c r="A273" s="152" t="s">
        <v>384</v>
      </c>
      <c r="B273" s="166">
        <f>AVERAGE(C273:N273)</f>
        <v>1014.6916666666666</v>
      </c>
      <c r="C273" s="190">
        <v>1015.4</v>
      </c>
      <c r="D273" s="191">
        <v>1003.8</v>
      </c>
      <c r="E273" s="192">
        <v>1017.5</v>
      </c>
      <c r="F273" s="193">
        <v>1019.8</v>
      </c>
      <c r="G273" s="194">
        <v>1016.9</v>
      </c>
      <c r="H273" s="195">
        <v>1017.1</v>
      </c>
      <c r="I273" s="196">
        <v>1017.9</v>
      </c>
      <c r="J273" s="70">
        <v>1015.7</v>
      </c>
      <c r="K273" s="68">
        <v>1016.2</v>
      </c>
      <c r="L273" s="198">
        <v>1014.3</v>
      </c>
      <c r="M273" s="199">
        <v>1007.1</v>
      </c>
      <c r="N273" s="192">
        <v>1014.6</v>
      </c>
      <c r="O273" s="152" t="s">
        <v>384</v>
      </c>
    </row>
    <row r="274" spans="1:15" x14ac:dyDescent="0.3">
      <c r="A274" s="15"/>
      <c r="B274" s="16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</row>
    <row r="275" spans="1:15" x14ac:dyDescent="0.3">
      <c r="A275" s="3" t="s">
        <v>497</v>
      </c>
      <c r="B275" s="4" t="s">
        <v>1</v>
      </c>
      <c r="C275" s="5" t="s">
        <v>2</v>
      </c>
      <c r="D275" s="6" t="s">
        <v>3</v>
      </c>
      <c r="E275" s="7" t="s">
        <v>4</v>
      </c>
      <c r="F275" s="8" t="s">
        <v>5</v>
      </c>
      <c r="G275" s="9" t="s">
        <v>6</v>
      </c>
      <c r="H275" s="10" t="s">
        <v>7</v>
      </c>
      <c r="I275" s="11" t="s">
        <v>8</v>
      </c>
      <c r="J275" s="12" t="s">
        <v>9</v>
      </c>
      <c r="K275" s="10" t="s">
        <v>10</v>
      </c>
      <c r="L275" s="13" t="s">
        <v>11</v>
      </c>
      <c r="M275" s="14" t="s">
        <v>12</v>
      </c>
      <c r="N275" s="7" t="s">
        <v>13</v>
      </c>
      <c r="O275" s="3" t="s">
        <v>497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274"/>
  <sheetViews>
    <sheetView workbookViewId="0">
      <selection activeCell="F15" sqref="F15"/>
    </sheetView>
  </sheetViews>
  <sheetFormatPr baseColWidth="10" defaultRowHeight="14.4" x14ac:dyDescent="0.3"/>
  <cols>
    <col min="1" max="1" width="46" customWidth="1"/>
    <col min="15" max="15" width="46.5546875" customWidth="1"/>
  </cols>
  <sheetData>
    <row r="1" spans="1:15" x14ac:dyDescent="0.3">
      <c r="A1" s="3">
        <v>2011</v>
      </c>
      <c r="B1" s="4" t="s">
        <v>1</v>
      </c>
      <c r="C1" s="5" t="s">
        <v>2</v>
      </c>
      <c r="D1" s="6" t="s">
        <v>3</v>
      </c>
      <c r="E1" s="7" t="s">
        <v>4</v>
      </c>
      <c r="F1" s="8" t="s">
        <v>5</v>
      </c>
      <c r="G1" s="9" t="s">
        <v>6</v>
      </c>
      <c r="H1" s="10" t="s">
        <v>7</v>
      </c>
      <c r="I1" s="11" t="s">
        <v>8</v>
      </c>
      <c r="J1" s="12" t="s">
        <v>9</v>
      </c>
      <c r="K1" s="10" t="s">
        <v>10</v>
      </c>
      <c r="L1" s="13" t="s">
        <v>11</v>
      </c>
      <c r="M1" s="14" t="s">
        <v>12</v>
      </c>
      <c r="N1" s="7" t="s">
        <v>13</v>
      </c>
      <c r="O1" s="3" t="s">
        <v>521</v>
      </c>
    </row>
    <row r="2" spans="1:15" ht="15" thickBot="1" x14ac:dyDescent="0.35">
      <c r="A2" s="15" t="s">
        <v>82</v>
      </c>
      <c r="B2" s="1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 t="s">
        <v>82</v>
      </c>
    </row>
    <row r="3" spans="1:15" ht="15" thickTop="1" x14ac:dyDescent="0.3">
      <c r="A3" s="3" t="s">
        <v>83</v>
      </c>
      <c r="B3" s="4">
        <f>INT(SUM(C3:N3)*100/12)/100</f>
        <v>7.65</v>
      </c>
      <c r="C3" s="221">
        <v>1.85</v>
      </c>
      <c r="D3" s="222">
        <v>3.88</v>
      </c>
      <c r="E3" s="223">
        <v>2.78</v>
      </c>
      <c r="F3" s="224">
        <v>6.96</v>
      </c>
      <c r="G3" s="225">
        <v>8.76</v>
      </c>
      <c r="H3" s="226">
        <v>11.5</v>
      </c>
      <c r="I3" s="227">
        <v>11.5</v>
      </c>
      <c r="J3" s="228">
        <v>13</v>
      </c>
      <c r="K3" s="226">
        <v>12.3</v>
      </c>
      <c r="L3" s="229">
        <v>9</v>
      </c>
      <c r="M3" s="230">
        <v>6.01</v>
      </c>
      <c r="N3" s="223">
        <v>4.37</v>
      </c>
      <c r="O3" s="3" t="s">
        <v>83</v>
      </c>
    </row>
    <row r="4" spans="1:15" x14ac:dyDescent="0.3">
      <c r="A4" s="2" t="s">
        <v>84</v>
      </c>
      <c r="B4" s="18">
        <f>INT(SUM(C4:N4)*100/12)/100</f>
        <v>6.98</v>
      </c>
      <c r="C4" s="231">
        <v>1.7436</v>
      </c>
      <c r="D4" s="232">
        <v>1.8936999999999997</v>
      </c>
      <c r="E4" s="233">
        <v>3.1920000000000002</v>
      </c>
      <c r="F4" s="234">
        <v>4.9939999999999998</v>
      </c>
      <c r="G4" s="235">
        <v>8.4009999999999998</v>
      </c>
      <c r="H4" s="236">
        <v>11.398</v>
      </c>
      <c r="I4" s="237">
        <v>13.48</v>
      </c>
      <c r="J4" s="238">
        <v>13.337999999999999</v>
      </c>
      <c r="K4" s="236">
        <v>10.391</v>
      </c>
      <c r="L4" s="239">
        <v>8.6549999999999994</v>
      </c>
      <c r="M4" s="240">
        <v>4.9429999999999996</v>
      </c>
      <c r="N4" s="233">
        <v>1.3931</v>
      </c>
      <c r="O4" s="2" t="s">
        <v>84</v>
      </c>
    </row>
    <row r="5" spans="1:15" x14ac:dyDescent="0.3">
      <c r="A5" s="2" t="s">
        <v>21</v>
      </c>
      <c r="B5" s="18">
        <f t="shared" ref="B5:N5" si="0">B3-B4</f>
        <v>0.66999999999999993</v>
      </c>
      <c r="C5" s="17">
        <f t="shared" si="0"/>
        <v>0.10640000000000005</v>
      </c>
      <c r="D5" s="19">
        <f t="shared" si="0"/>
        <v>1.9863000000000002</v>
      </c>
      <c r="E5" s="20">
        <f t="shared" si="0"/>
        <v>-0.41200000000000037</v>
      </c>
      <c r="F5" s="21">
        <f t="shared" si="0"/>
        <v>1.9660000000000002</v>
      </c>
      <c r="G5" s="22">
        <f t="shared" si="0"/>
        <v>0.35899999999999999</v>
      </c>
      <c r="H5" s="23">
        <f t="shared" si="0"/>
        <v>0.10200000000000031</v>
      </c>
      <c r="I5" s="24">
        <f t="shared" si="0"/>
        <v>-1.9800000000000004</v>
      </c>
      <c r="J5" s="25">
        <f t="shared" si="0"/>
        <v>-0.33799999999999919</v>
      </c>
      <c r="K5" s="23">
        <f t="shared" si="0"/>
        <v>1.9090000000000007</v>
      </c>
      <c r="L5" s="26">
        <f t="shared" si="0"/>
        <v>0.34500000000000064</v>
      </c>
      <c r="M5" s="27">
        <f t="shared" si="0"/>
        <v>1.0670000000000002</v>
      </c>
      <c r="N5" s="20">
        <f t="shared" si="0"/>
        <v>2.9769000000000001</v>
      </c>
      <c r="O5" s="2" t="s">
        <v>21</v>
      </c>
    </row>
    <row r="6" spans="1:15" x14ac:dyDescent="0.3">
      <c r="A6" s="2" t="s">
        <v>85</v>
      </c>
      <c r="B6" s="18">
        <v>6.13</v>
      </c>
      <c r="C6" s="17">
        <v>-1.98</v>
      </c>
      <c r="D6" s="19">
        <v>-0.8</v>
      </c>
      <c r="E6" s="20">
        <v>2.02</v>
      </c>
      <c r="F6" s="21">
        <v>3.61</v>
      </c>
      <c r="G6" s="22">
        <v>5.4</v>
      </c>
      <c r="H6" s="23">
        <v>9.85</v>
      </c>
      <c r="I6" s="24">
        <v>11.5</v>
      </c>
      <c r="J6" s="25">
        <v>11.7</v>
      </c>
      <c r="K6" s="23">
        <v>7.66</v>
      </c>
      <c r="L6" s="26">
        <v>4.42</v>
      </c>
      <c r="M6" s="27">
        <v>3.45</v>
      </c>
      <c r="N6" s="20">
        <v>-2.5</v>
      </c>
      <c r="O6" s="2" t="s">
        <v>85</v>
      </c>
    </row>
    <row r="7" spans="1:15" x14ac:dyDescent="0.3">
      <c r="A7" s="2" t="s">
        <v>86</v>
      </c>
      <c r="B7" s="18">
        <v>2003</v>
      </c>
      <c r="C7" s="17">
        <v>2009</v>
      </c>
      <c r="D7" s="19">
        <v>2003</v>
      </c>
      <c r="E7" s="20">
        <v>2006</v>
      </c>
      <c r="F7" s="21">
        <v>2003</v>
      </c>
      <c r="G7" s="22">
        <v>2010</v>
      </c>
      <c r="H7" s="23">
        <v>2001</v>
      </c>
      <c r="I7" s="24">
        <v>2011</v>
      </c>
      <c r="J7" s="25">
        <v>2005</v>
      </c>
      <c r="K7" s="23">
        <v>2003</v>
      </c>
      <c r="L7" s="26">
        <v>2003</v>
      </c>
      <c r="M7" s="27">
        <v>2005</v>
      </c>
      <c r="N7" s="20">
        <v>2010</v>
      </c>
      <c r="O7" s="2" t="s">
        <v>86</v>
      </c>
    </row>
    <row r="8" spans="1:15" x14ac:dyDescent="0.3">
      <c r="A8" s="2" t="s">
        <v>87</v>
      </c>
      <c r="B8" s="18">
        <v>7.66</v>
      </c>
      <c r="C8" s="17">
        <v>5.46</v>
      </c>
      <c r="D8" s="19">
        <v>5.07</v>
      </c>
      <c r="E8" s="20">
        <v>4.58</v>
      </c>
      <c r="F8" s="21">
        <v>6.96</v>
      </c>
      <c r="G8" s="22">
        <v>10.5</v>
      </c>
      <c r="H8" s="23">
        <v>13</v>
      </c>
      <c r="I8" s="24">
        <v>15.3</v>
      </c>
      <c r="J8" s="25">
        <v>15.2</v>
      </c>
      <c r="K8" s="23">
        <v>13.9</v>
      </c>
      <c r="L8" s="26">
        <v>12</v>
      </c>
      <c r="M8" s="27">
        <v>7.61</v>
      </c>
      <c r="N8" s="20">
        <v>4.5</v>
      </c>
      <c r="O8" s="2" t="s">
        <v>87</v>
      </c>
    </row>
    <row r="9" spans="1:15" x14ac:dyDescent="0.3">
      <c r="A9" s="2" t="s">
        <v>86</v>
      </c>
      <c r="B9" s="18">
        <v>2006</v>
      </c>
      <c r="C9" s="17">
        <v>2007</v>
      </c>
      <c r="D9" s="19">
        <v>2002</v>
      </c>
      <c r="E9" s="20">
        <v>2001</v>
      </c>
      <c r="F9" s="21">
        <v>2011</v>
      </c>
      <c r="G9" s="22">
        <v>2008</v>
      </c>
      <c r="H9" s="23">
        <v>2007</v>
      </c>
      <c r="I9" s="24">
        <v>2006</v>
      </c>
      <c r="J9" s="25">
        <v>2004</v>
      </c>
      <c r="K9" s="23">
        <v>2006</v>
      </c>
      <c r="L9" s="26">
        <v>2001</v>
      </c>
      <c r="M9" s="27">
        <v>2009</v>
      </c>
      <c r="N9" s="20">
        <v>2002</v>
      </c>
      <c r="O9" s="2" t="s">
        <v>86</v>
      </c>
    </row>
    <row r="10" spans="1:15" x14ac:dyDescent="0.3">
      <c r="A10" s="3" t="s">
        <v>88</v>
      </c>
      <c r="B10" s="18">
        <v>-5</v>
      </c>
      <c r="C10" s="5">
        <v>-5</v>
      </c>
      <c r="D10" s="6">
        <v>-3.1</v>
      </c>
      <c r="E10" s="7">
        <v>-3.3</v>
      </c>
      <c r="F10" s="8">
        <v>0.6</v>
      </c>
      <c r="G10" s="9">
        <v>1.4</v>
      </c>
      <c r="H10" s="10">
        <v>3.6</v>
      </c>
      <c r="I10" s="11">
        <v>5.0999999999999996</v>
      </c>
      <c r="J10" s="12">
        <v>5.7</v>
      </c>
      <c r="K10" s="10">
        <v>6</v>
      </c>
      <c r="L10" s="13">
        <v>-0.2</v>
      </c>
      <c r="M10" s="14">
        <v>-0.6</v>
      </c>
      <c r="N10" s="7">
        <v>-3.9</v>
      </c>
      <c r="O10" s="3" t="s">
        <v>88</v>
      </c>
    </row>
    <row r="11" spans="1:15" x14ac:dyDescent="0.3">
      <c r="A11" s="35" t="s">
        <v>89</v>
      </c>
      <c r="B11" s="50">
        <v>40574</v>
      </c>
      <c r="C11" s="39">
        <v>40574</v>
      </c>
      <c r="D11" s="40">
        <v>40575</v>
      </c>
      <c r="E11" s="41">
        <v>40610</v>
      </c>
      <c r="F11" s="42">
        <v>40646</v>
      </c>
      <c r="G11" s="43">
        <v>40666</v>
      </c>
      <c r="H11" s="44">
        <v>40696</v>
      </c>
      <c r="I11" s="45">
        <v>40727</v>
      </c>
      <c r="J11" s="46">
        <v>40786</v>
      </c>
      <c r="K11" s="44">
        <v>40805</v>
      </c>
      <c r="L11" s="47">
        <v>40836</v>
      </c>
      <c r="M11" s="48">
        <v>40867</v>
      </c>
      <c r="N11" s="41">
        <v>40896</v>
      </c>
      <c r="O11" s="35" t="s">
        <v>89</v>
      </c>
    </row>
    <row r="12" spans="1:15" x14ac:dyDescent="0.3">
      <c r="A12" s="2" t="s">
        <v>90</v>
      </c>
      <c r="B12" s="18">
        <v>-15.7</v>
      </c>
      <c r="C12" s="17">
        <v>-15.7</v>
      </c>
      <c r="D12" s="19">
        <v>-11</v>
      </c>
      <c r="E12" s="32">
        <v>-11.9</v>
      </c>
      <c r="F12" s="21">
        <v>-5.2</v>
      </c>
      <c r="G12" s="22">
        <v>-0.2</v>
      </c>
      <c r="H12" s="23">
        <v>3.1</v>
      </c>
      <c r="I12" s="24">
        <v>5.0999999999999996</v>
      </c>
      <c r="J12" s="25">
        <v>5.7</v>
      </c>
      <c r="K12" s="23">
        <v>1</v>
      </c>
      <c r="L12" s="26">
        <v>-5.5</v>
      </c>
      <c r="M12" s="27">
        <v>-6</v>
      </c>
      <c r="N12" s="20">
        <v>-10.6</v>
      </c>
      <c r="O12" s="2" t="s">
        <v>90</v>
      </c>
    </row>
    <row r="13" spans="1:15" ht="15" thickBot="1" x14ac:dyDescent="0.35">
      <c r="A13" s="49" t="s">
        <v>89</v>
      </c>
      <c r="B13" s="50">
        <v>39820</v>
      </c>
      <c r="C13" s="51">
        <v>39820</v>
      </c>
      <c r="D13" s="52">
        <v>38411</v>
      </c>
      <c r="E13" s="218">
        <v>38415</v>
      </c>
      <c r="F13" s="54">
        <v>37719</v>
      </c>
      <c r="G13" s="55">
        <v>38490</v>
      </c>
      <c r="H13" s="56">
        <v>38869</v>
      </c>
      <c r="I13" s="57">
        <v>40727</v>
      </c>
      <c r="J13" s="58">
        <v>40786</v>
      </c>
      <c r="K13" s="56">
        <v>37888</v>
      </c>
      <c r="L13" s="59">
        <v>37922</v>
      </c>
      <c r="M13" s="60">
        <v>40511</v>
      </c>
      <c r="N13" s="53">
        <v>40530</v>
      </c>
      <c r="O13" s="49" t="s">
        <v>89</v>
      </c>
    </row>
    <row r="14" spans="1:15" ht="15" thickTop="1" x14ac:dyDescent="0.3">
      <c r="A14" s="61" t="s">
        <v>97</v>
      </c>
      <c r="B14" s="256">
        <f>INT(SUM(C14:N14)*100/12)/100</f>
        <v>8.1300000000000008</v>
      </c>
      <c r="C14" s="63">
        <v>2.2999999999999998</v>
      </c>
      <c r="D14" s="64">
        <v>4.0999999999999996</v>
      </c>
      <c r="E14" s="65">
        <v>3.8</v>
      </c>
      <c r="F14" s="66">
        <v>7.9</v>
      </c>
      <c r="G14" s="67">
        <v>9.1999999999999993</v>
      </c>
      <c r="H14" s="68">
        <v>11.7</v>
      </c>
      <c r="I14" s="69">
        <v>12</v>
      </c>
      <c r="J14" s="70">
        <v>13.3</v>
      </c>
      <c r="K14" s="68">
        <v>12.7</v>
      </c>
      <c r="L14" s="71">
        <v>9.6999999999999993</v>
      </c>
      <c r="M14" s="72">
        <v>6.1</v>
      </c>
      <c r="N14" s="65">
        <v>4.8</v>
      </c>
      <c r="O14" s="61" t="s">
        <v>97</v>
      </c>
    </row>
    <row r="15" spans="1:15" x14ac:dyDescent="0.3">
      <c r="A15" s="2" t="s">
        <v>98</v>
      </c>
      <c r="B15" s="18">
        <f>INT(SUM(C15:N15)*100/12)/100</f>
        <v>6.44</v>
      </c>
      <c r="C15" s="17">
        <v>1</v>
      </c>
      <c r="D15" s="19">
        <v>1.1000000000000001</v>
      </c>
      <c r="E15" s="20">
        <v>3</v>
      </c>
      <c r="F15" s="21">
        <v>4.5999999999999996</v>
      </c>
      <c r="G15" s="22">
        <v>7.9</v>
      </c>
      <c r="H15" s="23">
        <v>10.4</v>
      </c>
      <c r="I15" s="24">
        <v>12.4</v>
      </c>
      <c r="J15" s="25">
        <v>12.5</v>
      </c>
      <c r="K15" s="23">
        <v>10.7</v>
      </c>
      <c r="L15" s="26">
        <v>7.6</v>
      </c>
      <c r="M15" s="27">
        <v>4.0999999999999996</v>
      </c>
      <c r="N15" s="20">
        <v>2</v>
      </c>
      <c r="O15" s="2" t="s">
        <v>98</v>
      </c>
    </row>
    <row r="16" spans="1:15" x14ac:dyDescent="0.3">
      <c r="A16" s="2" t="s">
        <v>21</v>
      </c>
      <c r="B16" s="18">
        <f t="shared" ref="B16:N16" si="1">B14-B15</f>
        <v>1.6900000000000004</v>
      </c>
      <c r="C16" s="17">
        <f t="shared" si="1"/>
        <v>1.2999999999999998</v>
      </c>
      <c r="D16" s="19">
        <f t="shared" si="1"/>
        <v>2.9999999999999996</v>
      </c>
      <c r="E16" s="20">
        <f t="shared" si="1"/>
        <v>0.79999999999999982</v>
      </c>
      <c r="F16" s="21">
        <f t="shared" si="1"/>
        <v>3.3000000000000007</v>
      </c>
      <c r="G16" s="22">
        <f t="shared" si="1"/>
        <v>1.2999999999999989</v>
      </c>
      <c r="H16" s="23">
        <f t="shared" si="1"/>
        <v>1.2999999999999989</v>
      </c>
      <c r="I16" s="24">
        <f t="shared" si="1"/>
        <v>-0.40000000000000036</v>
      </c>
      <c r="J16" s="25">
        <f t="shared" si="1"/>
        <v>0.80000000000000071</v>
      </c>
      <c r="K16" s="23">
        <f t="shared" si="1"/>
        <v>2</v>
      </c>
      <c r="L16" s="26">
        <f t="shared" si="1"/>
        <v>2.0999999999999996</v>
      </c>
      <c r="M16" s="27">
        <f t="shared" si="1"/>
        <v>2</v>
      </c>
      <c r="N16" s="20">
        <f t="shared" si="1"/>
        <v>2.8</v>
      </c>
      <c r="O16" s="2" t="s">
        <v>21</v>
      </c>
    </row>
    <row r="17" spans="1:15" x14ac:dyDescent="0.3">
      <c r="A17" s="2" t="s">
        <v>85</v>
      </c>
      <c r="B17" s="16"/>
      <c r="C17" s="17">
        <v>-5.6</v>
      </c>
      <c r="D17" s="19">
        <v>-7.6</v>
      </c>
      <c r="E17" s="20">
        <v>-0.7</v>
      </c>
      <c r="F17" s="21">
        <v>2.2000000000000002</v>
      </c>
      <c r="G17" s="22">
        <v>5.8</v>
      </c>
      <c r="H17" s="23">
        <v>8.3000000000000007</v>
      </c>
      <c r="I17" s="24">
        <v>11.1</v>
      </c>
      <c r="J17" s="25">
        <v>10.6</v>
      </c>
      <c r="K17" s="23">
        <v>7.6</v>
      </c>
      <c r="L17" s="26">
        <v>5.0999999999999996</v>
      </c>
      <c r="M17" s="27">
        <v>1</v>
      </c>
      <c r="N17" s="20">
        <v>-2.4</v>
      </c>
      <c r="O17" s="2" t="s">
        <v>85</v>
      </c>
    </row>
    <row r="18" spans="1:15" x14ac:dyDescent="0.3">
      <c r="A18" s="2" t="s">
        <v>86</v>
      </c>
      <c r="B18" s="217"/>
      <c r="C18" s="17">
        <v>1963</v>
      </c>
      <c r="D18" s="19">
        <v>1956</v>
      </c>
      <c r="E18" s="20">
        <v>1955</v>
      </c>
      <c r="F18" s="21">
        <v>1954</v>
      </c>
      <c r="G18" s="22">
        <v>2010</v>
      </c>
      <c r="H18" s="23">
        <v>1949</v>
      </c>
      <c r="I18" s="24">
        <v>1984</v>
      </c>
      <c r="J18" s="25">
        <v>1978</v>
      </c>
      <c r="K18" s="23">
        <v>1986</v>
      </c>
      <c r="L18" s="26">
        <v>1947</v>
      </c>
      <c r="M18" s="27">
        <v>1985</v>
      </c>
      <c r="N18" s="20">
        <v>2010</v>
      </c>
      <c r="O18" s="2" t="s">
        <v>86</v>
      </c>
    </row>
    <row r="19" spans="1:15" x14ac:dyDescent="0.3">
      <c r="A19" s="2" t="s">
        <v>87</v>
      </c>
      <c r="B19" s="16"/>
      <c r="C19" s="17">
        <v>5.5</v>
      </c>
      <c r="D19" s="19">
        <v>5.4</v>
      </c>
      <c r="E19" s="20">
        <v>6.4</v>
      </c>
      <c r="F19" s="21">
        <v>7.9</v>
      </c>
      <c r="G19" s="22">
        <v>10.5</v>
      </c>
      <c r="H19" s="23">
        <v>12.5</v>
      </c>
      <c r="I19" s="24">
        <v>15.3</v>
      </c>
      <c r="J19" s="25">
        <v>15.8</v>
      </c>
      <c r="K19" s="23">
        <v>13.6</v>
      </c>
      <c r="L19" s="26">
        <v>11.9</v>
      </c>
      <c r="M19" s="27">
        <v>9.3000000000000007</v>
      </c>
      <c r="N19" s="20">
        <v>6</v>
      </c>
      <c r="O19" s="2" t="s">
        <v>87</v>
      </c>
    </row>
    <row r="20" spans="1:15" x14ac:dyDescent="0.3">
      <c r="A20" s="2" t="s">
        <v>86</v>
      </c>
      <c r="B20" s="217"/>
      <c r="C20" s="17">
        <v>2007</v>
      </c>
      <c r="D20" s="19">
        <v>1990</v>
      </c>
      <c r="E20" s="20">
        <v>1981</v>
      </c>
      <c r="F20" s="21">
        <v>1961</v>
      </c>
      <c r="G20" s="22">
        <v>2000</v>
      </c>
      <c r="H20" s="23">
        <v>2007</v>
      </c>
      <c r="I20" s="24">
        <v>2006</v>
      </c>
      <c r="J20" s="25">
        <v>1997</v>
      </c>
      <c r="K20" s="23" t="s">
        <v>99</v>
      </c>
      <c r="L20" s="26">
        <v>2001</v>
      </c>
      <c r="M20" s="27">
        <v>1994</v>
      </c>
      <c r="N20" s="20">
        <v>1974</v>
      </c>
      <c r="O20" s="2" t="s">
        <v>86</v>
      </c>
    </row>
    <row r="21" spans="1:15" x14ac:dyDescent="0.3">
      <c r="A21" s="3" t="s">
        <v>100</v>
      </c>
      <c r="B21" s="4">
        <v>-3.6</v>
      </c>
      <c r="C21" s="5">
        <v>-3.4</v>
      </c>
      <c r="D21" s="6">
        <v>-3.6</v>
      </c>
      <c r="E21" s="7">
        <v>-1.3</v>
      </c>
      <c r="F21" s="8">
        <v>3</v>
      </c>
      <c r="G21" s="9">
        <v>2.8</v>
      </c>
      <c r="H21" s="10">
        <v>5.2</v>
      </c>
      <c r="I21" s="11">
        <v>7.8</v>
      </c>
      <c r="J21" s="12">
        <v>7.6</v>
      </c>
      <c r="K21" s="10">
        <v>8.3000000000000007</v>
      </c>
      <c r="L21" s="13">
        <v>1.4</v>
      </c>
      <c r="M21" s="14">
        <v>-0.5</v>
      </c>
      <c r="N21" s="7">
        <v>-1.3</v>
      </c>
      <c r="O21" s="3" t="s">
        <v>100</v>
      </c>
    </row>
    <row r="22" spans="1:15" x14ac:dyDescent="0.3">
      <c r="A22" s="35" t="s">
        <v>89</v>
      </c>
      <c r="B22" s="38">
        <v>40575</v>
      </c>
      <c r="C22" s="39">
        <v>40574</v>
      </c>
      <c r="D22" s="40">
        <v>40575</v>
      </c>
      <c r="E22" s="41">
        <v>40610</v>
      </c>
      <c r="F22" s="42">
        <v>40646</v>
      </c>
      <c r="G22" s="43">
        <v>40666</v>
      </c>
      <c r="H22" s="44">
        <v>5.2</v>
      </c>
      <c r="I22" s="45">
        <v>40755</v>
      </c>
      <c r="J22" s="46">
        <v>40786</v>
      </c>
      <c r="K22" s="44">
        <v>40810</v>
      </c>
      <c r="L22" s="47">
        <v>40838</v>
      </c>
      <c r="M22" s="48">
        <v>40867</v>
      </c>
      <c r="N22" s="41">
        <v>40896</v>
      </c>
      <c r="O22" s="35" t="s">
        <v>89</v>
      </c>
    </row>
    <row r="23" spans="1:15" x14ac:dyDescent="0.3">
      <c r="A23" s="2" t="s">
        <v>17</v>
      </c>
      <c r="B23" s="18">
        <v>-17.399999999999999</v>
      </c>
      <c r="C23" s="17">
        <v>-17.399999999999999</v>
      </c>
      <c r="D23" s="19">
        <v>-15.2</v>
      </c>
      <c r="E23" s="20">
        <v>-9.8000000000000007</v>
      </c>
      <c r="F23" s="21">
        <v>-3.8</v>
      </c>
      <c r="G23" s="22">
        <v>-1.6</v>
      </c>
      <c r="H23" s="23">
        <v>0</v>
      </c>
      <c r="I23" s="24">
        <v>1.3</v>
      </c>
      <c r="J23" s="25">
        <v>4.9000000000000004</v>
      </c>
      <c r="K23" s="23">
        <v>1.3</v>
      </c>
      <c r="L23" s="26">
        <v>-5</v>
      </c>
      <c r="M23" s="27">
        <v>-8.5</v>
      </c>
      <c r="N23" s="20">
        <v>-14.6</v>
      </c>
      <c r="O23" s="2" t="s">
        <v>17</v>
      </c>
    </row>
    <row r="24" spans="1:15" x14ac:dyDescent="0.3">
      <c r="A24" s="2" t="s">
        <v>89</v>
      </c>
      <c r="B24" s="38">
        <v>31064</v>
      </c>
      <c r="C24" s="73">
        <v>31064</v>
      </c>
      <c r="D24" s="74">
        <v>10637</v>
      </c>
      <c r="E24" s="75">
        <v>38415</v>
      </c>
      <c r="F24" s="76">
        <v>8128</v>
      </c>
      <c r="G24" s="77">
        <v>22038</v>
      </c>
      <c r="H24" s="78">
        <v>12219</v>
      </c>
      <c r="I24" s="79">
        <v>12264</v>
      </c>
      <c r="J24" s="80">
        <v>29095</v>
      </c>
      <c r="K24" s="78">
        <v>29121</v>
      </c>
      <c r="L24" s="81">
        <v>7952</v>
      </c>
      <c r="M24" s="82">
        <v>10169</v>
      </c>
      <c r="N24" s="75">
        <v>13504</v>
      </c>
      <c r="O24" s="2" t="s">
        <v>89</v>
      </c>
    </row>
    <row r="25" spans="1:15" x14ac:dyDescent="0.3">
      <c r="A25" s="83" t="s">
        <v>101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83" t="s">
        <v>101</v>
      </c>
    </row>
    <row r="26" spans="1:15" x14ac:dyDescent="0.3">
      <c r="A26" s="3" t="s">
        <v>102</v>
      </c>
      <c r="B26" s="4">
        <f>INT(SUM(C26:N26)*100/12)/100</f>
        <v>16.64</v>
      </c>
      <c r="C26" s="221">
        <v>7.08</v>
      </c>
      <c r="D26" s="222">
        <v>9.17</v>
      </c>
      <c r="E26" s="223">
        <v>13.6</v>
      </c>
      <c r="F26" s="224">
        <v>20.399999999999999</v>
      </c>
      <c r="G26" s="225">
        <v>21.1</v>
      </c>
      <c r="H26" s="226">
        <v>22.2</v>
      </c>
      <c r="I26" s="227">
        <v>22.1</v>
      </c>
      <c r="J26" s="228">
        <v>22.7</v>
      </c>
      <c r="K26" s="226">
        <v>22.1</v>
      </c>
      <c r="L26" s="229">
        <v>17.3</v>
      </c>
      <c r="M26" s="250">
        <v>11.8</v>
      </c>
      <c r="N26" s="223">
        <v>10.199999999999999</v>
      </c>
      <c r="O26" s="3" t="s">
        <v>102</v>
      </c>
    </row>
    <row r="27" spans="1:15" x14ac:dyDescent="0.3">
      <c r="A27" s="2" t="s">
        <v>103</v>
      </c>
      <c r="B27" s="18">
        <f>INT(SUM(C27:N27)*100/12)/100</f>
        <v>15.55</v>
      </c>
      <c r="C27" s="231">
        <v>7.0709999999999997</v>
      </c>
      <c r="D27" s="232">
        <v>8.264999999999997</v>
      </c>
      <c r="E27" s="233">
        <v>11.678000000000001</v>
      </c>
      <c r="F27" s="234">
        <v>16.221999999999998</v>
      </c>
      <c r="G27" s="235">
        <v>18.84</v>
      </c>
      <c r="H27" s="236">
        <v>22.082000000000001</v>
      </c>
      <c r="I27" s="237">
        <v>23.907999999999998</v>
      </c>
      <c r="J27" s="238">
        <v>23.650000000000006</v>
      </c>
      <c r="K27" s="236">
        <v>20.858000000000004</v>
      </c>
      <c r="L27" s="239">
        <v>16.351999999999997</v>
      </c>
      <c r="M27" s="240">
        <v>11.182</v>
      </c>
      <c r="N27" s="233">
        <v>6.524799999999999</v>
      </c>
      <c r="O27" s="2" t="s">
        <v>103</v>
      </c>
    </row>
    <row r="28" spans="1:15" x14ac:dyDescent="0.3">
      <c r="A28" s="2" t="s">
        <v>21</v>
      </c>
      <c r="B28" s="18">
        <f t="shared" ref="B28:N28" si="2">B26-B27</f>
        <v>1.0899999999999999</v>
      </c>
      <c r="C28" s="17">
        <f t="shared" si="2"/>
        <v>9.0000000000003411E-3</v>
      </c>
      <c r="D28" s="19">
        <f t="shared" si="2"/>
        <v>0.90500000000000291</v>
      </c>
      <c r="E28" s="20">
        <f t="shared" si="2"/>
        <v>1.9219999999999988</v>
      </c>
      <c r="F28" s="21">
        <f t="shared" si="2"/>
        <v>4.1780000000000008</v>
      </c>
      <c r="G28" s="22">
        <f t="shared" si="2"/>
        <v>2.2600000000000016</v>
      </c>
      <c r="H28" s="23">
        <f t="shared" si="2"/>
        <v>0.11799999999999855</v>
      </c>
      <c r="I28" s="24">
        <f t="shared" si="2"/>
        <v>-1.8079999999999963</v>
      </c>
      <c r="J28" s="25">
        <f t="shared" si="2"/>
        <v>-0.95000000000000639</v>
      </c>
      <c r="K28" s="23">
        <f t="shared" si="2"/>
        <v>1.2419999999999973</v>
      </c>
      <c r="L28" s="26">
        <f t="shared" si="2"/>
        <v>0.94800000000000395</v>
      </c>
      <c r="M28" s="27">
        <f t="shared" si="2"/>
        <v>0.61800000000000033</v>
      </c>
      <c r="N28" s="20">
        <f t="shared" si="2"/>
        <v>3.6752000000000002</v>
      </c>
      <c r="O28" s="2" t="s">
        <v>21</v>
      </c>
    </row>
    <row r="29" spans="1:15" x14ac:dyDescent="0.3">
      <c r="A29" s="2" t="s">
        <v>104</v>
      </c>
      <c r="B29" s="18">
        <v>14.98</v>
      </c>
      <c r="C29" s="17">
        <v>3.15</v>
      </c>
      <c r="D29" s="19">
        <v>6.22</v>
      </c>
      <c r="E29" s="20">
        <v>9.8000000000000007</v>
      </c>
      <c r="F29" s="21">
        <v>12.9</v>
      </c>
      <c r="G29" s="22">
        <v>17</v>
      </c>
      <c r="H29" s="23">
        <v>20</v>
      </c>
      <c r="I29" s="24">
        <v>21.9</v>
      </c>
      <c r="J29" s="25">
        <v>21.6</v>
      </c>
      <c r="K29" s="23">
        <v>18.100000000000001</v>
      </c>
      <c r="L29" s="26">
        <v>13.5</v>
      </c>
      <c r="M29" s="27">
        <v>9.4</v>
      </c>
      <c r="N29" s="20">
        <v>2.39</v>
      </c>
      <c r="O29" s="2" t="s">
        <v>104</v>
      </c>
    </row>
    <row r="30" spans="1:15" x14ac:dyDescent="0.3">
      <c r="A30" s="2" t="s">
        <v>86</v>
      </c>
      <c r="B30" s="18">
        <v>2001</v>
      </c>
      <c r="C30" s="17">
        <v>2010</v>
      </c>
      <c r="D30" s="19">
        <v>2006</v>
      </c>
      <c r="E30" s="20">
        <v>2006</v>
      </c>
      <c r="F30" s="21">
        <v>2001</v>
      </c>
      <c r="G30" s="22">
        <v>2002</v>
      </c>
      <c r="H30" s="23">
        <v>2002</v>
      </c>
      <c r="I30" s="24">
        <v>2002</v>
      </c>
      <c r="J30" s="25">
        <v>2006</v>
      </c>
      <c r="K30" s="23">
        <v>2001</v>
      </c>
      <c r="L30" s="26">
        <v>2003</v>
      </c>
      <c r="M30" s="27">
        <v>2010</v>
      </c>
      <c r="N30" s="20">
        <v>2010</v>
      </c>
      <c r="O30" s="2" t="s">
        <v>86</v>
      </c>
    </row>
    <row r="31" spans="1:15" x14ac:dyDescent="0.3">
      <c r="A31" s="2" t="s">
        <v>105</v>
      </c>
      <c r="B31" s="18">
        <v>16.64</v>
      </c>
      <c r="C31" s="17">
        <v>10.3</v>
      </c>
      <c r="D31" s="19">
        <v>10.8</v>
      </c>
      <c r="E31" s="20">
        <v>14.1</v>
      </c>
      <c r="F31" s="21">
        <v>20.8</v>
      </c>
      <c r="G31" s="22">
        <v>22.1</v>
      </c>
      <c r="H31" s="23">
        <v>23.5</v>
      </c>
      <c r="I31" s="24">
        <v>28.9</v>
      </c>
      <c r="J31" s="25">
        <v>26.9</v>
      </c>
      <c r="K31" s="23">
        <v>23.8</v>
      </c>
      <c r="L31" s="26">
        <v>19.2</v>
      </c>
      <c r="M31" s="27">
        <v>13.1</v>
      </c>
      <c r="N31" s="20">
        <v>10.199999999999999</v>
      </c>
      <c r="O31" s="2" t="s">
        <v>105</v>
      </c>
    </row>
    <row r="32" spans="1:15" x14ac:dyDescent="0.3">
      <c r="A32" s="2" t="s">
        <v>86</v>
      </c>
      <c r="B32" s="18">
        <v>2011</v>
      </c>
      <c r="C32" s="17">
        <v>2007</v>
      </c>
      <c r="D32" s="19">
        <v>2008</v>
      </c>
      <c r="E32" s="20">
        <v>2003</v>
      </c>
      <c r="F32" s="21">
        <v>2007</v>
      </c>
      <c r="G32" s="22">
        <v>2008</v>
      </c>
      <c r="H32" s="23">
        <v>2005</v>
      </c>
      <c r="I32" s="24">
        <v>2006</v>
      </c>
      <c r="J32" s="25">
        <v>2003</v>
      </c>
      <c r="K32" s="23">
        <v>2006</v>
      </c>
      <c r="L32" s="26">
        <v>2005</v>
      </c>
      <c r="M32" s="27">
        <v>2006</v>
      </c>
      <c r="N32" s="20">
        <v>2011</v>
      </c>
      <c r="O32" s="2" t="s">
        <v>86</v>
      </c>
    </row>
    <row r="33" spans="1:15" x14ac:dyDescent="0.3">
      <c r="A33" s="3" t="s">
        <v>106</v>
      </c>
      <c r="B33" s="4">
        <v>36.4</v>
      </c>
      <c r="C33" s="5">
        <v>13.3</v>
      </c>
      <c r="D33" s="6">
        <v>16.3</v>
      </c>
      <c r="E33" s="7">
        <v>20.5</v>
      </c>
      <c r="F33" s="8">
        <v>27.7</v>
      </c>
      <c r="G33" s="9">
        <v>27.2</v>
      </c>
      <c r="H33" s="10">
        <v>36.4</v>
      </c>
      <c r="I33" s="11">
        <v>31.1</v>
      </c>
      <c r="J33" s="12">
        <v>29</v>
      </c>
      <c r="K33" s="10">
        <v>30</v>
      </c>
      <c r="L33" s="13">
        <v>28.8</v>
      </c>
      <c r="M33" s="14">
        <v>16.899999999999999</v>
      </c>
      <c r="N33" s="7">
        <v>14.7</v>
      </c>
      <c r="O33" s="3" t="s">
        <v>106</v>
      </c>
    </row>
    <row r="34" spans="1:15" x14ac:dyDescent="0.3">
      <c r="A34" s="35" t="s">
        <v>89</v>
      </c>
      <c r="B34" s="38">
        <v>40721</v>
      </c>
      <c r="C34" s="39">
        <v>40557</v>
      </c>
      <c r="D34" s="40">
        <v>40585</v>
      </c>
      <c r="E34" s="41">
        <v>40627</v>
      </c>
      <c r="F34" s="42">
        <v>40656</v>
      </c>
      <c r="G34" s="43">
        <v>40670</v>
      </c>
      <c r="H34" s="44">
        <v>40721</v>
      </c>
      <c r="I34" s="45">
        <v>40729</v>
      </c>
      <c r="J34" s="46">
        <v>40756</v>
      </c>
      <c r="K34" s="44">
        <v>40789</v>
      </c>
      <c r="L34" s="47">
        <v>40817</v>
      </c>
      <c r="M34" s="48">
        <v>40851</v>
      </c>
      <c r="N34" s="41">
        <v>40878</v>
      </c>
      <c r="O34" s="35" t="s">
        <v>89</v>
      </c>
    </row>
    <row r="35" spans="1:15" x14ac:dyDescent="0.3">
      <c r="A35" s="2" t="s">
        <v>107</v>
      </c>
      <c r="B35" s="18">
        <v>37.799999999999997</v>
      </c>
      <c r="C35" s="17">
        <v>14.5</v>
      </c>
      <c r="D35" s="19">
        <v>18.2</v>
      </c>
      <c r="E35" s="32">
        <v>22.3</v>
      </c>
      <c r="F35" s="21">
        <v>27.7</v>
      </c>
      <c r="G35" s="22">
        <v>32</v>
      </c>
      <c r="H35" s="23">
        <v>36.4</v>
      </c>
      <c r="I35" s="24">
        <v>36.4</v>
      </c>
      <c r="J35" s="84">
        <v>37.799999999999997</v>
      </c>
      <c r="K35" s="23">
        <v>30.6</v>
      </c>
      <c r="L35" s="26">
        <v>28.8</v>
      </c>
      <c r="M35" s="27">
        <v>18.8</v>
      </c>
      <c r="N35" s="20">
        <v>15.4</v>
      </c>
      <c r="O35" s="2" t="s">
        <v>107</v>
      </c>
    </row>
    <row r="36" spans="1:15" ht="15" thickBot="1" x14ac:dyDescent="0.35">
      <c r="A36" s="49" t="s">
        <v>89</v>
      </c>
      <c r="B36" s="50">
        <v>37843</v>
      </c>
      <c r="C36" s="51" t="s">
        <v>108</v>
      </c>
      <c r="D36" s="52">
        <v>38021</v>
      </c>
      <c r="E36" s="218">
        <v>38427</v>
      </c>
      <c r="F36" s="54">
        <v>40656</v>
      </c>
      <c r="G36" s="55">
        <v>38499</v>
      </c>
      <c r="H36" s="56">
        <v>40721</v>
      </c>
      <c r="I36" s="57">
        <v>38917</v>
      </c>
      <c r="J36" s="200">
        <v>37843</v>
      </c>
      <c r="K36" s="56">
        <v>40064</v>
      </c>
      <c r="L36" s="59">
        <v>40817</v>
      </c>
      <c r="M36" s="60">
        <v>38659</v>
      </c>
      <c r="N36" s="53">
        <v>39056</v>
      </c>
      <c r="O36" s="49" t="s">
        <v>89</v>
      </c>
    </row>
    <row r="37" spans="1:15" ht="15" thickTop="1" x14ac:dyDescent="0.3">
      <c r="A37" s="85" t="s">
        <v>112</v>
      </c>
      <c r="B37" s="62">
        <f>INT(SUM(C37:N37)*100/12)/100</f>
        <v>15.55</v>
      </c>
      <c r="C37" s="63">
        <v>6.8</v>
      </c>
      <c r="D37" s="64">
        <v>8.8000000000000007</v>
      </c>
      <c r="E37" s="65">
        <v>12.5</v>
      </c>
      <c r="F37" s="66">
        <v>18.8</v>
      </c>
      <c r="G37" s="67">
        <v>18.8</v>
      </c>
      <c r="H37" s="68">
        <v>20.3</v>
      </c>
      <c r="I37" s="69">
        <v>21</v>
      </c>
      <c r="J37" s="70">
        <v>21</v>
      </c>
      <c r="K37" s="68">
        <v>20.9</v>
      </c>
      <c r="L37" s="71">
        <v>16.5</v>
      </c>
      <c r="M37" s="72">
        <v>11.3</v>
      </c>
      <c r="N37" s="65">
        <v>9.9</v>
      </c>
      <c r="O37" s="85" t="s">
        <v>112</v>
      </c>
    </row>
    <row r="38" spans="1:15" x14ac:dyDescent="0.3">
      <c r="A38" s="2" t="s">
        <v>113</v>
      </c>
      <c r="B38" s="18">
        <f>INT(SUM(C38:N38)*100/12)/100</f>
        <v>13.79</v>
      </c>
      <c r="C38" s="17">
        <v>5.9</v>
      </c>
      <c r="D38" s="19">
        <v>6.9</v>
      </c>
      <c r="E38" s="20">
        <v>10.1</v>
      </c>
      <c r="F38" s="21">
        <v>13</v>
      </c>
      <c r="G38" s="22">
        <v>16.8</v>
      </c>
      <c r="H38" s="23">
        <v>19.3</v>
      </c>
      <c r="I38" s="24">
        <v>21.4</v>
      </c>
      <c r="J38" s="25">
        <v>21.6</v>
      </c>
      <c r="K38" s="23">
        <v>19.2</v>
      </c>
      <c r="L38" s="26">
        <v>14.9</v>
      </c>
      <c r="M38" s="27">
        <v>9.6</v>
      </c>
      <c r="N38" s="20">
        <v>6.8</v>
      </c>
      <c r="O38" s="2" t="s">
        <v>113</v>
      </c>
    </row>
    <row r="39" spans="1:15" x14ac:dyDescent="0.3">
      <c r="A39" s="2" t="s">
        <v>21</v>
      </c>
      <c r="B39" s="18">
        <f t="shared" ref="B39:N39" si="3">B37-B38</f>
        <v>1.7600000000000016</v>
      </c>
      <c r="C39" s="17">
        <f t="shared" si="3"/>
        <v>0.89999999999999947</v>
      </c>
      <c r="D39" s="19">
        <f t="shared" si="3"/>
        <v>1.9000000000000004</v>
      </c>
      <c r="E39" s="20">
        <f t="shared" si="3"/>
        <v>2.4000000000000004</v>
      </c>
      <c r="F39" s="21">
        <f t="shared" si="3"/>
        <v>5.8000000000000007</v>
      </c>
      <c r="G39" s="22">
        <f t="shared" si="3"/>
        <v>2</v>
      </c>
      <c r="H39" s="23">
        <f t="shared" si="3"/>
        <v>1</v>
      </c>
      <c r="I39" s="24">
        <f t="shared" si="3"/>
        <v>-0.39999999999999858</v>
      </c>
      <c r="J39" s="25">
        <f t="shared" si="3"/>
        <v>-0.60000000000000142</v>
      </c>
      <c r="K39" s="23">
        <f t="shared" si="3"/>
        <v>1.6999999999999993</v>
      </c>
      <c r="L39" s="26">
        <f t="shared" si="3"/>
        <v>1.5999999999999996</v>
      </c>
      <c r="M39" s="27">
        <f t="shared" si="3"/>
        <v>1.7000000000000011</v>
      </c>
      <c r="N39" s="20">
        <f t="shared" si="3"/>
        <v>3.1000000000000005</v>
      </c>
      <c r="O39" s="2" t="s">
        <v>21</v>
      </c>
    </row>
    <row r="40" spans="1:15" x14ac:dyDescent="0.3">
      <c r="A40" s="2" t="s">
        <v>104</v>
      </c>
      <c r="B40" s="16"/>
      <c r="C40" s="17">
        <v>-0.6</v>
      </c>
      <c r="D40" s="19">
        <v>0.5</v>
      </c>
      <c r="E40" s="20">
        <v>6.6</v>
      </c>
      <c r="F40" s="21">
        <v>9.3000000000000007</v>
      </c>
      <c r="G40" s="22">
        <v>13.1</v>
      </c>
      <c r="H40" s="23">
        <v>16.3</v>
      </c>
      <c r="I40" s="24">
        <v>18.100000000000001</v>
      </c>
      <c r="J40" s="25">
        <v>18.7</v>
      </c>
      <c r="K40" s="23">
        <v>16.3</v>
      </c>
      <c r="L40" s="26">
        <v>10</v>
      </c>
      <c r="M40" s="27">
        <v>6.1</v>
      </c>
      <c r="N40" s="20">
        <v>2.2000000000000002</v>
      </c>
      <c r="O40" s="2" t="s">
        <v>104</v>
      </c>
    </row>
    <row r="41" spans="1:15" x14ac:dyDescent="0.3">
      <c r="A41" s="2" t="s">
        <v>86</v>
      </c>
      <c r="B41" s="217"/>
      <c r="C41" s="17">
        <v>1963</v>
      </c>
      <c r="D41" s="19">
        <v>1956</v>
      </c>
      <c r="E41" s="20">
        <v>1970</v>
      </c>
      <c r="F41" s="21">
        <v>1986</v>
      </c>
      <c r="G41" s="22">
        <v>1984</v>
      </c>
      <c r="H41" s="23">
        <v>1991</v>
      </c>
      <c r="I41" s="24">
        <v>1965</v>
      </c>
      <c r="J41" s="25">
        <v>1963</v>
      </c>
      <c r="K41" s="23">
        <v>1986</v>
      </c>
      <c r="L41" s="26">
        <v>1974</v>
      </c>
      <c r="M41" s="27">
        <v>1993</v>
      </c>
      <c r="N41" s="20">
        <v>2010</v>
      </c>
      <c r="O41" s="2" t="s">
        <v>86</v>
      </c>
    </row>
    <row r="42" spans="1:15" x14ac:dyDescent="0.3">
      <c r="A42" s="2" t="s">
        <v>105</v>
      </c>
      <c r="B42" s="16"/>
      <c r="C42" s="17">
        <v>9.9</v>
      </c>
      <c r="D42" s="19">
        <v>11.9</v>
      </c>
      <c r="E42" s="20">
        <v>14.8</v>
      </c>
      <c r="F42" s="21">
        <v>16.8</v>
      </c>
      <c r="G42" s="22">
        <v>20.9</v>
      </c>
      <c r="H42" s="23">
        <v>23.9</v>
      </c>
      <c r="I42" s="24">
        <v>27.3</v>
      </c>
      <c r="J42" s="25">
        <v>27.9</v>
      </c>
      <c r="K42" s="23">
        <v>23.9</v>
      </c>
      <c r="L42" s="26">
        <v>18.100000000000001</v>
      </c>
      <c r="M42" s="27">
        <v>13.1</v>
      </c>
      <c r="N42" s="20">
        <v>10</v>
      </c>
      <c r="O42" s="2" t="s">
        <v>105</v>
      </c>
    </row>
    <row r="43" spans="1:15" x14ac:dyDescent="0.3">
      <c r="A43" s="2" t="s">
        <v>86</v>
      </c>
      <c r="B43" s="217"/>
      <c r="C43" s="17">
        <v>2007</v>
      </c>
      <c r="D43" s="19">
        <v>1990</v>
      </c>
      <c r="E43" s="20">
        <v>1948</v>
      </c>
      <c r="F43" s="21">
        <v>1949</v>
      </c>
      <c r="G43" s="22">
        <v>1947</v>
      </c>
      <c r="H43" s="23">
        <v>1976</v>
      </c>
      <c r="I43" s="24">
        <v>2006</v>
      </c>
      <c r="J43" s="25">
        <v>1947</v>
      </c>
      <c r="K43" s="23">
        <v>1959</v>
      </c>
      <c r="L43" s="26">
        <v>2001</v>
      </c>
      <c r="M43" s="27">
        <v>1994</v>
      </c>
      <c r="N43" s="20">
        <v>1974</v>
      </c>
      <c r="O43" s="2" t="s">
        <v>86</v>
      </c>
    </row>
    <row r="44" spans="1:15" x14ac:dyDescent="0.3">
      <c r="A44" s="3" t="s">
        <v>106</v>
      </c>
      <c r="B44" s="4">
        <v>34.299999999999997</v>
      </c>
      <c r="C44" s="5">
        <v>13.2</v>
      </c>
      <c r="D44" s="6">
        <v>16.399999999999999</v>
      </c>
      <c r="E44" s="7">
        <v>19.7</v>
      </c>
      <c r="F44" s="8">
        <v>25.5</v>
      </c>
      <c r="G44" s="9">
        <v>26.7</v>
      </c>
      <c r="H44" s="10">
        <v>34.299999999999997</v>
      </c>
      <c r="I44" s="11">
        <v>29.2</v>
      </c>
      <c r="J44" s="12">
        <v>27.2</v>
      </c>
      <c r="K44" s="10">
        <v>27.5</v>
      </c>
      <c r="L44" s="13">
        <v>27.8</v>
      </c>
      <c r="M44" s="14">
        <v>16.899999999999999</v>
      </c>
      <c r="N44" s="7">
        <v>14.2</v>
      </c>
      <c r="O44" s="3" t="s">
        <v>106</v>
      </c>
    </row>
    <row r="45" spans="1:15" x14ac:dyDescent="0.3">
      <c r="A45" s="35" t="s">
        <v>89</v>
      </c>
      <c r="B45" s="38">
        <v>40721</v>
      </c>
      <c r="C45" s="39">
        <v>40557</v>
      </c>
      <c r="D45" s="40">
        <v>40585</v>
      </c>
      <c r="E45" s="41">
        <v>40627</v>
      </c>
      <c r="F45" s="42">
        <v>40656</v>
      </c>
      <c r="G45" s="43">
        <v>40670</v>
      </c>
      <c r="H45" s="44">
        <v>40721</v>
      </c>
      <c r="I45" s="45">
        <v>40729</v>
      </c>
      <c r="J45" s="46">
        <v>40756</v>
      </c>
      <c r="K45" s="44">
        <v>40796</v>
      </c>
      <c r="L45" s="47">
        <v>40817</v>
      </c>
      <c r="M45" s="48">
        <v>40851</v>
      </c>
      <c r="N45" s="41">
        <v>40878</v>
      </c>
      <c r="O45" s="35" t="s">
        <v>89</v>
      </c>
    </row>
    <row r="46" spans="1:15" x14ac:dyDescent="0.3">
      <c r="A46" s="2" t="s">
        <v>22</v>
      </c>
      <c r="B46" s="18">
        <v>37.799999999999997</v>
      </c>
      <c r="C46" s="17">
        <v>17.2</v>
      </c>
      <c r="D46" s="19">
        <v>19.899999999999999</v>
      </c>
      <c r="E46" s="20">
        <v>22.9</v>
      </c>
      <c r="F46" s="21">
        <v>29.3</v>
      </c>
      <c r="G46" s="22">
        <v>32.4</v>
      </c>
      <c r="H46" s="23">
        <v>35</v>
      </c>
      <c r="I46" s="24">
        <v>37.799999999999997</v>
      </c>
      <c r="J46" s="84">
        <v>37.299999999999997</v>
      </c>
      <c r="K46" s="23">
        <v>32.799999999999997</v>
      </c>
      <c r="L46" s="26">
        <v>27.8</v>
      </c>
      <c r="M46" s="27">
        <v>21.8</v>
      </c>
      <c r="N46" s="20">
        <v>16.100000000000001</v>
      </c>
      <c r="O46" s="2" t="s">
        <v>22</v>
      </c>
    </row>
    <row r="47" spans="1:15" x14ac:dyDescent="0.3">
      <c r="A47" s="2" t="s">
        <v>89</v>
      </c>
      <c r="B47" s="38">
        <v>19176</v>
      </c>
      <c r="C47" s="73">
        <v>13159</v>
      </c>
      <c r="D47" s="74">
        <v>18311</v>
      </c>
      <c r="E47" s="75">
        <v>19443</v>
      </c>
      <c r="F47" s="76">
        <v>18004</v>
      </c>
      <c r="G47" s="77">
        <v>19504</v>
      </c>
      <c r="H47" s="23">
        <v>1947</v>
      </c>
      <c r="I47" s="79">
        <v>19176</v>
      </c>
      <c r="J47" s="46">
        <v>37843</v>
      </c>
      <c r="K47" s="78">
        <v>18145</v>
      </c>
      <c r="L47" s="81">
        <v>40817</v>
      </c>
      <c r="M47" s="82">
        <v>10169</v>
      </c>
      <c r="N47" s="75">
        <v>36867</v>
      </c>
      <c r="O47" s="2" t="s">
        <v>89</v>
      </c>
    </row>
    <row r="48" spans="1:15" x14ac:dyDescent="0.3">
      <c r="A48" s="15" t="s">
        <v>114</v>
      </c>
      <c r="B48" s="16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 t="s">
        <v>114</v>
      </c>
    </row>
    <row r="49" spans="1:15" x14ac:dyDescent="0.3">
      <c r="A49" s="3" t="s">
        <v>115</v>
      </c>
      <c r="B49" s="4">
        <f>INT(SUM(C49:N49)*100/12)/100</f>
        <v>12.15</v>
      </c>
      <c r="C49" s="221">
        <f t="shared" ref="C49:N50" si="4">(C3+C26)/2</f>
        <v>4.4649999999999999</v>
      </c>
      <c r="D49" s="222">
        <f t="shared" si="4"/>
        <v>6.5250000000000004</v>
      </c>
      <c r="E49" s="223">
        <f t="shared" si="4"/>
        <v>8.19</v>
      </c>
      <c r="F49" s="224">
        <f t="shared" si="4"/>
        <v>13.68</v>
      </c>
      <c r="G49" s="225">
        <f t="shared" si="4"/>
        <v>14.93</v>
      </c>
      <c r="H49" s="226">
        <f t="shared" si="4"/>
        <v>16.850000000000001</v>
      </c>
      <c r="I49" s="227">
        <f t="shared" si="4"/>
        <v>16.8</v>
      </c>
      <c r="J49" s="228">
        <f t="shared" si="4"/>
        <v>17.850000000000001</v>
      </c>
      <c r="K49" s="226">
        <f t="shared" si="4"/>
        <v>17.200000000000003</v>
      </c>
      <c r="L49" s="229">
        <f t="shared" si="4"/>
        <v>13.15</v>
      </c>
      <c r="M49" s="250">
        <f t="shared" si="4"/>
        <v>8.9050000000000011</v>
      </c>
      <c r="N49" s="251">
        <f t="shared" si="4"/>
        <v>7.2850000000000001</v>
      </c>
      <c r="O49" s="3" t="s">
        <v>115</v>
      </c>
    </row>
    <row r="50" spans="1:15" x14ac:dyDescent="0.3">
      <c r="A50" s="2" t="s">
        <v>116</v>
      </c>
      <c r="B50" s="18">
        <f>INT(SUM(C50:N50)*100/12)/100</f>
        <v>11.26</v>
      </c>
      <c r="C50" s="231">
        <f t="shared" si="4"/>
        <v>4.4073000000000002</v>
      </c>
      <c r="D50" s="232">
        <f t="shared" si="4"/>
        <v>5.079349999999998</v>
      </c>
      <c r="E50" s="233">
        <f t="shared" si="4"/>
        <v>7.4350000000000005</v>
      </c>
      <c r="F50" s="234">
        <f t="shared" si="4"/>
        <v>10.607999999999999</v>
      </c>
      <c r="G50" s="235">
        <f t="shared" si="4"/>
        <v>13.6205</v>
      </c>
      <c r="H50" s="236">
        <f t="shared" si="4"/>
        <v>16.740000000000002</v>
      </c>
      <c r="I50" s="237">
        <f t="shared" si="4"/>
        <v>18.693999999999999</v>
      </c>
      <c r="J50" s="238">
        <f t="shared" si="4"/>
        <v>18.494000000000003</v>
      </c>
      <c r="K50" s="236">
        <f t="shared" si="4"/>
        <v>15.624500000000001</v>
      </c>
      <c r="L50" s="239">
        <f t="shared" si="4"/>
        <v>12.503499999999999</v>
      </c>
      <c r="M50" s="240">
        <f t="shared" si="4"/>
        <v>8.0625</v>
      </c>
      <c r="N50" s="233">
        <f t="shared" si="4"/>
        <v>3.9589499999999997</v>
      </c>
      <c r="O50" s="2" t="s">
        <v>116</v>
      </c>
    </row>
    <row r="51" spans="1:15" x14ac:dyDescent="0.3">
      <c r="A51" s="2" t="s">
        <v>21</v>
      </c>
      <c r="B51" s="18">
        <f t="shared" ref="B51:N51" si="5">B49-B50</f>
        <v>0.89000000000000057</v>
      </c>
      <c r="C51" s="17">
        <f t="shared" si="5"/>
        <v>5.769999999999964E-2</v>
      </c>
      <c r="D51" s="19">
        <f t="shared" si="5"/>
        <v>1.4456500000000023</v>
      </c>
      <c r="E51" s="20">
        <f t="shared" si="5"/>
        <v>0.75499999999999901</v>
      </c>
      <c r="F51" s="21">
        <f t="shared" si="5"/>
        <v>3.072000000000001</v>
      </c>
      <c r="G51" s="22">
        <f t="shared" si="5"/>
        <v>1.3094999999999999</v>
      </c>
      <c r="H51" s="23">
        <f t="shared" si="5"/>
        <v>0.10999999999999943</v>
      </c>
      <c r="I51" s="24">
        <f t="shared" si="5"/>
        <v>-1.8939999999999984</v>
      </c>
      <c r="J51" s="25">
        <f t="shared" si="5"/>
        <v>-0.6440000000000019</v>
      </c>
      <c r="K51" s="23">
        <f t="shared" si="5"/>
        <v>1.5755000000000017</v>
      </c>
      <c r="L51" s="26">
        <f t="shared" si="5"/>
        <v>0.64650000000000141</v>
      </c>
      <c r="M51" s="27">
        <f t="shared" si="5"/>
        <v>0.84250000000000114</v>
      </c>
      <c r="N51" s="20">
        <f t="shared" si="5"/>
        <v>3.3260500000000004</v>
      </c>
      <c r="O51" s="2" t="s">
        <v>21</v>
      </c>
    </row>
    <row r="52" spans="1:15" x14ac:dyDescent="0.3">
      <c r="A52" s="2" t="s">
        <v>117</v>
      </c>
      <c r="B52" s="18">
        <v>10.11</v>
      </c>
      <c r="C52" s="17">
        <v>0.60499999999999998</v>
      </c>
      <c r="D52" s="19">
        <v>3.34</v>
      </c>
      <c r="E52" s="20">
        <v>5.91</v>
      </c>
      <c r="F52" s="21">
        <v>8.34</v>
      </c>
      <c r="G52" s="22">
        <v>11.5</v>
      </c>
      <c r="H52" s="23">
        <v>15.45</v>
      </c>
      <c r="I52" s="24">
        <v>16.8</v>
      </c>
      <c r="J52" s="25">
        <v>17.350000000000001</v>
      </c>
      <c r="K52" s="23">
        <v>13.94</v>
      </c>
      <c r="L52" s="26">
        <v>8.9600000000000009</v>
      </c>
      <c r="M52" s="27">
        <v>6.7850000000000001</v>
      </c>
      <c r="N52" s="20">
        <v>-5.5E-2</v>
      </c>
      <c r="O52" s="2" t="s">
        <v>117</v>
      </c>
    </row>
    <row r="53" spans="1:15" x14ac:dyDescent="0.3">
      <c r="A53" s="2" t="s">
        <v>86</v>
      </c>
      <c r="B53" s="18">
        <v>2010</v>
      </c>
      <c r="C53" s="17">
        <v>2010</v>
      </c>
      <c r="D53" s="19">
        <v>2003</v>
      </c>
      <c r="E53" s="20">
        <v>2006</v>
      </c>
      <c r="F53" s="21">
        <v>2001</v>
      </c>
      <c r="G53" s="22">
        <v>2010</v>
      </c>
      <c r="H53" s="23">
        <v>2002</v>
      </c>
      <c r="I53" s="24">
        <v>2011</v>
      </c>
      <c r="J53" s="25">
        <v>2006</v>
      </c>
      <c r="K53" s="23">
        <v>2001</v>
      </c>
      <c r="L53" s="26">
        <v>2003</v>
      </c>
      <c r="M53" s="27">
        <v>2010</v>
      </c>
      <c r="N53" s="20">
        <v>2010</v>
      </c>
      <c r="O53" s="2" t="s">
        <v>86</v>
      </c>
    </row>
    <row r="54" spans="1:15" x14ac:dyDescent="0.3">
      <c r="A54" s="2" t="s">
        <v>118</v>
      </c>
      <c r="B54" s="18">
        <v>12.15</v>
      </c>
      <c r="C54" s="17">
        <v>7.88</v>
      </c>
      <c r="D54" s="19">
        <v>7.84</v>
      </c>
      <c r="E54" s="20">
        <v>8.66</v>
      </c>
      <c r="F54" s="21">
        <v>13.68</v>
      </c>
      <c r="G54" s="22">
        <v>16.3</v>
      </c>
      <c r="H54" s="23">
        <v>17.600000000000001</v>
      </c>
      <c r="I54" s="24">
        <v>22.1</v>
      </c>
      <c r="J54" s="25">
        <v>20.350000000000001</v>
      </c>
      <c r="K54" s="23">
        <v>18.850000000000001</v>
      </c>
      <c r="L54" s="26">
        <v>15.5</v>
      </c>
      <c r="M54" s="27">
        <v>9.32</v>
      </c>
      <c r="N54" s="20">
        <v>7.2850000000000001</v>
      </c>
      <c r="O54" s="2" t="s">
        <v>118</v>
      </c>
    </row>
    <row r="55" spans="1:15" ht="15" thickBot="1" x14ac:dyDescent="0.35">
      <c r="A55" s="87" t="s">
        <v>86</v>
      </c>
      <c r="B55" s="88">
        <v>2011</v>
      </c>
      <c r="C55" s="89">
        <v>2007</v>
      </c>
      <c r="D55" s="90">
        <v>2002</v>
      </c>
      <c r="E55" s="91">
        <v>2003</v>
      </c>
      <c r="F55" s="92">
        <v>2011</v>
      </c>
      <c r="G55" s="93">
        <v>2008</v>
      </c>
      <c r="H55" s="94">
        <v>2005</v>
      </c>
      <c r="I55" s="95">
        <v>2006</v>
      </c>
      <c r="J55" s="96">
        <v>2003</v>
      </c>
      <c r="K55" s="94">
        <v>2006</v>
      </c>
      <c r="L55" s="97">
        <v>2005</v>
      </c>
      <c r="M55" s="98">
        <v>2006</v>
      </c>
      <c r="N55" s="91">
        <v>2011</v>
      </c>
      <c r="O55" s="87" t="s">
        <v>86</v>
      </c>
    </row>
    <row r="56" spans="1:15" ht="15" thickTop="1" x14ac:dyDescent="0.3">
      <c r="A56" s="61" t="s">
        <v>119</v>
      </c>
      <c r="B56" s="62">
        <f>INT(SUM(C56:N56)*100/12)/100</f>
        <v>11.84</v>
      </c>
      <c r="C56" s="241">
        <f t="shared" ref="C56:N57" si="6">(C14+C37)/2</f>
        <v>4.55</v>
      </c>
      <c r="D56" s="242">
        <f t="shared" si="6"/>
        <v>6.45</v>
      </c>
      <c r="E56" s="243">
        <f t="shared" si="6"/>
        <v>8.15</v>
      </c>
      <c r="F56" s="244">
        <f t="shared" si="6"/>
        <v>13.350000000000001</v>
      </c>
      <c r="G56" s="245">
        <f t="shared" si="6"/>
        <v>14</v>
      </c>
      <c r="H56" s="246">
        <f t="shared" si="6"/>
        <v>16</v>
      </c>
      <c r="I56" s="247">
        <f t="shared" si="6"/>
        <v>16.5</v>
      </c>
      <c r="J56" s="248">
        <f t="shared" si="6"/>
        <v>17.149999999999999</v>
      </c>
      <c r="K56" s="246">
        <f t="shared" si="6"/>
        <v>16.799999999999997</v>
      </c>
      <c r="L56" s="249">
        <f t="shared" si="6"/>
        <v>13.1</v>
      </c>
      <c r="M56" s="230">
        <f t="shared" si="6"/>
        <v>8.6999999999999993</v>
      </c>
      <c r="N56" s="243">
        <f t="shared" si="6"/>
        <v>7.35</v>
      </c>
      <c r="O56" s="61" t="s">
        <v>119</v>
      </c>
    </row>
    <row r="57" spans="1:15" x14ac:dyDescent="0.3">
      <c r="A57" s="2" t="s">
        <v>120</v>
      </c>
      <c r="B57" s="18">
        <f>INT(SUM(C57:N57)*100/12)/100</f>
        <v>10.11</v>
      </c>
      <c r="C57" s="231">
        <f t="shared" si="6"/>
        <v>3.45</v>
      </c>
      <c r="D57" s="232">
        <f t="shared" si="6"/>
        <v>4</v>
      </c>
      <c r="E57" s="233">
        <f t="shared" si="6"/>
        <v>6.55</v>
      </c>
      <c r="F57" s="234">
        <f t="shared" si="6"/>
        <v>8.8000000000000007</v>
      </c>
      <c r="G57" s="235">
        <f t="shared" si="6"/>
        <v>12.350000000000001</v>
      </c>
      <c r="H57" s="236">
        <f t="shared" si="6"/>
        <v>14.850000000000001</v>
      </c>
      <c r="I57" s="237">
        <f t="shared" si="6"/>
        <v>16.899999999999999</v>
      </c>
      <c r="J57" s="238">
        <f t="shared" si="6"/>
        <v>17.05</v>
      </c>
      <c r="K57" s="236">
        <f t="shared" si="6"/>
        <v>14.95</v>
      </c>
      <c r="L57" s="239">
        <f t="shared" si="6"/>
        <v>11.25</v>
      </c>
      <c r="M57" s="240">
        <f t="shared" si="6"/>
        <v>6.85</v>
      </c>
      <c r="N57" s="233">
        <f t="shared" si="6"/>
        <v>4.4000000000000004</v>
      </c>
      <c r="O57" s="2" t="s">
        <v>120</v>
      </c>
    </row>
    <row r="58" spans="1:15" x14ac:dyDescent="0.3">
      <c r="A58" s="2" t="s">
        <v>21</v>
      </c>
      <c r="B58" s="18">
        <f t="shared" ref="B58:N58" si="7">B56-B57</f>
        <v>1.7300000000000004</v>
      </c>
      <c r="C58" s="17">
        <f t="shared" si="7"/>
        <v>1.0999999999999996</v>
      </c>
      <c r="D58" s="19">
        <f t="shared" si="7"/>
        <v>2.4500000000000002</v>
      </c>
      <c r="E58" s="20">
        <f t="shared" si="7"/>
        <v>1.6000000000000005</v>
      </c>
      <c r="F58" s="21">
        <f t="shared" si="7"/>
        <v>4.5500000000000007</v>
      </c>
      <c r="G58" s="22">
        <f t="shared" si="7"/>
        <v>1.6499999999999986</v>
      </c>
      <c r="H58" s="23">
        <f t="shared" si="7"/>
        <v>1.1499999999999986</v>
      </c>
      <c r="I58" s="24">
        <f t="shared" si="7"/>
        <v>-0.39999999999999858</v>
      </c>
      <c r="J58" s="25">
        <f t="shared" si="7"/>
        <v>9.9999999999997868E-2</v>
      </c>
      <c r="K58" s="23">
        <f t="shared" si="7"/>
        <v>1.8499999999999979</v>
      </c>
      <c r="L58" s="26">
        <f t="shared" si="7"/>
        <v>1.8499999999999996</v>
      </c>
      <c r="M58" s="27">
        <f t="shared" si="7"/>
        <v>1.8499999999999996</v>
      </c>
      <c r="N58" s="20">
        <f t="shared" si="7"/>
        <v>2.9499999999999993</v>
      </c>
      <c r="O58" s="2" t="s">
        <v>21</v>
      </c>
    </row>
    <row r="59" spans="1:15" x14ac:dyDescent="0.3">
      <c r="A59" s="2" t="s">
        <v>117</v>
      </c>
      <c r="B59" s="16"/>
      <c r="C59" s="17">
        <v>-3.1</v>
      </c>
      <c r="D59" s="19">
        <v>-3.6</v>
      </c>
      <c r="E59" s="20">
        <v>3.4</v>
      </c>
      <c r="F59" s="21">
        <v>6.3</v>
      </c>
      <c r="G59" s="22">
        <v>9.6999999999999993</v>
      </c>
      <c r="H59" s="23">
        <v>12.5</v>
      </c>
      <c r="I59" s="24">
        <v>14.9</v>
      </c>
      <c r="J59" s="25">
        <v>14.9</v>
      </c>
      <c r="K59" s="23">
        <v>11.9</v>
      </c>
      <c r="L59" s="26">
        <v>7.6</v>
      </c>
      <c r="M59" s="27">
        <v>3.7</v>
      </c>
      <c r="N59" s="20">
        <v>-0.1</v>
      </c>
      <c r="O59" s="2" t="s">
        <v>117</v>
      </c>
    </row>
    <row r="60" spans="1:15" x14ac:dyDescent="0.3">
      <c r="A60" s="2" t="s">
        <v>86</v>
      </c>
      <c r="B60" s="16"/>
      <c r="C60" s="17">
        <v>1963</v>
      </c>
      <c r="D60" s="19">
        <v>1956</v>
      </c>
      <c r="E60" s="20">
        <v>1955</v>
      </c>
      <c r="F60" s="21">
        <v>1986</v>
      </c>
      <c r="G60" s="22">
        <v>1984</v>
      </c>
      <c r="H60" s="23">
        <v>1972</v>
      </c>
      <c r="I60" s="24" t="s">
        <v>99</v>
      </c>
      <c r="J60" s="25">
        <v>1956</v>
      </c>
      <c r="K60" s="23">
        <v>1986</v>
      </c>
      <c r="L60" s="26">
        <v>1974</v>
      </c>
      <c r="M60" s="27">
        <v>1993</v>
      </c>
      <c r="N60" s="20">
        <v>2010</v>
      </c>
      <c r="O60" s="2" t="s">
        <v>86</v>
      </c>
    </row>
    <row r="61" spans="1:15" x14ac:dyDescent="0.3">
      <c r="A61" s="2" t="s">
        <v>118</v>
      </c>
      <c r="B61" s="16"/>
      <c r="C61" s="17">
        <v>7.7</v>
      </c>
      <c r="D61" s="19">
        <v>8.6</v>
      </c>
      <c r="E61" s="20">
        <v>9.9</v>
      </c>
      <c r="F61" s="21">
        <v>12.65</v>
      </c>
      <c r="G61" s="22">
        <v>15.1</v>
      </c>
      <c r="H61" s="23">
        <v>17.8</v>
      </c>
      <c r="I61" s="24">
        <v>21.3</v>
      </c>
      <c r="J61" s="25">
        <v>21.1</v>
      </c>
      <c r="K61" s="23">
        <v>18.600000000000001</v>
      </c>
      <c r="L61" s="26">
        <v>15</v>
      </c>
      <c r="M61" s="27">
        <v>11.2</v>
      </c>
      <c r="N61" s="20">
        <v>8</v>
      </c>
      <c r="O61" s="2" t="s">
        <v>118</v>
      </c>
    </row>
    <row r="62" spans="1:15" x14ac:dyDescent="0.3">
      <c r="A62" s="87" t="s">
        <v>86</v>
      </c>
      <c r="B62" s="99"/>
      <c r="C62" s="89">
        <v>2007</v>
      </c>
      <c r="D62" s="90">
        <v>1990</v>
      </c>
      <c r="E62" s="91" t="s">
        <v>99</v>
      </c>
      <c r="F62" s="92">
        <v>2007</v>
      </c>
      <c r="G62" s="93">
        <v>1947</v>
      </c>
      <c r="H62" s="94">
        <v>1976</v>
      </c>
      <c r="I62" s="95">
        <v>2006</v>
      </c>
      <c r="J62" s="96">
        <v>1947</v>
      </c>
      <c r="K62" s="94">
        <v>1949</v>
      </c>
      <c r="L62" s="97">
        <v>2001</v>
      </c>
      <c r="M62" s="98">
        <v>1994</v>
      </c>
      <c r="N62" s="91">
        <v>1974</v>
      </c>
      <c r="O62" s="87" t="s">
        <v>86</v>
      </c>
    </row>
    <row r="63" spans="1:15" x14ac:dyDescent="0.3">
      <c r="A63" s="15" t="s">
        <v>121</v>
      </c>
      <c r="B63" s="16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 t="s">
        <v>121</v>
      </c>
    </row>
    <row r="64" spans="1:15" x14ac:dyDescent="0.3">
      <c r="A64" s="263" t="s">
        <v>122</v>
      </c>
      <c r="B64" s="264">
        <f>SUM(C64:N64)</f>
        <v>32</v>
      </c>
      <c r="C64" s="265">
        <v>14</v>
      </c>
      <c r="D64" s="266">
        <v>4</v>
      </c>
      <c r="E64" s="267">
        <v>8</v>
      </c>
      <c r="F64" s="268">
        <v>0</v>
      </c>
      <c r="G64" s="269">
        <v>0</v>
      </c>
      <c r="H64" s="270">
        <v>0</v>
      </c>
      <c r="I64" s="271">
        <v>0</v>
      </c>
      <c r="J64" s="272">
        <v>0</v>
      </c>
      <c r="K64" s="270">
        <v>0</v>
      </c>
      <c r="L64" s="273">
        <v>1</v>
      </c>
      <c r="M64" s="274">
        <v>2</v>
      </c>
      <c r="N64" s="267">
        <v>3</v>
      </c>
      <c r="O64" s="263" t="s">
        <v>122</v>
      </c>
    </row>
    <row r="65" spans="1:15" x14ac:dyDescent="0.3">
      <c r="A65" s="275" t="s">
        <v>123</v>
      </c>
      <c r="B65" s="253">
        <f>SUM(C65:N65)</f>
        <v>52.6</v>
      </c>
      <c r="C65" s="276">
        <v>11.2</v>
      </c>
      <c r="D65" s="277">
        <v>11</v>
      </c>
      <c r="E65" s="278">
        <v>7.9</v>
      </c>
      <c r="F65" s="279">
        <v>3.1</v>
      </c>
      <c r="G65" s="280">
        <v>0.3</v>
      </c>
      <c r="H65" s="281">
        <v>0</v>
      </c>
      <c r="I65" s="282">
        <v>0</v>
      </c>
      <c r="J65" s="283">
        <v>0</v>
      </c>
      <c r="K65" s="281">
        <v>0</v>
      </c>
      <c r="L65" s="284">
        <v>1.5</v>
      </c>
      <c r="M65" s="285">
        <v>4.0999999999999996</v>
      </c>
      <c r="N65" s="278">
        <v>13.5</v>
      </c>
      <c r="O65" s="275" t="s">
        <v>123</v>
      </c>
    </row>
    <row r="66" spans="1:15" x14ac:dyDescent="0.3">
      <c r="A66" s="2" t="s">
        <v>124</v>
      </c>
      <c r="B66" s="18">
        <v>77</v>
      </c>
      <c r="C66" s="17">
        <v>18</v>
      </c>
      <c r="D66" s="19">
        <v>18</v>
      </c>
      <c r="E66" s="20">
        <v>15</v>
      </c>
      <c r="F66" s="21">
        <v>9</v>
      </c>
      <c r="G66" s="22">
        <v>2</v>
      </c>
      <c r="H66" s="23">
        <v>0</v>
      </c>
      <c r="I66" s="24">
        <v>0</v>
      </c>
      <c r="J66" s="25">
        <v>0</v>
      </c>
      <c r="K66" s="23">
        <v>0</v>
      </c>
      <c r="L66" s="26">
        <v>7</v>
      </c>
      <c r="M66" s="27">
        <v>8</v>
      </c>
      <c r="N66" s="20">
        <v>25</v>
      </c>
      <c r="O66" s="2" t="s">
        <v>124</v>
      </c>
    </row>
    <row r="67" spans="1:15" x14ac:dyDescent="0.3">
      <c r="A67" s="2" t="s">
        <v>86</v>
      </c>
      <c r="B67" s="18">
        <v>2010</v>
      </c>
      <c r="C67" s="17">
        <v>2010</v>
      </c>
      <c r="D67" s="19">
        <v>2003</v>
      </c>
      <c r="E67" s="20">
        <v>2006</v>
      </c>
      <c r="F67" s="21">
        <v>2003</v>
      </c>
      <c r="G67" s="22">
        <v>2010</v>
      </c>
      <c r="H67" s="23"/>
      <c r="I67" s="24"/>
      <c r="J67" s="25"/>
      <c r="K67" s="23"/>
      <c r="L67" s="26">
        <v>2003</v>
      </c>
      <c r="M67" s="27">
        <v>2005</v>
      </c>
      <c r="N67" s="20">
        <v>2010</v>
      </c>
      <c r="O67" s="2" t="s">
        <v>86</v>
      </c>
    </row>
    <row r="68" spans="1:15" x14ac:dyDescent="0.3">
      <c r="A68" s="2" t="s">
        <v>125</v>
      </c>
      <c r="B68" s="18">
        <v>32</v>
      </c>
      <c r="C68" s="17">
        <v>4</v>
      </c>
      <c r="D68" s="19">
        <v>6</v>
      </c>
      <c r="E68" s="20">
        <v>2</v>
      </c>
      <c r="F68" s="21">
        <v>0</v>
      </c>
      <c r="G68" s="22">
        <v>0</v>
      </c>
      <c r="H68" s="23">
        <v>0</v>
      </c>
      <c r="I68" s="24">
        <v>0</v>
      </c>
      <c r="J68" s="25">
        <v>0</v>
      </c>
      <c r="K68" s="23">
        <v>0</v>
      </c>
      <c r="L68" s="26">
        <v>0</v>
      </c>
      <c r="M68" s="27">
        <v>0</v>
      </c>
      <c r="N68" s="20">
        <v>3</v>
      </c>
      <c r="O68" s="2" t="s">
        <v>125</v>
      </c>
    </row>
    <row r="69" spans="1:15" x14ac:dyDescent="0.3">
      <c r="A69" s="2" t="s">
        <v>126</v>
      </c>
      <c r="B69" s="18">
        <v>2011</v>
      </c>
      <c r="C69" s="17">
        <v>2008</v>
      </c>
      <c r="D69" s="19">
        <v>2007</v>
      </c>
      <c r="E69" s="20">
        <v>2001</v>
      </c>
      <c r="F69" s="21">
        <v>2011</v>
      </c>
      <c r="G69" s="22">
        <v>2006</v>
      </c>
      <c r="H69" s="23"/>
      <c r="I69" s="24"/>
      <c r="J69" s="25"/>
      <c r="K69" s="23"/>
      <c r="L69" s="26">
        <v>2008</v>
      </c>
      <c r="M69" s="27">
        <v>2002</v>
      </c>
      <c r="N69" s="20">
        <v>2011</v>
      </c>
      <c r="O69" s="2" t="s">
        <v>126</v>
      </c>
    </row>
    <row r="70" spans="1:15" x14ac:dyDescent="0.3">
      <c r="A70" s="2" t="s">
        <v>127</v>
      </c>
      <c r="B70" s="100">
        <v>40836</v>
      </c>
      <c r="C70" s="17"/>
      <c r="D70" s="19"/>
      <c r="E70" s="20"/>
      <c r="F70" s="21"/>
      <c r="G70" s="22"/>
      <c r="H70" s="23"/>
      <c r="I70" s="24"/>
      <c r="J70" s="25"/>
      <c r="K70" s="23"/>
      <c r="L70" s="26"/>
      <c r="M70" s="27"/>
      <c r="N70" s="20"/>
      <c r="O70" s="2"/>
    </row>
    <row r="71" spans="1:15" x14ac:dyDescent="0.3">
      <c r="A71" s="2" t="s">
        <v>128</v>
      </c>
      <c r="B71" s="38">
        <v>40101</v>
      </c>
      <c r="C71" s="17"/>
      <c r="D71" s="19"/>
      <c r="E71" s="20"/>
      <c r="F71" s="21"/>
      <c r="G71" s="22"/>
      <c r="H71" s="23"/>
      <c r="I71" s="24"/>
      <c r="J71" s="25"/>
      <c r="K71" s="23"/>
      <c r="L71" s="26"/>
      <c r="M71" s="27"/>
      <c r="N71" s="20"/>
      <c r="O71" s="2"/>
    </row>
    <row r="72" spans="1:15" x14ac:dyDescent="0.3">
      <c r="A72" s="2" t="s">
        <v>129</v>
      </c>
      <c r="B72" s="38">
        <v>39775</v>
      </c>
      <c r="C72" s="17"/>
      <c r="D72" s="19"/>
      <c r="E72" s="20"/>
      <c r="F72" s="21"/>
      <c r="G72" s="22"/>
      <c r="H72" s="23"/>
      <c r="I72" s="24"/>
      <c r="J72" s="25"/>
      <c r="K72" s="23"/>
      <c r="L72" s="26"/>
      <c r="M72" s="27"/>
      <c r="N72" s="20"/>
      <c r="O72" s="2"/>
    </row>
    <row r="73" spans="1:15" x14ac:dyDescent="0.3">
      <c r="A73" s="2" t="s">
        <v>130</v>
      </c>
      <c r="B73" s="100">
        <v>40624</v>
      </c>
      <c r="C73" s="17"/>
      <c r="D73" s="19"/>
      <c r="E73" s="20"/>
      <c r="F73" s="21"/>
      <c r="G73" s="22"/>
      <c r="H73" s="23"/>
      <c r="I73" s="24"/>
      <c r="J73" s="25"/>
      <c r="K73" s="23"/>
      <c r="L73" s="26"/>
      <c r="M73" s="27"/>
      <c r="N73" s="20"/>
      <c r="O73" s="2"/>
    </row>
    <row r="74" spans="1:15" x14ac:dyDescent="0.3">
      <c r="A74" s="2" t="s">
        <v>131</v>
      </c>
      <c r="B74" s="38">
        <v>40624</v>
      </c>
      <c r="C74" s="17"/>
      <c r="D74" s="19"/>
      <c r="E74" s="20"/>
      <c r="F74" s="21"/>
      <c r="G74" s="22"/>
      <c r="H74" s="23"/>
      <c r="I74" s="24"/>
      <c r="J74" s="25"/>
      <c r="K74" s="23"/>
      <c r="L74" s="26"/>
      <c r="M74" s="27"/>
      <c r="N74" s="20"/>
      <c r="O74" s="2"/>
    </row>
    <row r="75" spans="1:15" ht="15" thickBot="1" x14ac:dyDescent="0.35">
      <c r="A75" s="101" t="s">
        <v>132</v>
      </c>
      <c r="B75" s="102">
        <v>38490</v>
      </c>
      <c r="C75" s="103"/>
      <c r="D75" s="104"/>
      <c r="E75" s="105"/>
      <c r="F75" s="106"/>
      <c r="G75" s="107"/>
      <c r="H75" s="108"/>
      <c r="I75" s="109"/>
      <c r="J75" s="110"/>
      <c r="K75" s="108"/>
      <c r="L75" s="111"/>
      <c r="M75" s="112"/>
      <c r="N75" s="105"/>
      <c r="O75" s="101"/>
    </row>
    <row r="76" spans="1:15" ht="15" thickTop="1" x14ac:dyDescent="0.3">
      <c r="A76" s="61" t="s">
        <v>133</v>
      </c>
      <c r="B76" s="62">
        <f>SUM(C76:N76)</f>
        <v>19</v>
      </c>
      <c r="C76" s="63">
        <v>8</v>
      </c>
      <c r="D76" s="64">
        <v>2</v>
      </c>
      <c r="E76" s="65">
        <v>6</v>
      </c>
      <c r="F76" s="66">
        <v>0</v>
      </c>
      <c r="G76" s="67">
        <v>0</v>
      </c>
      <c r="H76" s="68">
        <v>0</v>
      </c>
      <c r="I76" s="69">
        <v>0</v>
      </c>
      <c r="J76" s="70">
        <v>0</v>
      </c>
      <c r="K76" s="68">
        <v>0</v>
      </c>
      <c r="L76" s="71">
        <v>0</v>
      </c>
      <c r="M76" s="72">
        <v>2</v>
      </c>
      <c r="N76" s="65">
        <v>1</v>
      </c>
      <c r="O76" s="61" t="s">
        <v>133</v>
      </c>
    </row>
    <row r="77" spans="1:15" x14ac:dyDescent="0.3">
      <c r="A77" s="113" t="s">
        <v>134</v>
      </c>
      <c r="B77" s="114">
        <f>SUM(C77:N77)</f>
        <v>49</v>
      </c>
      <c r="C77" s="115">
        <v>12</v>
      </c>
      <c r="D77" s="116">
        <v>11</v>
      </c>
      <c r="E77" s="117">
        <v>7</v>
      </c>
      <c r="F77" s="118">
        <v>3</v>
      </c>
      <c r="G77" s="119">
        <v>0</v>
      </c>
      <c r="H77" s="120">
        <v>0</v>
      </c>
      <c r="I77" s="121">
        <v>0</v>
      </c>
      <c r="J77" s="122">
        <v>0</v>
      </c>
      <c r="K77" s="120">
        <v>0</v>
      </c>
      <c r="L77" s="123">
        <v>1</v>
      </c>
      <c r="M77" s="124">
        <v>5</v>
      </c>
      <c r="N77" s="117">
        <v>10</v>
      </c>
      <c r="O77" s="113" t="s">
        <v>134</v>
      </c>
    </row>
    <row r="78" spans="1:15" x14ac:dyDescent="0.3">
      <c r="A78" s="2" t="s">
        <v>124</v>
      </c>
      <c r="B78" s="125"/>
      <c r="C78" s="17">
        <v>28</v>
      </c>
      <c r="D78" s="19">
        <v>27</v>
      </c>
      <c r="E78" s="20">
        <v>23</v>
      </c>
      <c r="F78" s="21">
        <v>9</v>
      </c>
      <c r="G78" s="22">
        <v>2</v>
      </c>
      <c r="H78" s="23">
        <v>0</v>
      </c>
      <c r="I78" s="24">
        <v>0</v>
      </c>
      <c r="J78" s="25">
        <v>0</v>
      </c>
      <c r="K78" s="23">
        <v>0</v>
      </c>
      <c r="L78" s="26">
        <v>5</v>
      </c>
      <c r="M78" s="27">
        <v>15</v>
      </c>
      <c r="N78" s="20">
        <v>23</v>
      </c>
      <c r="O78" s="2" t="s">
        <v>124</v>
      </c>
    </row>
    <row r="79" spans="1:15" x14ac:dyDescent="0.3">
      <c r="A79" s="2" t="s">
        <v>86</v>
      </c>
      <c r="B79" s="125"/>
      <c r="C79" s="17" t="s">
        <v>99</v>
      </c>
      <c r="D79" s="19">
        <v>1956</v>
      </c>
      <c r="E79" s="20">
        <v>1955</v>
      </c>
      <c r="F79" s="21">
        <v>1956</v>
      </c>
      <c r="G79" s="22">
        <v>1962</v>
      </c>
      <c r="H79" s="23"/>
      <c r="I79" s="24"/>
      <c r="J79" s="25"/>
      <c r="K79" s="23"/>
      <c r="L79" s="26">
        <v>1997</v>
      </c>
      <c r="M79" s="27">
        <v>1985</v>
      </c>
      <c r="N79" s="20">
        <v>1963</v>
      </c>
      <c r="O79" s="2" t="s">
        <v>86</v>
      </c>
    </row>
    <row r="80" spans="1:15" x14ac:dyDescent="0.3">
      <c r="A80" s="2" t="s">
        <v>125</v>
      </c>
      <c r="B80" s="125"/>
      <c r="C80" s="17">
        <v>0</v>
      </c>
      <c r="D80" s="19">
        <v>0</v>
      </c>
      <c r="E80" s="20">
        <v>0</v>
      </c>
      <c r="F80" s="21">
        <v>0</v>
      </c>
      <c r="G80" s="22">
        <v>0</v>
      </c>
      <c r="H80" s="23">
        <v>0</v>
      </c>
      <c r="I80" s="24">
        <v>0</v>
      </c>
      <c r="J80" s="25">
        <v>0</v>
      </c>
      <c r="K80" s="23">
        <v>0</v>
      </c>
      <c r="L80" s="26">
        <v>0</v>
      </c>
      <c r="M80" s="27">
        <v>0</v>
      </c>
      <c r="N80" s="20">
        <v>0</v>
      </c>
      <c r="O80" s="2" t="s">
        <v>125</v>
      </c>
    </row>
    <row r="81" spans="1:15" x14ac:dyDescent="0.3">
      <c r="A81" s="87" t="s">
        <v>126</v>
      </c>
      <c r="B81" s="125"/>
      <c r="C81" s="89" t="s">
        <v>99</v>
      </c>
      <c r="D81" s="90" t="s">
        <v>99</v>
      </c>
      <c r="E81" s="91">
        <v>2007</v>
      </c>
      <c r="F81" s="92">
        <v>2007</v>
      </c>
      <c r="G81" s="93">
        <v>2010</v>
      </c>
      <c r="H81" s="94"/>
      <c r="I81" s="95"/>
      <c r="J81" s="96"/>
      <c r="K81" s="94"/>
      <c r="L81" s="97">
        <v>2007</v>
      </c>
      <c r="M81" s="98">
        <v>2006</v>
      </c>
      <c r="N81" s="91" t="s">
        <v>99</v>
      </c>
      <c r="O81" s="87" t="s">
        <v>126</v>
      </c>
    </row>
    <row r="82" spans="1:15" x14ac:dyDescent="0.3">
      <c r="A82" s="15" t="s">
        <v>135</v>
      </c>
      <c r="B82" s="16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 t="s">
        <v>135</v>
      </c>
    </row>
    <row r="83" spans="1:15" x14ac:dyDescent="0.3">
      <c r="A83" s="263" t="s">
        <v>136</v>
      </c>
      <c r="B83" s="264">
        <f>SUM(C83:N83)</f>
        <v>1</v>
      </c>
      <c r="C83" s="265">
        <v>1</v>
      </c>
      <c r="D83" s="266">
        <v>0</v>
      </c>
      <c r="E83" s="267">
        <v>0</v>
      </c>
      <c r="F83" s="268">
        <v>0</v>
      </c>
      <c r="G83" s="269">
        <v>0</v>
      </c>
      <c r="H83" s="270">
        <v>0</v>
      </c>
      <c r="I83" s="271">
        <v>0</v>
      </c>
      <c r="J83" s="272">
        <v>0</v>
      </c>
      <c r="K83" s="270">
        <v>0</v>
      </c>
      <c r="L83" s="273">
        <v>0</v>
      </c>
      <c r="M83" s="274">
        <v>0</v>
      </c>
      <c r="N83" s="267">
        <v>0</v>
      </c>
      <c r="O83" s="263" t="s">
        <v>136</v>
      </c>
    </row>
    <row r="84" spans="1:15" x14ac:dyDescent="0.3">
      <c r="A84" s="275" t="s">
        <v>137</v>
      </c>
      <c r="B84" s="253">
        <f>SUM(C84:N84)</f>
        <v>7.6997999999999998</v>
      </c>
      <c r="C84" s="276">
        <v>3.1</v>
      </c>
      <c r="D84" s="277">
        <v>1.3</v>
      </c>
      <c r="E84" s="278">
        <v>0.7</v>
      </c>
      <c r="F84" s="279">
        <v>0.1</v>
      </c>
      <c r="G84" s="280">
        <v>0</v>
      </c>
      <c r="H84" s="281">
        <v>0</v>
      </c>
      <c r="I84" s="282">
        <v>0</v>
      </c>
      <c r="J84" s="283">
        <v>0</v>
      </c>
      <c r="K84" s="281">
        <v>0</v>
      </c>
      <c r="L84" s="284">
        <v>0.2</v>
      </c>
      <c r="M84" s="285">
        <v>0.1</v>
      </c>
      <c r="N84" s="278">
        <v>2.1997999999999998</v>
      </c>
      <c r="O84" s="275" t="s">
        <v>137</v>
      </c>
    </row>
    <row r="85" spans="1:15" x14ac:dyDescent="0.3">
      <c r="A85" s="2" t="s">
        <v>138</v>
      </c>
      <c r="B85" s="18">
        <v>23</v>
      </c>
      <c r="C85" s="17">
        <v>9</v>
      </c>
      <c r="D85" s="19">
        <v>3</v>
      </c>
      <c r="E85" s="20">
        <v>5</v>
      </c>
      <c r="F85" s="21">
        <v>1</v>
      </c>
      <c r="G85" s="22">
        <v>0</v>
      </c>
      <c r="H85" s="23">
        <v>0</v>
      </c>
      <c r="I85" s="24">
        <v>0</v>
      </c>
      <c r="J85" s="25">
        <v>0</v>
      </c>
      <c r="K85" s="23">
        <v>0</v>
      </c>
      <c r="L85" s="26">
        <v>2</v>
      </c>
      <c r="M85" s="27">
        <v>1</v>
      </c>
      <c r="N85" s="20">
        <v>9</v>
      </c>
      <c r="O85" s="2" t="s">
        <v>138</v>
      </c>
    </row>
    <row r="86" spans="1:15" x14ac:dyDescent="0.3">
      <c r="A86" s="2" t="s">
        <v>86</v>
      </c>
      <c r="B86" s="18">
        <v>2010</v>
      </c>
      <c r="C86" s="17">
        <v>2010</v>
      </c>
      <c r="D86" s="19">
        <v>2010</v>
      </c>
      <c r="E86" s="20">
        <v>2005</v>
      </c>
      <c r="F86" s="21">
        <v>2003</v>
      </c>
      <c r="G86" s="22"/>
      <c r="H86" s="23"/>
      <c r="I86" s="24"/>
      <c r="J86" s="25"/>
      <c r="K86" s="23"/>
      <c r="L86" s="26">
        <v>2003</v>
      </c>
      <c r="M86" s="27">
        <v>2010</v>
      </c>
      <c r="N86" s="20">
        <v>2010</v>
      </c>
      <c r="O86" s="2" t="s">
        <v>86</v>
      </c>
    </row>
    <row r="87" spans="1:15" x14ac:dyDescent="0.3">
      <c r="A87" s="2" t="s">
        <v>139</v>
      </c>
      <c r="B87" s="18">
        <v>1</v>
      </c>
      <c r="C87" s="17">
        <v>0</v>
      </c>
      <c r="D87" s="19">
        <v>0</v>
      </c>
      <c r="E87" s="20">
        <v>0</v>
      </c>
      <c r="F87" s="21">
        <v>0</v>
      </c>
      <c r="G87" s="22">
        <v>0</v>
      </c>
      <c r="H87" s="23">
        <v>0</v>
      </c>
      <c r="I87" s="24">
        <v>0</v>
      </c>
      <c r="J87" s="25">
        <v>0</v>
      </c>
      <c r="K87" s="23">
        <v>0</v>
      </c>
      <c r="L87" s="26">
        <v>0</v>
      </c>
      <c r="M87" s="27">
        <v>0</v>
      </c>
      <c r="N87" s="20">
        <v>0</v>
      </c>
      <c r="O87" s="2" t="s">
        <v>139</v>
      </c>
    </row>
    <row r="88" spans="1:15" ht="15" thickBot="1" x14ac:dyDescent="0.35">
      <c r="A88" s="87" t="s">
        <v>126</v>
      </c>
      <c r="B88" s="88">
        <v>2011</v>
      </c>
      <c r="C88" s="89">
        <v>2005</v>
      </c>
      <c r="D88" s="90">
        <v>2011</v>
      </c>
      <c r="E88" s="91">
        <v>2009</v>
      </c>
      <c r="F88" s="92">
        <v>2011</v>
      </c>
      <c r="G88" s="93"/>
      <c r="H88" s="94"/>
      <c r="I88" s="95"/>
      <c r="J88" s="96"/>
      <c r="K88" s="94"/>
      <c r="L88" s="97">
        <v>2010</v>
      </c>
      <c r="M88" s="98">
        <v>2005</v>
      </c>
      <c r="N88" s="91">
        <v>2006</v>
      </c>
      <c r="O88" s="87" t="s">
        <v>126</v>
      </c>
    </row>
    <row r="89" spans="1:15" ht="15" thickTop="1" x14ac:dyDescent="0.3">
      <c r="A89" s="126" t="s">
        <v>140</v>
      </c>
      <c r="B89" s="127">
        <f>SUM(C89:N89)</f>
        <v>7</v>
      </c>
      <c r="C89" s="201">
        <v>3</v>
      </c>
      <c r="D89" s="202">
        <v>2</v>
      </c>
      <c r="E89" s="203">
        <v>0</v>
      </c>
      <c r="F89" s="204">
        <v>0</v>
      </c>
      <c r="G89" s="132">
        <v>0</v>
      </c>
      <c r="H89" s="133">
        <v>0</v>
      </c>
      <c r="I89" s="134">
        <v>0</v>
      </c>
      <c r="J89" s="135">
        <v>0</v>
      </c>
      <c r="K89" s="133">
        <v>0</v>
      </c>
      <c r="L89" s="136">
        <v>0</v>
      </c>
      <c r="M89" s="137">
        <v>0</v>
      </c>
      <c r="N89" s="130">
        <v>2</v>
      </c>
      <c r="O89" s="126" t="s">
        <v>140</v>
      </c>
    </row>
    <row r="90" spans="1:15" x14ac:dyDescent="0.3">
      <c r="A90" s="15" t="s">
        <v>141</v>
      </c>
      <c r="B90" s="16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 t="s">
        <v>141</v>
      </c>
    </row>
    <row r="91" spans="1:15" x14ac:dyDescent="0.3">
      <c r="A91" s="263" t="s">
        <v>142</v>
      </c>
      <c r="B91" s="264">
        <f>SUM(C91:N91)</f>
        <v>0</v>
      </c>
      <c r="C91" s="265">
        <v>0</v>
      </c>
      <c r="D91" s="266">
        <v>0</v>
      </c>
      <c r="E91" s="267">
        <v>0</v>
      </c>
      <c r="F91" s="268">
        <v>0</v>
      </c>
      <c r="G91" s="269">
        <v>0</v>
      </c>
      <c r="H91" s="270">
        <v>0</v>
      </c>
      <c r="I91" s="271">
        <v>0</v>
      </c>
      <c r="J91" s="272">
        <v>0</v>
      </c>
      <c r="K91" s="270">
        <v>0</v>
      </c>
      <c r="L91" s="273">
        <v>0</v>
      </c>
      <c r="M91" s="274">
        <v>0</v>
      </c>
      <c r="N91" s="267">
        <v>0</v>
      </c>
      <c r="O91" s="263" t="s">
        <v>142</v>
      </c>
    </row>
    <row r="92" spans="1:15" x14ac:dyDescent="0.3">
      <c r="A92" s="275" t="s">
        <v>143</v>
      </c>
      <c r="B92" s="253">
        <f>SUM(C92:N92)</f>
        <v>0.89999999999999991</v>
      </c>
      <c r="C92" s="276">
        <v>0.6</v>
      </c>
      <c r="D92" s="277">
        <v>0.1</v>
      </c>
      <c r="E92" s="278">
        <v>0.1</v>
      </c>
      <c r="F92" s="279">
        <v>0</v>
      </c>
      <c r="G92" s="280">
        <v>0</v>
      </c>
      <c r="H92" s="281">
        <v>0</v>
      </c>
      <c r="I92" s="282">
        <v>0</v>
      </c>
      <c r="J92" s="283">
        <v>0</v>
      </c>
      <c r="K92" s="281">
        <v>0</v>
      </c>
      <c r="L92" s="284">
        <v>0</v>
      </c>
      <c r="M92" s="285">
        <v>0</v>
      </c>
      <c r="N92" s="278">
        <v>0.1</v>
      </c>
      <c r="O92" s="275" t="s">
        <v>143</v>
      </c>
    </row>
    <row r="93" spans="1:15" x14ac:dyDescent="0.3">
      <c r="A93" s="2" t="s">
        <v>144</v>
      </c>
      <c r="B93" s="18">
        <v>4</v>
      </c>
      <c r="C93" s="17">
        <v>4</v>
      </c>
      <c r="D93" s="19">
        <v>1</v>
      </c>
      <c r="E93" s="20">
        <v>1</v>
      </c>
      <c r="F93" s="21">
        <v>0</v>
      </c>
      <c r="G93" s="22">
        <v>0</v>
      </c>
      <c r="H93" s="23">
        <v>0</v>
      </c>
      <c r="I93" s="24">
        <v>0</v>
      </c>
      <c r="J93" s="25">
        <v>0</v>
      </c>
      <c r="K93" s="23">
        <v>0</v>
      </c>
      <c r="L93" s="26">
        <v>0</v>
      </c>
      <c r="M93" s="27">
        <v>0</v>
      </c>
      <c r="N93" s="20">
        <v>1</v>
      </c>
      <c r="O93" s="2" t="s">
        <v>144</v>
      </c>
    </row>
    <row r="94" spans="1:15" x14ac:dyDescent="0.3">
      <c r="A94" s="2" t="s">
        <v>86</v>
      </c>
      <c r="B94" s="18">
        <v>2009</v>
      </c>
      <c r="C94" s="17">
        <v>2009</v>
      </c>
      <c r="D94" s="19">
        <v>2005</v>
      </c>
      <c r="E94" s="20">
        <v>2005</v>
      </c>
      <c r="F94" s="21"/>
      <c r="G94" s="22"/>
      <c r="H94" s="23"/>
      <c r="I94" s="24"/>
      <c r="J94" s="25"/>
      <c r="K94" s="23"/>
      <c r="L94" s="26"/>
      <c r="M94" s="27"/>
      <c r="N94" s="20">
        <v>2010</v>
      </c>
      <c r="O94" s="2" t="s">
        <v>86</v>
      </c>
    </row>
    <row r="95" spans="1:15" x14ac:dyDescent="0.3">
      <c r="A95" s="2" t="s">
        <v>145</v>
      </c>
      <c r="B95" s="18">
        <v>0</v>
      </c>
      <c r="C95" s="17">
        <v>0</v>
      </c>
      <c r="D95" s="19">
        <v>0</v>
      </c>
      <c r="E95" s="20">
        <v>0</v>
      </c>
      <c r="F95" s="21">
        <v>0</v>
      </c>
      <c r="G95" s="22">
        <v>0</v>
      </c>
      <c r="H95" s="23">
        <v>0</v>
      </c>
      <c r="I95" s="24">
        <v>0</v>
      </c>
      <c r="J95" s="25">
        <v>0</v>
      </c>
      <c r="K95" s="23">
        <v>0</v>
      </c>
      <c r="L95" s="26">
        <v>0</v>
      </c>
      <c r="M95" s="27">
        <v>0</v>
      </c>
      <c r="N95" s="20">
        <v>0</v>
      </c>
      <c r="O95" s="2" t="s">
        <v>145</v>
      </c>
    </row>
    <row r="96" spans="1:15" ht="15" thickBot="1" x14ac:dyDescent="0.35">
      <c r="A96" s="87" t="s">
        <v>126</v>
      </c>
      <c r="B96" s="88">
        <v>2011</v>
      </c>
      <c r="C96" s="89">
        <v>2011</v>
      </c>
      <c r="D96" s="90">
        <v>2011</v>
      </c>
      <c r="E96" s="91">
        <v>2009</v>
      </c>
      <c r="F96" s="92"/>
      <c r="G96" s="93"/>
      <c r="H96" s="94"/>
      <c r="I96" s="95"/>
      <c r="J96" s="96"/>
      <c r="K96" s="94"/>
      <c r="L96" s="97"/>
      <c r="M96" s="98"/>
      <c r="N96" s="91">
        <v>2009</v>
      </c>
      <c r="O96" s="87" t="s">
        <v>126</v>
      </c>
    </row>
    <row r="97" spans="1:15" ht="15" thickTop="1" x14ac:dyDescent="0.3">
      <c r="A97" s="126" t="s">
        <v>146</v>
      </c>
      <c r="B97" s="127">
        <v>1</v>
      </c>
      <c r="C97" s="128">
        <v>1</v>
      </c>
      <c r="D97" s="129">
        <v>0</v>
      </c>
      <c r="E97" s="130">
        <v>0</v>
      </c>
      <c r="F97" s="131">
        <v>0</v>
      </c>
      <c r="G97" s="132">
        <v>0</v>
      </c>
      <c r="H97" s="133">
        <v>0</v>
      </c>
      <c r="I97" s="134">
        <v>0</v>
      </c>
      <c r="J97" s="135">
        <v>0</v>
      </c>
      <c r="K97" s="133">
        <v>0</v>
      </c>
      <c r="L97" s="211">
        <v>0</v>
      </c>
      <c r="M97" s="137">
        <v>0</v>
      </c>
      <c r="N97" s="130">
        <v>0</v>
      </c>
      <c r="O97" s="126" t="s">
        <v>147</v>
      </c>
    </row>
    <row r="98" spans="1:15" x14ac:dyDescent="0.3">
      <c r="A98" s="15" t="s">
        <v>148</v>
      </c>
      <c r="B98" s="16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 t="s">
        <v>148</v>
      </c>
    </row>
    <row r="99" spans="1:15" x14ac:dyDescent="0.3">
      <c r="A99" s="263" t="s">
        <v>149</v>
      </c>
      <c r="B99" s="264">
        <f>SUM(C99:N99)</f>
        <v>1</v>
      </c>
      <c r="C99" s="265">
        <v>1</v>
      </c>
      <c r="D99" s="266">
        <v>0</v>
      </c>
      <c r="E99" s="267">
        <v>0</v>
      </c>
      <c r="F99" s="268">
        <v>0</v>
      </c>
      <c r="G99" s="269">
        <v>0</v>
      </c>
      <c r="H99" s="270">
        <v>0</v>
      </c>
      <c r="I99" s="271">
        <v>0</v>
      </c>
      <c r="J99" s="272">
        <v>0</v>
      </c>
      <c r="K99" s="270">
        <v>0</v>
      </c>
      <c r="L99" s="273">
        <v>0</v>
      </c>
      <c r="M99" s="274">
        <v>0</v>
      </c>
      <c r="N99" s="267">
        <v>0</v>
      </c>
      <c r="O99" s="263" t="s">
        <v>149</v>
      </c>
    </row>
    <row r="100" spans="1:15" x14ac:dyDescent="0.3">
      <c r="A100" s="275" t="s">
        <v>150</v>
      </c>
      <c r="B100" s="253">
        <f>SUM(C100:N100)</f>
        <v>1.4442222222222223</v>
      </c>
      <c r="C100" s="276">
        <v>0.88888888888888884</v>
      </c>
      <c r="D100" s="277">
        <v>0</v>
      </c>
      <c r="E100" s="278">
        <v>0</v>
      </c>
      <c r="F100" s="279">
        <v>0</v>
      </c>
      <c r="G100" s="280">
        <v>0</v>
      </c>
      <c r="H100" s="281">
        <v>0</v>
      </c>
      <c r="I100" s="282">
        <v>0</v>
      </c>
      <c r="J100" s="283">
        <v>0</v>
      </c>
      <c r="K100" s="281">
        <v>0</v>
      </c>
      <c r="L100" s="284">
        <v>0</v>
      </c>
      <c r="M100" s="285">
        <v>0</v>
      </c>
      <c r="N100" s="278">
        <v>0.55533333333333335</v>
      </c>
      <c r="O100" s="275" t="s">
        <v>150</v>
      </c>
    </row>
    <row r="101" spans="1:15" x14ac:dyDescent="0.3">
      <c r="A101" s="2" t="s">
        <v>151</v>
      </c>
      <c r="B101" s="18">
        <v>10</v>
      </c>
      <c r="C101" s="17">
        <v>6</v>
      </c>
      <c r="D101" s="19">
        <v>0</v>
      </c>
      <c r="E101" s="20">
        <v>0</v>
      </c>
      <c r="F101" s="21">
        <v>0</v>
      </c>
      <c r="G101" s="22">
        <v>0</v>
      </c>
      <c r="H101" s="23">
        <v>0</v>
      </c>
      <c r="I101" s="24">
        <v>0</v>
      </c>
      <c r="J101" s="25">
        <v>0</v>
      </c>
      <c r="K101" s="23">
        <v>0</v>
      </c>
      <c r="L101" s="26">
        <v>0</v>
      </c>
      <c r="M101" s="27">
        <v>1</v>
      </c>
      <c r="N101" s="20">
        <v>3</v>
      </c>
      <c r="O101" s="2" t="s">
        <v>151</v>
      </c>
    </row>
    <row r="102" spans="1:15" x14ac:dyDescent="0.3">
      <c r="A102" s="2" t="s">
        <v>126</v>
      </c>
      <c r="B102" s="18">
        <v>2010</v>
      </c>
      <c r="C102" s="17">
        <v>2010</v>
      </c>
      <c r="D102" s="19"/>
      <c r="E102" s="20"/>
      <c r="F102" s="21"/>
      <c r="G102" s="22"/>
      <c r="H102" s="23"/>
      <c r="I102" s="24"/>
      <c r="J102" s="25"/>
      <c r="K102" s="23"/>
      <c r="L102" s="26"/>
      <c r="M102" s="27">
        <v>2010</v>
      </c>
      <c r="N102" s="20">
        <v>2010</v>
      </c>
      <c r="O102" s="2" t="s">
        <v>126</v>
      </c>
    </row>
    <row r="103" spans="1:15" x14ac:dyDescent="0.3">
      <c r="A103" s="2" t="s">
        <v>152</v>
      </c>
      <c r="B103" s="18">
        <v>0</v>
      </c>
      <c r="C103" s="17">
        <v>0</v>
      </c>
      <c r="D103" s="19">
        <v>0</v>
      </c>
      <c r="E103" s="20">
        <v>0</v>
      </c>
      <c r="F103" s="21">
        <v>0</v>
      </c>
      <c r="G103" s="22">
        <v>0</v>
      </c>
      <c r="H103" s="23">
        <v>0</v>
      </c>
      <c r="I103" s="24">
        <v>0</v>
      </c>
      <c r="J103" s="25">
        <v>0</v>
      </c>
      <c r="K103" s="23">
        <v>0</v>
      </c>
      <c r="L103" s="26">
        <v>0</v>
      </c>
      <c r="M103" s="27">
        <v>0</v>
      </c>
      <c r="N103" s="20">
        <v>0</v>
      </c>
      <c r="O103" s="2" t="s">
        <v>152</v>
      </c>
    </row>
    <row r="104" spans="1:15" ht="15" thickBot="1" x14ac:dyDescent="0.35">
      <c r="A104" s="87" t="s">
        <v>126</v>
      </c>
      <c r="B104" s="88">
        <v>2011</v>
      </c>
      <c r="C104" s="89">
        <v>2008</v>
      </c>
      <c r="D104" s="90">
        <v>2011</v>
      </c>
      <c r="E104" s="91"/>
      <c r="F104" s="92"/>
      <c r="G104" s="93"/>
      <c r="H104" s="94"/>
      <c r="I104" s="95"/>
      <c r="J104" s="96"/>
      <c r="K104" s="94"/>
      <c r="L104" s="97"/>
      <c r="M104" s="98">
        <v>2009</v>
      </c>
      <c r="N104" s="91">
        <v>2006</v>
      </c>
      <c r="O104" s="87" t="s">
        <v>126</v>
      </c>
    </row>
    <row r="105" spans="1:15" ht="15" thickTop="1" x14ac:dyDescent="0.3">
      <c r="A105" s="61" t="s">
        <v>153</v>
      </c>
      <c r="B105" s="62">
        <f>SUM(C105:N105)</f>
        <v>2</v>
      </c>
      <c r="C105" s="63">
        <v>2</v>
      </c>
      <c r="D105" s="64">
        <v>0</v>
      </c>
      <c r="E105" s="65">
        <v>0</v>
      </c>
      <c r="F105" s="66">
        <v>0</v>
      </c>
      <c r="G105" s="219">
        <v>0</v>
      </c>
      <c r="H105" s="68">
        <v>0</v>
      </c>
      <c r="I105" s="69">
        <v>0</v>
      </c>
      <c r="J105" s="70">
        <v>0</v>
      </c>
      <c r="K105" s="68">
        <v>0</v>
      </c>
      <c r="L105" s="71">
        <v>0</v>
      </c>
      <c r="M105" s="72">
        <v>0</v>
      </c>
      <c r="N105" s="65">
        <v>0</v>
      </c>
      <c r="O105" s="61" t="s">
        <v>153</v>
      </c>
    </row>
    <row r="106" spans="1:15" x14ac:dyDescent="0.3">
      <c r="A106" s="2" t="s">
        <v>150</v>
      </c>
      <c r="B106" s="18">
        <f>SUM(C106:N106)</f>
        <v>7</v>
      </c>
      <c r="C106" s="17">
        <v>3</v>
      </c>
      <c r="D106" s="19">
        <v>2</v>
      </c>
      <c r="E106" s="20">
        <v>0</v>
      </c>
      <c r="F106" s="21">
        <v>0</v>
      </c>
      <c r="G106" s="22">
        <v>0</v>
      </c>
      <c r="H106" s="23">
        <v>0</v>
      </c>
      <c r="I106" s="24">
        <v>0</v>
      </c>
      <c r="J106" s="25">
        <v>0</v>
      </c>
      <c r="K106" s="23">
        <v>0</v>
      </c>
      <c r="L106" s="26">
        <v>0</v>
      </c>
      <c r="M106" s="27">
        <v>0</v>
      </c>
      <c r="N106" s="20">
        <v>2</v>
      </c>
      <c r="O106" s="2" t="s">
        <v>150</v>
      </c>
    </row>
    <row r="107" spans="1:15" x14ac:dyDescent="0.3">
      <c r="A107" s="2" t="s">
        <v>151</v>
      </c>
      <c r="B107" s="16"/>
      <c r="C107" s="17">
        <v>16</v>
      </c>
      <c r="D107" s="19">
        <v>14</v>
      </c>
      <c r="E107" s="20">
        <v>4</v>
      </c>
      <c r="F107" s="21">
        <v>0</v>
      </c>
      <c r="G107" s="22">
        <v>0</v>
      </c>
      <c r="H107" s="23">
        <v>0</v>
      </c>
      <c r="I107" s="24">
        <v>0</v>
      </c>
      <c r="J107" s="25">
        <v>0</v>
      </c>
      <c r="K107" s="23">
        <v>0</v>
      </c>
      <c r="L107" s="26">
        <v>0</v>
      </c>
      <c r="M107" s="27">
        <v>3</v>
      </c>
      <c r="N107" s="20">
        <v>10</v>
      </c>
      <c r="O107" s="2" t="s">
        <v>151</v>
      </c>
    </row>
    <row r="108" spans="1:15" x14ac:dyDescent="0.3">
      <c r="A108" s="2" t="s">
        <v>126</v>
      </c>
      <c r="B108" s="16"/>
      <c r="C108" s="17">
        <v>1963</v>
      </c>
      <c r="D108" s="19">
        <v>1956</v>
      </c>
      <c r="E108" s="20">
        <v>1971</v>
      </c>
      <c r="F108" s="21"/>
      <c r="G108" s="22"/>
      <c r="H108" s="23"/>
      <c r="I108" s="24"/>
      <c r="J108" s="25"/>
      <c r="K108" s="23"/>
      <c r="L108" s="26"/>
      <c r="M108" s="27" t="s">
        <v>99</v>
      </c>
      <c r="N108" s="20">
        <v>1969</v>
      </c>
      <c r="O108" s="2" t="s">
        <v>126</v>
      </c>
    </row>
    <row r="109" spans="1:15" x14ac:dyDescent="0.3">
      <c r="A109" s="2" t="s">
        <v>152</v>
      </c>
      <c r="B109" s="16"/>
      <c r="C109" s="17">
        <v>0</v>
      </c>
      <c r="D109" s="19">
        <v>0</v>
      </c>
      <c r="E109" s="20">
        <v>0</v>
      </c>
      <c r="F109" s="21">
        <v>0</v>
      </c>
      <c r="G109" s="22">
        <v>0</v>
      </c>
      <c r="H109" s="23">
        <v>0</v>
      </c>
      <c r="I109" s="24">
        <v>0</v>
      </c>
      <c r="J109" s="25">
        <v>0</v>
      </c>
      <c r="K109" s="23">
        <v>0</v>
      </c>
      <c r="L109" s="26">
        <v>0</v>
      </c>
      <c r="M109" s="27">
        <v>0</v>
      </c>
      <c r="N109" s="20">
        <v>0</v>
      </c>
      <c r="O109" s="2" t="s">
        <v>152</v>
      </c>
    </row>
    <row r="110" spans="1:15" x14ac:dyDescent="0.3">
      <c r="A110" s="2" t="s">
        <v>126</v>
      </c>
      <c r="B110" s="16"/>
      <c r="C110" s="17">
        <v>2004</v>
      </c>
      <c r="D110" s="19">
        <v>2011</v>
      </c>
      <c r="E110" s="20">
        <v>2007</v>
      </c>
      <c r="F110" s="21"/>
      <c r="G110" s="22"/>
      <c r="H110" s="23"/>
      <c r="I110" s="24"/>
      <c r="J110" s="25"/>
      <c r="K110" s="23"/>
      <c r="L110" s="26"/>
      <c r="M110" s="27" t="s">
        <v>99</v>
      </c>
      <c r="N110" s="20">
        <v>2002</v>
      </c>
      <c r="O110" s="2" t="s">
        <v>126</v>
      </c>
    </row>
    <row r="111" spans="1:15" x14ac:dyDescent="0.3">
      <c r="A111" s="15" t="s">
        <v>337</v>
      </c>
      <c r="B111" s="16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 t="s">
        <v>338</v>
      </c>
    </row>
    <row r="112" spans="1:15" x14ac:dyDescent="0.3">
      <c r="A112" s="263" t="s">
        <v>339</v>
      </c>
      <c r="B112" s="264">
        <f>SUM(C112:N112)</f>
        <v>123</v>
      </c>
      <c r="C112" s="265">
        <v>0</v>
      </c>
      <c r="D112" s="266">
        <v>0</v>
      </c>
      <c r="E112" s="267">
        <v>1</v>
      </c>
      <c r="F112" s="268">
        <v>16</v>
      </c>
      <c r="G112" s="269">
        <v>17</v>
      </c>
      <c r="H112" s="270">
        <v>17</v>
      </c>
      <c r="I112" s="271">
        <v>23</v>
      </c>
      <c r="J112" s="272">
        <v>26</v>
      </c>
      <c r="K112" s="270">
        <v>19</v>
      </c>
      <c r="L112" s="273">
        <v>4</v>
      </c>
      <c r="M112" s="274">
        <v>0</v>
      </c>
      <c r="N112" s="267">
        <v>0</v>
      </c>
      <c r="O112" s="263" t="s">
        <v>339</v>
      </c>
    </row>
    <row r="113" spans="1:15" x14ac:dyDescent="0.3">
      <c r="A113" s="275" t="s">
        <v>340</v>
      </c>
      <c r="B113" s="253">
        <f>SUM(C113:N113)</f>
        <v>111.6</v>
      </c>
      <c r="C113" s="276">
        <v>0</v>
      </c>
      <c r="D113" s="277">
        <v>0</v>
      </c>
      <c r="E113" s="278">
        <v>0.4</v>
      </c>
      <c r="F113" s="279">
        <v>5.7</v>
      </c>
      <c r="G113" s="280">
        <v>10.8</v>
      </c>
      <c r="H113" s="281">
        <v>20.8</v>
      </c>
      <c r="I113" s="282">
        <v>26.3</v>
      </c>
      <c r="J113" s="283">
        <v>27.1</v>
      </c>
      <c r="K113" s="281">
        <v>16.600000000000001</v>
      </c>
      <c r="L113" s="284">
        <v>3.9</v>
      </c>
      <c r="M113" s="285">
        <v>0</v>
      </c>
      <c r="N113" s="278">
        <v>0</v>
      </c>
      <c r="O113" s="275" t="s">
        <v>340</v>
      </c>
    </row>
    <row r="114" spans="1:15" x14ac:dyDescent="0.3">
      <c r="A114" s="2" t="s">
        <v>341</v>
      </c>
      <c r="B114" s="18">
        <v>123</v>
      </c>
      <c r="C114" s="17">
        <v>0</v>
      </c>
      <c r="D114" s="19">
        <v>0</v>
      </c>
      <c r="E114" s="20">
        <v>2</v>
      </c>
      <c r="F114" s="21">
        <v>16</v>
      </c>
      <c r="G114" s="22">
        <v>21</v>
      </c>
      <c r="H114" s="23">
        <v>25</v>
      </c>
      <c r="I114" s="24">
        <v>31</v>
      </c>
      <c r="J114" s="25">
        <v>31</v>
      </c>
      <c r="K114" s="23">
        <v>29</v>
      </c>
      <c r="L114" s="26">
        <v>11</v>
      </c>
      <c r="M114" s="27">
        <v>0</v>
      </c>
      <c r="N114" s="20">
        <v>0</v>
      </c>
      <c r="O114" s="2" t="s">
        <v>341</v>
      </c>
    </row>
    <row r="115" spans="1:15" x14ac:dyDescent="0.3">
      <c r="A115" s="2" t="s">
        <v>86</v>
      </c>
      <c r="B115" s="18">
        <v>2011</v>
      </c>
      <c r="C115" s="17"/>
      <c r="D115" s="19"/>
      <c r="E115" s="20">
        <v>2003</v>
      </c>
      <c r="F115" s="21">
        <v>2011</v>
      </c>
      <c r="G115" s="22">
        <v>2008</v>
      </c>
      <c r="H115" s="23">
        <v>2003</v>
      </c>
      <c r="I115" s="24">
        <v>2010</v>
      </c>
      <c r="J115" s="25">
        <v>2009</v>
      </c>
      <c r="K115" s="23">
        <v>2006</v>
      </c>
      <c r="L115" s="26">
        <v>2005</v>
      </c>
      <c r="M115" s="27"/>
      <c r="N115" s="20"/>
      <c r="O115" s="2" t="s">
        <v>86</v>
      </c>
    </row>
    <row r="116" spans="1:15" x14ac:dyDescent="0.3">
      <c r="A116" s="2" t="s">
        <v>342</v>
      </c>
      <c r="B116" s="18">
        <v>108</v>
      </c>
      <c r="C116" s="17">
        <v>0</v>
      </c>
      <c r="D116" s="19">
        <v>0</v>
      </c>
      <c r="E116" s="20">
        <v>0</v>
      </c>
      <c r="F116" s="21">
        <v>1</v>
      </c>
      <c r="G116" s="22">
        <v>5</v>
      </c>
      <c r="H116" s="23">
        <v>15</v>
      </c>
      <c r="I116" s="24">
        <v>21</v>
      </c>
      <c r="J116" s="25">
        <v>23</v>
      </c>
      <c r="K116" s="23">
        <v>4</v>
      </c>
      <c r="L116" s="26">
        <v>0</v>
      </c>
      <c r="M116" s="27">
        <v>0</v>
      </c>
      <c r="N116" s="20">
        <v>0</v>
      </c>
      <c r="O116" s="2" t="s">
        <v>342</v>
      </c>
    </row>
    <row r="117" spans="1:15" x14ac:dyDescent="0.3">
      <c r="A117" s="2" t="s">
        <v>86</v>
      </c>
      <c r="B117" s="18">
        <v>2004</v>
      </c>
      <c r="C117" s="17"/>
      <c r="D117" s="19"/>
      <c r="E117" s="20">
        <v>2009</v>
      </c>
      <c r="F117" s="21">
        <v>2001</v>
      </c>
      <c r="G117" s="22">
        <v>2002</v>
      </c>
      <c r="H117" s="23">
        <v>2002</v>
      </c>
      <c r="I117" s="24">
        <v>2004</v>
      </c>
      <c r="J117" s="25">
        <v>2006</v>
      </c>
      <c r="K117" s="23">
        <v>2001</v>
      </c>
      <c r="L117" s="26">
        <v>2007</v>
      </c>
      <c r="M117" s="27"/>
      <c r="N117" s="20"/>
      <c r="O117" s="2" t="s">
        <v>86</v>
      </c>
    </row>
    <row r="118" spans="1:15" x14ac:dyDescent="0.3">
      <c r="A118" s="2" t="s">
        <v>343</v>
      </c>
      <c r="B118" s="100">
        <v>40627</v>
      </c>
      <c r="C118" s="17"/>
      <c r="D118" s="19"/>
      <c r="E118" s="20"/>
      <c r="F118" s="21"/>
      <c r="G118" s="22"/>
      <c r="H118" s="23"/>
      <c r="I118" s="24"/>
      <c r="J118" s="25"/>
      <c r="K118" s="23"/>
      <c r="L118" s="26"/>
      <c r="M118" s="27"/>
      <c r="N118" s="20"/>
      <c r="O118" s="2"/>
    </row>
    <row r="119" spans="1:15" x14ac:dyDescent="0.3">
      <c r="A119" s="2" t="s">
        <v>344</v>
      </c>
      <c r="B119" s="38">
        <v>38427</v>
      </c>
      <c r="C119" s="17"/>
      <c r="D119" s="19"/>
      <c r="E119" s="20"/>
      <c r="F119" s="21"/>
      <c r="G119" s="22"/>
      <c r="H119" s="23"/>
      <c r="I119" s="24"/>
      <c r="J119" s="25"/>
      <c r="K119" s="23"/>
      <c r="L119" s="26"/>
      <c r="M119" s="27"/>
      <c r="N119" s="20"/>
      <c r="O119" s="2"/>
    </row>
    <row r="120" spans="1:15" x14ac:dyDescent="0.3">
      <c r="A120" s="2" t="s">
        <v>345</v>
      </c>
      <c r="B120" s="38">
        <v>39560</v>
      </c>
      <c r="C120" s="17"/>
      <c r="D120" s="19"/>
      <c r="E120" s="20"/>
      <c r="F120" s="21"/>
      <c r="G120" s="22"/>
      <c r="H120" s="23"/>
      <c r="I120" s="24"/>
      <c r="J120" s="25"/>
      <c r="K120" s="23"/>
      <c r="L120" s="26"/>
      <c r="M120" s="27"/>
      <c r="N120" s="20"/>
      <c r="O120" s="2"/>
    </row>
    <row r="121" spans="1:15" x14ac:dyDescent="0.3">
      <c r="A121" s="2" t="s">
        <v>346</v>
      </c>
      <c r="B121" s="100">
        <v>40820</v>
      </c>
      <c r="C121" s="17"/>
      <c r="D121" s="19"/>
      <c r="E121" s="20"/>
      <c r="F121" s="21"/>
      <c r="G121" s="22"/>
      <c r="H121" s="23"/>
      <c r="I121" s="24"/>
      <c r="J121" s="25"/>
      <c r="K121" s="23"/>
      <c r="L121" s="26"/>
      <c r="M121" s="27"/>
      <c r="N121" s="20"/>
      <c r="O121" s="2"/>
    </row>
    <row r="122" spans="1:15" x14ac:dyDescent="0.3">
      <c r="A122" s="2" t="s">
        <v>347</v>
      </c>
      <c r="B122" s="38">
        <v>39348</v>
      </c>
      <c r="C122" s="17"/>
      <c r="D122" s="19"/>
      <c r="E122" s="20"/>
      <c r="F122" s="21"/>
      <c r="G122" s="22"/>
      <c r="H122" s="23"/>
      <c r="I122" s="24"/>
      <c r="J122" s="25"/>
      <c r="K122" s="23"/>
      <c r="L122" s="26"/>
      <c r="M122" s="27"/>
      <c r="N122" s="20"/>
      <c r="O122" s="2"/>
    </row>
    <row r="123" spans="1:15" x14ac:dyDescent="0.3">
      <c r="A123" s="101" t="s">
        <v>348</v>
      </c>
      <c r="B123" s="102">
        <v>38655</v>
      </c>
      <c r="C123" s="103"/>
      <c r="D123" s="104"/>
      <c r="E123" s="105"/>
      <c r="F123" s="106"/>
      <c r="G123" s="107"/>
      <c r="H123" s="108"/>
      <c r="I123" s="109"/>
      <c r="J123" s="110"/>
      <c r="K123" s="108"/>
      <c r="L123" s="111"/>
      <c r="M123" s="112"/>
      <c r="N123" s="105"/>
      <c r="O123" s="101"/>
    </row>
    <row r="124" spans="1:15" x14ac:dyDescent="0.3">
      <c r="A124" s="15" t="s">
        <v>154</v>
      </c>
      <c r="B124" s="16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 t="s">
        <v>154</v>
      </c>
    </row>
    <row r="125" spans="1:15" x14ac:dyDescent="0.3">
      <c r="A125" s="263" t="s">
        <v>155</v>
      </c>
      <c r="B125" s="264">
        <f>SUM(C125:N125)</f>
        <v>40</v>
      </c>
      <c r="C125" s="265">
        <v>0</v>
      </c>
      <c r="D125" s="266">
        <v>0</v>
      </c>
      <c r="E125" s="267">
        <v>0</v>
      </c>
      <c r="F125" s="268">
        <v>6</v>
      </c>
      <c r="G125" s="269">
        <v>4</v>
      </c>
      <c r="H125" s="270">
        <v>6</v>
      </c>
      <c r="I125" s="271">
        <v>4</v>
      </c>
      <c r="J125" s="272">
        <v>10</v>
      </c>
      <c r="K125" s="270">
        <v>7</v>
      </c>
      <c r="L125" s="273">
        <v>3</v>
      </c>
      <c r="M125" s="274">
        <v>0</v>
      </c>
      <c r="N125" s="267">
        <v>0</v>
      </c>
      <c r="O125" s="263" t="s">
        <v>155</v>
      </c>
    </row>
    <row r="126" spans="1:15" x14ac:dyDescent="0.3">
      <c r="A126" s="275" t="s">
        <v>156</v>
      </c>
      <c r="B126" s="253">
        <f>SUM(C126:N126)</f>
        <v>33.6</v>
      </c>
      <c r="C126" s="276">
        <v>0</v>
      </c>
      <c r="D126" s="277">
        <v>0</v>
      </c>
      <c r="E126" s="278">
        <v>0</v>
      </c>
      <c r="F126" s="279">
        <v>0.5</v>
      </c>
      <c r="G126" s="280">
        <v>3.4</v>
      </c>
      <c r="H126" s="281">
        <v>6.2</v>
      </c>
      <c r="I126" s="282">
        <v>11.2</v>
      </c>
      <c r="J126" s="283">
        <v>8.6</v>
      </c>
      <c r="K126" s="281">
        <v>3.6</v>
      </c>
      <c r="L126" s="284">
        <v>0.1</v>
      </c>
      <c r="M126" s="285">
        <v>0</v>
      </c>
      <c r="N126" s="278">
        <v>0</v>
      </c>
      <c r="O126" s="275" t="s">
        <v>156</v>
      </c>
    </row>
    <row r="127" spans="1:15" x14ac:dyDescent="0.3">
      <c r="A127" s="2" t="s">
        <v>157</v>
      </c>
      <c r="B127" s="18">
        <v>47</v>
      </c>
      <c r="C127" s="17">
        <v>0</v>
      </c>
      <c r="D127" s="19">
        <v>0</v>
      </c>
      <c r="E127" s="20">
        <v>0</v>
      </c>
      <c r="F127" s="21">
        <v>6</v>
      </c>
      <c r="G127" s="22">
        <v>7</v>
      </c>
      <c r="H127" s="23">
        <v>11</v>
      </c>
      <c r="I127" s="24">
        <v>26</v>
      </c>
      <c r="J127" s="25">
        <v>16</v>
      </c>
      <c r="K127" s="23">
        <v>9</v>
      </c>
      <c r="L127" s="26">
        <v>3</v>
      </c>
      <c r="M127" s="27">
        <v>0</v>
      </c>
      <c r="N127" s="20">
        <v>0</v>
      </c>
      <c r="O127" s="2" t="s">
        <v>157</v>
      </c>
    </row>
    <row r="128" spans="1:15" x14ac:dyDescent="0.3">
      <c r="A128" s="2" t="s">
        <v>86</v>
      </c>
      <c r="B128" s="18">
        <v>2006</v>
      </c>
      <c r="C128" s="17"/>
      <c r="D128" s="19"/>
      <c r="E128" s="20"/>
      <c r="F128" s="21">
        <v>2011</v>
      </c>
      <c r="G128" s="22">
        <v>2008</v>
      </c>
      <c r="H128" s="23">
        <v>2010</v>
      </c>
      <c r="I128" s="24">
        <v>2006</v>
      </c>
      <c r="J128" s="25">
        <v>2009</v>
      </c>
      <c r="K128" s="23">
        <v>2006</v>
      </c>
      <c r="L128" s="26">
        <v>2011</v>
      </c>
      <c r="M128" s="27"/>
      <c r="N128" s="20"/>
      <c r="O128" s="2" t="s">
        <v>86</v>
      </c>
    </row>
    <row r="129" spans="1:15" x14ac:dyDescent="0.3">
      <c r="A129" s="2" t="s">
        <v>158</v>
      </c>
      <c r="B129" s="18">
        <v>15</v>
      </c>
      <c r="C129" s="17">
        <v>0</v>
      </c>
      <c r="D129" s="19">
        <v>0</v>
      </c>
      <c r="E129" s="20">
        <v>0</v>
      </c>
      <c r="F129" s="21">
        <v>0</v>
      </c>
      <c r="G129" s="22">
        <v>0</v>
      </c>
      <c r="H129" s="23">
        <v>2</v>
      </c>
      <c r="I129" s="24">
        <v>4</v>
      </c>
      <c r="J129" s="25">
        <v>2</v>
      </c>
      <c r="K129" s="23">
        <v>0</v>
      </c>
      <c r="L129" s="26">
        <v>0</v>
      </c>
      <c r="M129" s="27">
        <v>0</v>
      </c>
      <c r="N129" s="20">
        <v>0</v>
      </c>
      <c r="O129" s="2" t="s">
        <v>158</v>
      </c>
    </row>
    <row r="130" spans="1:15" x14ac:dyDescent="0.3">
      <c r="A130" s="2" t="s">
        <v>86</v>
      </c>
      <c r="B130" s="18">
        <v>2007</v>
      </c>
      <c r="C130" s="17"/>
      <c r="D130" s="19"/>
      <c r="E130" s="20"/>
      <c r="F130" s="21">
        <v>2006</v>
      </c>
      <c r="G130" s="22">
        <v>2006</v>
      </c>
      <c r="H130" s="23">
        <v>2007</v>
      </c>
      <c r="I130" s="24">
        <v>2011</v>
      </c>
      <c r="J130" s="25">
        <v>2006</v>
      </c>
      <c r="K130" s="23">
        <v>2007</v>
      </c>
      <c r="L130" s="26">
        <v>2010</v>
      </c>
      <c r="M130" s="27"/>
      <c r="N130" s="20"/>
      <c r="O130" s="2" t="s">
        <v>86</v>
      </c>
    </row>
    <row r="131" spans="1:15" x14ac:dyDescent="0.3">
      <c r="A131" s="2" t="s">
        <v>159</v>
      </c>
      <c r="B131" s="100">
        <v>40652</v>
      </c>
      <c r="C131" s="17"/>
      <c r="D131" s="19"/>
      <c r="E131" s="20"/>
      <c r="F131" s="21"/>
      <c r="G131" s="22"/>
      <c r="H131" s="23"/>
      <c r="I131" s="24"/>
      <c r="J131" s="25"/>
      <c r="K131" s="23"/>
      <c r="L131" s="26"/>
      <c r="M131" s="27"/>
      <c r="N131" s="20"/>
      <c r="O131" s="2"/>
    </row>
    <row r="132" spans="1:15" x14ac:dyDescent="0.3">
      <c r="A132" s="2" t="s">
        <v>160</v>
      </c>
      <c r="B132" s="38">
        <v>39186</v>
      </c>
      <c r="C132" s="17"/>
      <c r="D132" s="19"/>
      <c r="E132" s="20"/>
      <c r="F132" s="21"/>
      <c r="G132" s="22"/>
      <c r="H132" s="23"/>
      <c r="I132" s="24"/>
      <c r="J132" s="25"/>
      <c r="K132" s="23"/>
      <c r="L132" s="26"/>
      <c r="M132" s="27"/>
      <c r="N132" s="20"/>
      <c r="O132" s="2"/>
    </row>
    <row r="133" spans="1:15" x14ac:dyDescent="0.3">
      <c r="A133" s="2" t="s">
        <v>161</v>
      </c>
      <c r="B133" s="38">
        <v>38876</v>
      </c>
      <c r="C133" s="17"/>
      <c r="D133" s="19"/>
      <c r="E133" s="20"/>
      <c r="F133" s="21"/>
      <c r="G133" s="22"/>
      <c r="H133" s="23"/>
      <c r="I133" s="24"/>
      <c r="J133" s="25"/>
      <c r="K133" s="23"/>
      <c r="L133" s="26"/>
      <c r="M133" s="27"/>
      <c r="N133" s="20"/>
      <c r="O133" s="2"/>
    </row>
    <row r="134" spans="1:15" x14ac:dyDescent="0.3">
      <c r="A134" s="2" t="s">
        <v>162</v>
      </c>
      <c r="B134" s="100">
        <v>40819</v>
      </c>
      <c r="C134" s="17"/>
      <c r="D134" s="19"/>
      <c r="E134" s="20"/>
      <c r="F134" s="21"/>
      <c r="G134" s="22"/>
      <c r="H134" s="23"/>
      <c r="I134" s="24"/>
      <c r="J134" s="25"/>
      <c r="K134" s="23"/>
      <c r="L134" s="26"/>
      <c r="M134" s="27"/>
      <c r="N134" s="20"/>
      <c r="O134" s="2"/>
    </row>
    <row r="135" spans="1:15" x14ac:dyDescent="0.3">
      <c r="A135" s="2" t="s">
        <v>163</v>
      </c>
      <c r="B135" s="38">
        <v>39299</v>
      </c>
      <c r="C135" s="17"/>
      <c r="D135" s="19"/>
      <c r="E135" s="20"/>
      <c r="F135" s="21"/>
      <c r="G135" s="22"/>
      <c r="H135" s="23"/>
      <c r="I135" s="24"/>
      <c r="J135" s="25"/>
      <c r="K135" s="23"/>
      <c r="L135" s="26"/>
      <c r="M135" s="27"/>
      <c r="N135" s="20"/>
      <c r="O135" s="2"/>
    </row>
    <row r="136" spans="1:15" ht="15" thickBot="1" x14ac:dyDescent="0.35">
      <c r="A136" s="101" t="s">
        <v>164</v>
      </c>
      <c r="B136" s="102">
        <v>37177</v>
      </c>
      <c r="C136" s="103"/>
      <c r="D136" s="104"/>
      <c r="E136" s="105"/>
      <c r="F136" s="106"/>
      <c r="G136" s="107"/>
      <c r="H136" s="108"/>
      <c r="I136" s="109"/>
      <c r="J136" s="110"/>
      <c r="K136" s="108"/>
      <c r="L136" s="111"/>
      <c r="M136" s="112"/>
      <c r="N136" s="105"/>
      <c r="O136" s="101"/>
    </row>
    <row r="137" spans="1:15" ht="15" thickTop="1" x14ac:dyDescent="0.3">
      <c r="A137" s="61" t="s">
        <v>386</v>
      </c>
      <c r="B137" s="62">
        <f>SUM(C137:N137)</f>
        <v>22</v>
      </c>
      <c r="C137" s="63">
        <v>0</v>
      </c>
      <c r="D137" s="64">
        <v>0</v>
      </c>
      <c r="E137" s="65">
        <v>0</v>
      </c>
      <c r="F137" s="66" t="s">
        <v>498</v>
      </c>
      <c r="G137" s="67">
        <v>2</v>
      </c>
      <c r="H137" s="68">
        <v>5</v>
      </c>
      <c r="I137" s="69">
        <v>1</v>
      </c>
      <c r="J137" s="70">
        <v>5</v>
      </c>
      <c r="K137" s="68">
        <v>6</v>
      </c>
      <c r="L137" s="71">
        <v>3</v>
      </c>
      <c r="M137" s="72">
        <v>0</v>
      </c>
      <c r="N137" s="65">
        <v>0</v>
      </c>
      <c r="O137" s="61" t="s">
        <v>386</v>
      </c>
    </row>
    <row r="138" spans="1:15" x14ac:dyDescent="0.3">
      <c r="A138" s="113" t="s">
        <v>156</v>
      </c>
      <c r="B138" s="114">
        <f>SUM(C138:N138)</f>
        <v>22.75</v>
      </c>
      <c r="C138" s="115">
        <v>0</v>
      </c>
      <c r="D138" s="116">
        <v>0</v>
      </c>
      <c r="E138" s="117">
        <v>0</v>
      </c>
      <c r="F138" s="118">
        <v>0</v>
      </c>
      <c r="G138" s="119">
        <v>1.25</v>
      </c>
      <c r="H138" s="120">
        <v>3</v>
      </c>
      <c r="I138" s="121">
        <v>5.5</v>
      </c>
      <c r="J138" s="122">
        <v>8.25</v>
      </c>
      <c r="K138" s="120">
        <v>4.75</v>
      </c>
      <c r="L138" s="123">
        <v>0</v>
      </c>
      <c r="M138" s="124">
        <v>0</v>
      </c>
      <c r="N138" s="117">
        <v>0</v>
      </c>
      <c r="O138" s="113" t="s">
        <v>156</v>
      </c>
    </row>
    <row r="139" spans="1:15" x14ac:dyDescent="0.3">
      <c r="A139" s="35" t="s">
        <v>157</v>
      </c>
      <c r="B139" s="138"/>
      <c r="C139" s="139">
        <v>0</v>
      </c>
      <c r="D139" s="140">
        <v>0</v>
      </c>
      <c r="E139" s="141">
        <v>0</v>
      </c>
      <c r="F139" s="142">
        <v>3</v>
      </c>
      <c r="G139" s="143"/>
      <c r="H139" s="144">
        <v>12</v>
      </c>
      <c r="I139" s="145">
        <v>21</v>
      </c>
      <c r="J139" s="146">
        <v>26</v>
      </c>
      <c r="K139" s="144">
        <v>13</v>
      </c>
      <c r="L139" s="147">
        <v>4</v>
      </c>
      <c r="M139" s="148"/>
      <c r="N139" s="141">
        <v>0</v>
      </c>
      <c r="O139" s="35" t="s">
        <v>157</v>
      </c>
    </row>
    <row r="140" spans="1:15" x14ac:dyDescent="0.3">
      <c r="A140" s="35" t="s">
        <v>86</v>
      </c>
      <c r="B140" s="138"/>
      <c r="C140" s="139"/>
      <c r="D140" s="140"/>
      <c r="E140" s="141"/>
      <c r="F140" s="142">
        <v>1945</v>
      </c>
      <c r="G140" s="143">
        <v>1945</v>
      </c>
      <c r="H140" s="144">
        <v>1976</v>
      </c>
      <c r="I140" s="145">
        <v>2006</v>
      </c>
      <c r="J140" s="146">
        <v>1947</v>
      </c>
      <c r="K140" s="144">
        <v>1959</v>
      </c>
      <c r="L140" s="147">
        <v>1959</v>
      </c>
      <c r="M140" s="148"/>
      <c r="N140" s="141"/>
      <c r="O140" s="35" t="s">
        <v>86</v>
      </c>
    </row>
    <row r="141" spans="1:15" x14ac:dyDescent="0.3">
      <c r="A141" s="35" t="s">
        <v>158</v>
      </c>
      <c r="B141" s="138"/>
      <c r="C141" s="139">
        <v>0</v>
      </c>
      <c r="D141" s="140">
        <v>0</v>
      </c>
      <c r="E141" s="141">
        <v>0</v>
      </c>
      <c r="F141" s="142">
        <v>0</v>
      </c>
      <c r="G141" s="143">
        <v>0</v>
      </c>
      <c r="H141" s="144">
        <v>0</v>
      </c>
      <c r="I141" s="145">
        <v>0</v>
      </c>
      <c r="J141" s="146">
        <v>0</v>
      </c>
      <c r="K141" s="144">
        <v>0</v>
      </c>
      <c r="L141" s="147">
        <v>0</v>
      </c>
      <c r="M141" s="148"/>
      <c r="N141" s="141">
        <v>0</v>
      </c>
      <c r="O141" s="35" t="s">
        <v>158</v>
      </c>
    </row>
    <row r="142" spans="1:15" x14ac:dyDescent="0.3">
      <c r="A142" s="149" t="s">
        <v>86</v>
      </c>
      <c r="B142" s="138"/>
      <c r="C142" s="139"/>
      <c r="D142" s="140"/>
      <c r="E142" s="141"/>
      <c r="F142" s="142">
        <v>2007</v>
      </c>
      <c r="G142" s="143">
        <v>2007</v>
      </c>
      <c r="H142" s="144" t="s">
        <v>99</v>
      </c>
      <c r="I142" s="145" t="s">
        <v>99</v>
      </c>
      <c r="J142" s="146">
        <v>2006</v>
      </c>
      <c r="K142" s="144">
        <v>2007</v>
      </c>
      <c r="L142" s="147">
        <v>2007</v>
      </c>
      <c r="M142" s="148"/>
      <c r="N142" s="141"/>
      <c r="O142" s="149" t="s">
        <v>86</v>
      </c>
    </row>
    <row r="143" spans="1:15" x14ac:dyDescent="0.3">
      <c r="A143" s="15" t="s">
        <v>166</v>
      </c>
      <c r="B143" s="16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 t="s">
        <v>166</v>
      </c>
    </row>
    <row r="144" spans="1:15" x14ac:dyDescent="0.3">
      <c r="A144" s="263" t="s">
        <v>167</v>
      </c>
      <c r="B144" s="264">
        <f>SUM(C144:N144)</f>
        <v>5</v>
      </c>
      <c r="C144" s="265">
        <v>0</v>
      </c>
      <c r="D144" s="266">
        <v>0</v>
      </c>
      <c r="E144" s="267">
        <v>0</v>
      </c>
      <c r="F144" s="268">
        <v>0</v>
      </c>
      <c r="G144" s="269">
        <v>0</v>
      </c>
      <c r="H144" s="270">
        <v>3</v>
      </c>
      <c r="I144" s="271">
        <v>1</v>
      </c>
      <c r="J144" s="272">
        <v>0</v>
      </c>
      <c r="K144" s="270">
        <v>1</v>
      </c>
      <c r="L144" s="273">
        <v>0</v>
      </c>
      <c r="M144" s="274">
        <v>0</v>
      </c>
      <c r="N144" s="267">
        <v>0</v>
      </c>
      <c r="O144" s="263" t="s">
        <v>167</v>
      </c>
    </row>
    <row r="145" spans="1:15" x14ac:dyDescent="0.3">
      <c r="A145" s="275" t="s">
        <v>168</v>
      </c>
      <c r="B145" s="253">
        <f>SUM(C145:N145)</f>
        <v>7.8000000000000007</v>
      </c>
      <c r="C145" s="276">
        <v>0</v>
      </c>
      <c r="D145" s="277">
        <v>0</v>
      </c>
      <c r="E145" s="278">
        <v>0</v>
      </c>
      <c r="F145" s="279">
        <v>0</v>
      </c>
      <c r="G145" s="280">
        <v>0.1</v>
      </c>
      <c r="H145" s="281">
        <v>1.5</v>
      </c>
      <c r="I145" s="282">
        <v>3.2</v>
      </c>
      <c r="J145" s="283">
        <v>2.7</v>
      </c>
      <c r="K145" s="281">
        <v>0.3</v>
      </c>
      <c r="L145" s="284">
        <v>0</v>
      </c>
      <c r="M145" s="285">
        <v>0</v>
      </c>
      <c r="N145" s="278">
        <v>0</v>
      </c>
      <c r="O145" s="275" t="s">
        <v>168</v>
      </c>
    </row>
    <row r="146" spans="1:15" x14ac:dyDescent="0.3">
      <c r="A146" s="2" t="s">
        <v>169</v>
      </c>
      <c r="B146" s="18">
        <v>16</v>
      </c>
      <c r="C146" s="17">
        <v>0</v>
      </c>
      <c r="D146" s="19">
        <v>0</v>
      </c>
      <c r="E146" s="20">
        <v>0</v>
      </c>
      <c r="F146" s="21">
        <v>0</v>
      </c>
      <c r="G146" s="22">
        <v>1</v>
      </c>
      <c r="H146" s="23">
        <v>4</v>
      </c>
      <c r="I146" s="24">
        <v>13</v>
      </c>
      <c r="J146" s="25">
        <v>10</v>
      </c>
      <c r="K146" s="23">
        <v>2</v>
      </c>
      <c r="L146" s="26">
        <v>0</v>
      </c>
      <c r="M146" s="27">
        <v>0</v>
      </c>
      <c r="N146" s="20">
        <v>0</v>
      </c>
      <c r="O146" s="2" t="s">
        <v>169</v>
      </c>
    </row>
    <row r="147" spans="1:15" x14ac:dyDescent="0.3">
      <c r="A147" s="2" t="s">
        <v>86</v>
      </c>
      <c r="B147" s="18">
        <v>2006</v>
      </c>
      <c r="C147" s="17"/>
      <c r="D147" s="19"/>
      <c r="E147" s="20"/>
      <c r="F147" s="21"/>
      <c r="G147" s="22">
        <v>2005</v>
      </c>
      <c r="H147" s="23">
        <v>2005</v>
      </c>
      <c r="I147" s="24">
        <v>2006</v>
      </c>
      <c r="J147" s="25">
        <v>2003</v>
      </c>
      <c r="K147" s="23">
        <v>2003</v>
      </c>
      <c r="L147" s="26"/>
      <c r="M147" s="27"/>
      <c r="N147" s="20"/>
      <c r="O147" s="2" t="s">
        <v>86</v>
      </c>
    </row>
    <row r="148" spans="1:15" x14ac:dyDescent="0.3">
      <c r="A148" s="2" t="s">
        <v>170</v>
      </c>
      <c r="B148" s="18">
        <v>2</v>
      </c>
      <c r="C148" s="17">
        <v>0</v>
      </c>
      <c r="D148" s="19">
        <v>0</v>
      </c>
      <c r="E148" s="20">
        <v>0</v>
      </c>
      <c r="F148" s="21">
        <v>0</v>
      </c>
      <c r="G148" s="22">
        <v>0</v>
      </c>
      <c r="H148" s="23">
        <v>0</v>
      </c>
      <c r="I148" s="24">
        <v>0</v>
      </c>
      <c r="J148" s="25">
        <v>0</v>
      </c>
      <c r="K148" s="23">
        <v>0</v>
      </c>
      <c r="L148" s="26">
        <v>0</v>
      </c>
      <c r="M148" s="27">
        <v>0</v>
      </c>
      <c r="N148" s="20">
        <v>0</v>
      </c>
      <c r="O148" s="2" t="s">
        <v>170</v>
      </c>
    </row>
    <row r="149" spans="1:15" x14ac:dyDescent="0.3">
      <c r="A149" s="87" t="s">
        <v>86</v>
      </c>
      <c r="B149" s="88">
        <v>2007</v>
      </c>
      <c r="C149" s="89"/>
      <c r="D149" s="90"/>
      <c r="E149" s="91"/>
      <c r="F149" s="92"/>
      <c r="G149" s="93">
        <v>2009</v>
      </c>
      <c r="H149" s="94">
        <v>2008</v>
      </c>
      <c r="I149" s="95">
        <v>2005</v>
      </c>
      <c r="J149" s="96">
        <v>2011</v>
      </c>
      <c r="K149" s="94">
        <v>2010</v>
      </c>
      <c r="L149" s="97"/>
      <c r="M149" s="98"/>
      <c r="N149" s="91"/>
      <c r="O149" s="87" t="s">
        <v>86</v>
      </c>
    </row>
    <row r="150" spans="1:15" x14ac:dyDescent="0.3">
      <c r="A150" s="2" t="s">
        <v>171</v>
      </c>
      <c r="B150" s="100">
        <v>40698</v>
      </c>
      <c r="C150" s="17"/>
      <c r="D150" s="19"/>
      <c r="E150" s="20"/>
      <c r="F150" s="21"/>
      <c r="G150" s="22"/>
      <c r="H150" s="23"/>
      <c r="I150" s="24"/>
      <c r="J150" s="25"/>
      <c r="K150" s="23"/>
      <c r="L150" s="26"/>
      <c r="M150" s="27"/>
      <c r="N150" s="20"/>
      <c r="O150" s="2"/>
    </row>
    <row r="151" spans="1:15" x14ac:dyDescent="0.3">
      <c r="A151" s="2" t="s">
        <v>172</v>
      </c>
      <c r="B151" s="38">
        <v>38499</v>
      </c>
      <c r="C151" s="17"/>
      <c r="D151" s="19"/>
      <c r="E151" s="20"/>
      <c r="F151" s="21"/>
      <c r="G151" s="22"/>
      <c r="H151" s="23"/>
      <c r="I151" s="24"/>
      <c r="J151" s="25"/>
      <c r="K151" s="23"/>
      <c r="L151" s="26"/>
      <c r="M151" s="27"/>
      <c r="N151" s="20"/>
      <c r="O151" s="2"/>
    </row>
    <row r="152" spans="1:15" x14ac:dyDescent="0.3">
      <c r="A152" s="2" t="s">
        <v>173</v>
      </c>
      <c r="B152" s="38">
        <v>39657</v>
      </c>
      <c r="C152" s="17"/>
      <c r="D152" s="19"/>
      <c r="E152" s="20"/>
      <c r="F152" s="21"/>
      <c r="G152" s="22"/>
      <c r="H152" s="23"/>
      <c r="I152" s="24"/>
      <c r="J152" s="25"/>
      <c r="K152" s="23"/>
      <c r="L152" s="26"/>
      <c r="M152" s="27"/>
      <c r="N152" s="20"/>
      <c r="O152" s="2"/>
    </row>
    <row r="153" spans="1:15" x14ac:dyDescent="0.3">
      <c r="A153" s="2" t="s">
        <v>174</v>
      </c>
      <c r="B153" s="100">
        <v>40789</v>
      </c>
      <c r="C153" s="17"/>
      <c r="D153" s="19"/>
      <c r="E153" s="20"/>
      <c r="F153" s="21"/>
      <c r="G153" s="22"/>
      <c r="H153" s="23"/>
      <c r="I153" s="24"/>
      <c r="J153" s="25"/>
      <c r="K153" s="23"/>
      <c r="L153" s="26"/>
      <c r="M153" s="27"/>
      <c r="N153" s="20"/>
      <c r="O153" s="2"/>
    </row>
    <row r="154" spans="1:15" x14ac:dyDescent="0.3">
      <c r="A154" s="2" t="s">
        <v>175</v>
      </c>
      <c r="B154" s="38">
        <v>40379</v>
      </c>
      <c r="C154" s="17"/>
      <c r="D154" s="19"/>
      <c r="E154" s="20"/>
      <c r="F154" s="21"/>
      <c r="G154" s="22"/>
      <c r="H154" s="23"/>
      <c r="I154" s="24"/>
      <c r="J154" s="25"/>
      <c r="K154" s="23"/>
      <c r="L154" s="26"/>
      <c r="M154" s="27"/>
      <c r="N154" s="20"/>
      <c r="O154" s="2"/>
    </row>
    <row r="155" spans="1:15" ht="15" thickBot="1" x14ac:dyDescent="0.35">
      <c r="A155" s="101" t="s">
        <v>176</v>
      </c>
      <c r="B155" s="102">
        <v>37885</v>
      </c>
      <c r="C155" s="103"/>
      <c r="D155" s="104"/>
      <c r="E155" s="105"/>
      <c r="F155" s="106"/>
      <c r="G155" s="107"/>
      <c r="H155" s="108"/>
      <c r="I155" s="109"/>
      <c r="J155" s="110"/>
      <c r="K155" s="108"/>
      <c r="L155" s="111"/>
      <c r="M155" s="112"/>
      <c r="N155" s="105"/>
      <c r="O155" s="101"/>
    </row>
    <row r="156" spans="1:15" ht="15" thickTop="1" x14ac:dyDescent="0.3">
      <c r="A156" s="61" t="s">
        <v>177</v>
      </c>
      <c r="B156" s="62">
        <f>SUM(C156:N156)</f>
        <v>2</v>
      </c>
      <c r="C156" s="63">
        <v>0</v>
      </c>
      <c r="D156" s="64">
        <v>0</v>
      </c>
      <c r="E156" s="65">
        <v>0</v>
      </c>
      <c r="F156" s="66" t="s">
        <v>498</v>
      </c>
      <c r="G156" s="67">
        <v>0</v>
      </c>
      <c r="H156" s="68">
        <v>2</v>
      </c>
      <c r="I156" s="69">
        <v>0</v>
      </c>
      <c r="J156" s="70">
        <v>0</v>
      </c>
      <c r="K156" s="68">
        <v>0</v>
      </c>
      <c r="L156" s="71">
        <v>0</v>
      </c>
      <c r="M156" s="72">
        <v>0</v>
      </c>
      <c r="N156" s="65">
        <v>0</v>
      </c>
      <c r="O156" s="61" t="s">
        <v>177</v>
      </c>
    </row>
    <row r="157" spans="1:15" x14ac:dyDescent="0.3">
      <c r="A157" s="2" t="s">
        <v>168</v>
      </c>
      <c r="B157" s="18">
        <f>SUM(C157:N157)</f>
        <v>3</v>
      </c>
      <c r="C157" s="17">
        <v>0</v>
      </c>
      <c r="D157" s="19">
        <v>0</v>
      </c>
      <c r="E157" s="20">
        <v>0</v>
      </c>
      <c r="F157" s="21">
        <v>0</v>
      </c>
      <c r="G157" s="22">
        <v>0</v>
      </c>
      <c r="H157" s="23">
        <v>1</v>
      </c>
      <c r="I157" s="24">
        <v>1</v>
      </c>
      <c r="J157" s="25">
        <v>1</v>
      </c>
      <c r="K157" s="23">
        <v>0</v>
      </c>
      <c r="L157" s="26">
        <v>0</v>
      </c>
      <c r="M157" s="27">
        <v>0</v>
      </c>
      <c r="N157" s="20">
        <v>0</v>
      </c>
      <c r="O157" s="2" t="s">
        <v>168</v>
      </c>
    </row>
    <row r="158" spans="1:15" x14ac:dyDescent="0.3">
      <c r="A158" s="2" t="s">
        <v>169</v>
      </c>
      <c r="B158" s="16"/>
      <c r="C158" s="17">
        <v>0</v>
      </c>
      <c r="D158" s="19">
        <v>0</v>
      </c>
      <c r="E158" s="20">
        <v>0</v>
      </c>
      <c r="F158" s="21">
        <v>0</v>
      </c>
      <c r="G158" s="22">
        <v>4</v>
      </c>
      <c r="H158" s="23">
        <v>7</v>
      </c>
      <c r="I158" s="24">
        <v>7</v>
      </c>
      <c r="J158" s="25">
        <v>9</v>
      </c>
      <c r="K158" s="23">
        <v>3</v>
      </c>
      <c r="L158" s="26">
        <v>0</v>
      </c>
      <c r="M158" s="27">
        <v>0</v>
      </c>
      <c r="N158" s="20">
        <v>0</v>
      </c>
      <c r="O158" s="2" t="s">
        <v>169</v>
      </c>
    </row>
    <row r="159" spans="1:15" x14ac:dyDescent="0.3">
      <c r="A159" s="2" t="s">
        <v>86</v>
      </c>
      <c r="B159" s="16"/>
      <c r="C159" s="17"/>
      <c r="D159" s="19"/>
      <c r="E159" s="20"/>
      <c r="F159" s="21"/>
      <c r="G159" s="22">
        <v>1947</v>
      </c>
      <c r="H159" s="23">
        <v>1976</v>
      </c>
      <c r="I159" s="24">
        <v>2006</v>
      </c>
      <c r="J159" s="25">
        <v>1947</v>
      </c>
      <c r="K159" s="23">
        <v>1961</v>
      </c>
      <c r="L159" s="26"/>
      <c r="M159" s="27"/>
      <c r="N159" s="20"/>
      <c r="O159" s="2" t="s">
        <v>86</v>
      </c>
    </row>
    <row r="160" spans="1:15" x14ac:dyDescent="0.3">
      <c r="A160" s="2" t="s">
        <v>170</v>
      </c>
      <c r="B160" s="16"/>
      <c r="C160" s="17">
        <v>0</v>
      </c>
      <c r="D160" s="19">
        <v>0</v>
      </c>
      <c r="E160" s="20">
        <v>0</v>
      </c>
      <c r="F160" s="21">
        <v>0</v>
      </c>
      <c r="G160" s="22">
        <v>0</v>
      </c>
      <c r="H160" s="23">
        <v>0</v>
      </c>
      <c r="I160" s="24">
        <v>0</v>
      </c>
      <c r="J160" s="25">
        <v>0</v>
      </c>
      <c r="K160" s="23">
        <v>0</v>
      </c>
      <c r="L160" s="26">
        <v>0</v>
      </c>
      <c r="M160" s="27">
        <v>0</v>
      </c>
      <c r="N160" s="20">
        <v>0</v>
      </c>
      <c r="O160" s="2" t="s">
        <v>170</v>
      </c>
    </row>
    <row r="161" spans="1:15" x14ac:dyDescent="0.3">
      <c r="A161" s="87" t="s">
        <v>86</v>
      </c>
      <c r="B161" s="16"/>
      <c r="C161" s="17"/>
      <c r="D161" s="19"/>
      <c r="E161" s="20"/>
      <c r="F161" s="21"/>
      <c r="G161" s="22">
        <v>2009</v>
      </c>
      <c r="H161" s="23">
        <v>2010</v>
      </c>
      <c r="I161" s="24">
        <v>2004</v>
      </c>
      <c r="J161" s="25">
        <v>2006</v>
      </c>
      <c r="K161" s="23">
        <v>2009</v>
      </c>
      <c r="L161" s="26"/>
      <c r="M161" s="27"/>
      <c r="N161" s="20"/>
      <c r="O161" s="87" t="s">
        <v>86</v>
      </c>
    </row>
    <row r="162" spans="1:15" x14ac:dyDescent="0.3">
      <c r="A162" s="15" t="s">
        <v>178</v>
      </c>
      <c r="B162" s="16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 t="s">
        <v>178</v>
      </c>
    </row>
    <row r="163" spans="1:15" x14ac:dyDescent="0.3">
      <c r="A163" s="263" t="s">
        <v>179</v>
      </c>
      <c r="B163" s="264">
        <f>SUM(C163:N163)</f>
        <v>732.8</v>
      </c>
      <c r="C163" s="265">
        <v>69</v>
      </c>
      <c r="D163" s="266">
        <v>40.799999999999997</v>
      </c>
      <c r="E163" s="267">
        <v>24.6</v>
      </c>
      <c r="F163" s="268">
        <v>11.2</v>
      </c>
      <c r="G163" s="269">
        <v>9.6</v>
      </c>
      <c r="H163" s="270">
        <v>54.4</v>
      </c>
      <c r="I163" s="271">
        <v>93.6</v>
      </c>
      <c r="J163" s="272">
        <v>122</v>
      </c>
      <c r="K163" s="270">
        <v>68.2</v>
      </c>
      <c r="L163" s="273">
        <v>35.799999999999997</v>
      </c>
      <c r="M163" s="274">
        <v>28.2</v>
      </c>
      <c r="N163" s="267">
        <v>175.4</v>
      </c>
      <c r="O163" s="263" t="s">
        <v>179</v>
      </c>
    </row>
    <row r="164" spans="1:15" x14ac:dyDescent="0.3">
      <c r="A164" s="275" t="s">
        <v>180</v>
      </c>
      <c r="B164" s="253">
        <f>SUM(C164:N164)</f>
        <v>809.52200000000016</v>
      </c>
      <c r="C164" s="276">
        <v>57.940000000000012</v>
      </c>
      <c r="D164" s="277">
        <v>63.219999999999992</v>
      </c>
      <c r="E164" s="278">
        <v>73.52</v>
      </c>
      <c r="F164" s="279">
        <v>46.320000000000007</v>
      </c>
      <c r="G164" s="280">
        <v>65.992000000000004</v>
      </c>
      <c r="H164" s="281">
        <v>52.991999999999997</v>
      </c>
      <c r="I164" s="286">
        <v>80.121999999999986</v>
      </c>
      <c r="J164" s="283">
        <v>93.46</v>
      </c>
      <c r="K164" s="281">
        <v>54.172000000000004</v>
      </c>
      <c r="L164" s="284">
        <v>64.311999999999998</v>
      </c>
      <c r="M164" s="285">
        <v>85.2</v>
      </c>
      <c r="N164" s="278">
        <v>72.272000000000006</v>
      </c>
      <c r="O164" s="275" t="s">
        <v>180</v>
      </c>
    </row>
    <row r="165" spans="1:15" x14ac:dyDescent="0.3">
      <c r="A165" s="2" t="s">
        <v>28</v>
      </c>
      <c r="B165" s="18">
        <f t="shared" ref="B165:N165" si="8">INT((B163-B164)*10000/B164)/100</f>
        <v>-9.48</v>
      </c>
      <c r="C165" s="17">
        <f t="shared" si="8"/>
        <v>19.079999999999998</v>
      </c>
      <c r="D165" s="19">
        <f t="shared" si="8"/>
        <v>-35.47</v>
      </c>
      <c r="E165" s="20">
        <f t="shared" si="8"/>
        <v>-66.540000000000006</v>
      </c>
      <c r="F165" s="21">
        <f t="shared" si="8"/>
        <v>-75.83</v>
      </c>
      <c r="G165" s="22">
        <f t="shared" si="8"/>
        <v>-85.46</v>
      </c>
      <c r="H165" s="23">
        <f t="shared" si="8"/>
        <v>2.65</v>
      </c>
      <c r="I165" s="24">
        <f t="shared" si="8"/>
        <v>16.82</v>
      </c>
      <c r="J165" s="25">
        <f t="shared" si="8"/>
        <v>30.53</v>
      </c>
      <c r="K165" s="23">
        <f t="shared" si="8"/>
        <v>25.89</v>
      </c>
      <c r="L165" s="26">
        <f t="shared" si="8"/>
        <v>-44.34</v>
      </c>
      <c r="M165" s="27">
        <f t="shared" si="8"/>
        <v>-66.91</v>
      </c>
      <c r="N165" s="20">
        <f t="shared" si="8"/>
        <v>142.69</v>
      </c>
      <c r="O165" s="2" t="s">
        <v>28</v>
      </c>
    </row>
    <row r="166" spans="1:15" x14ac:dyDescent="0.3">
      <c r="A166" s="2" t="s">
        <v>181</v>
      </c>
      <c r="B166" s="18">
        <v>1180</v>
      </c>
      <c r="C166" s="17">
        <v>97</v>
      </c>
      <c r="D166" s="19">
        <v>135.5</v>
      </c>
      <c r="E166" s="20">
        <v>185</v>
      </c>
      <c r="F166" s="21">
        <v>182.5</v>
      </c>
      <c r="G166" s="22">
        <v>128</v>
      </c>
      <c r="H166" s="23">
        <v>107</v>
      </c>
      <c r="I166" s="24">
        <v>132.6</v>
      </c>
      <c r="J166" s="25">
        <v>164.5</v>
      </c>
      <c r="K166" s="23">
        <v>144.5</v>
      </c>
      <c r="L166" s="26">
        <v>104</v>
      </c>
      <c r="M166" s="27">
        <v>175</v>
      </c>
      <c r="N166" s="20">
        <v>130.5</v>
      </c>
      <c r="O166" s="2" t="s">
        <v>181</v>
      </c>
    </row>
    <row r="167" spans="1:15" x14ac:dyDescent="0.3">
      <c r="A167" s="2" t="s">
        <v>86</v>
      </c>
      <c r="B167" s="18">
        <v>2001</v>
      </c>
      <c r="C167" s="17">
        <v>2001</v>
      </c>
      <c r="D167" s="19">
        <v>2002</v>
      </c>
      <c r="E167" s="20">
        <v>2001</v>
      </c>
      <c r="F167" s="21">
        <v>2001</v>
      </c>
      <c r="G167" s="22">
        <v>2006</v>
      </c>
      <c r="H167" s="23">
        <v>2007</v>
      </c>
      <c r="I167" s="24">
        <v>2007</v>
      </c>
      <c r="J167" s="25">
        <v>2002</v>
      </c>
      <c r="K167" s="23">
        <v>2001</v>
      </c>
      <c r="L167" s="26">
        <v>2008</v>
      </c>
      <c r="M167" s="27">
        <v>2002</v>
      </c>
      <c r="N167" s="20">
        <v>2002</v>
      </c>
      <c r="O167" s="2" t="s">
        <v>86</v>
      </c>
    </row>
    <row r="168" spans="1:15" x14ac:dyDescent="0.3">
      <c r="A168" s="2" t="s">
        <v>182</v>
      </c>
      <c r="B168" s="18">
        <v>529</v>
      </c>
      <c r="C168" s="17">
        <v>32</v>
      </c>
      <c r="D168" s="19">
        <v>19</v>
      </c>
      <c r="E168" s="20">
        <v>19</v>
      </c>
      <c r="F168" s="21">
        <v>10</v>
      </c>
      <c r="G168" s="22">
        <v>9.6</v>
      </c>
      <c r="H168" s="23">
        <v>23.5</v>
      </c>
      <c r="I168" s="24">
        <v>38.799999999999997</v>
      </c>
      <c r="J168" s="25">
        <v>9.4</v>
      </c>
      <c r="K168" s="23">
        <v>7</v>
      </c>
      <c r="L168" s="26">
        <v>35.799999999999997</v>
      </c>
      <c r="M168" s="27">
        <v>28.2</v>
      </c>
      <c r="N168" s="20">
        <v>28</v>
      </c>
      <c r="O168" s="2" t="s">
        <v>182</v>
      </c>
    </row>
    <row r="169" spans="1:15" ht="15" thickBot="1" x14ac:dyDescent="0.35">
      <c r="A169" s="87" t="s">
        <v>86</v>
      </c>
      <c r="B169" s="88">
        <v>2003</v>
      </c>
      <c r="C169" s="89">
        <v>2007</v>
      </c>
      <c r="D169" s="90">
        <v>2003</v>
      </c>
      <c r="E169" s="91">
        <v>2003</v>
      </c>
      <c r="F169" s="92">
        <v>2007</v>
      </c>
      <c r="G169" s="93">
        <v>2011</v>
      </c>
      <c r="H169" s="94">
        <v>2001</v>
      </c>
      <c r="I169" s="95">
        <v>2010</v>
      </c>
      <c r="J169" s="96">
        <v>2009</v>
      </c>
      <c r="K169" s="94">
        <v>2003</v>
      </c>
      <c r="L169" s="97">
        <v>2011</v>
      </c>
      <c r="M169" s="98">
        <v>2011</v>
      </c>
      <c r="N169" s="91">
        <v>2010</v>
      </c>
      <c r="O169" s="87" t="s">
        <v>86</v>
      </c>
    </row>
    <row r="170" spans="1:15" ht="15" thickTop="1" x14ac:dyDescent="0.3">
      <c r="A170" s="61" t="s">
        <v>183</v>
      </c>
      <c r="B170" s="62">
        <f>SUM(C170:N170)</f>
        <v>695.4</v>
      </c>
      <c r="C170" s="63">
        <v>65</v>
      </c>
      <c r="D170" s="64">
        <v>39</v>
      </c>
      <c r="E170" s="65">
        <v>23</v>
      </c>
      <c r="F170" s="66">
        <v>10</v>
      </c>
      <c r="G170" s="67">
        <v>8</v>
      </c>
      <c r="H170" s="68">
        <v>60</v>
      </c>
      <c r="I170" s="69">
        <v>64</v>
      </c>
      <c r="J170" s="70">
        <v>109</v>
      </c>
      <c r="K170" s="68">
        <v>76</v>
      </c>
      <c r="L170" s="71">
        <v>28</v>
      </c>
      <c r="M170" s="72">
        <v>34</v>
      </c>
      <c r="N170" s="65">
        <v>179.4</v>
      </c>
      <c r="O170" s="61" t="s">
        <v>183</v>
      </c>
    </row>
    <row r="171" spans="1:15" x14ac:dyDescent="0.3">
      <c r="A171" s="2" t="s">
        <v>184</v>
      </c>
      <c r="B171" s="18">
        <v>748</v>
      </c>
      <c r="C171" s="17">
        <v>60</v>
      </c>
      <c r="D171" s="19">
        <v>49.4</v>
      </c>
      <c r="E171" s="20">
        <v>49.1</v>
      </c>
      <c r="F171" s="21">
        <v>50.6</v>
      </c>
      <c r="G171" s="22">
        <v>55.2</v>
      </c>
      <c r="H171" s="23">
        <v>64.5</v>
      </c>
      <c r="I171" s="24">
        <v>55.1</v>
      </c>
      <c r="J171" s="25">
        <v>66.900000000000006</v>
      </c>
      <c r="K171" s="23">
        <v>75</v>
      </c>
      <c r="L171" s="26">
        <v>71.3</v>
      </c>
      <c r="M171" s="27">
        <v>77.2</v>
      </c>
      <c r="N171" s="20">
        <v>73.7</v>
      </c>
      <c r="O171" s="2" t="s">
        <v>184</v>
      </c>
    </row>
    <row r="172" spans="1:15" x14ac:dyDescent="0.3">
      <c r="A172" s="2" t="s">
        <v>28</v>
      </c>
      <c r="B172" s="18">
        <f t="shared" ref="B172:N172" si="9">INT((B170-B171)*10000/B171)/100</f>
        <v>-7.04</v>
      </c>
      <c r="C172" s="17">
        <f t="shared" si="9"/>
        <v>8.33</v>
      </c>
      <c r="D172" s="19">
        <f t="shared" si="9"/>
        <v>-21.06</v>
      </c>
      <c r="E172" s="20">
        <f t="shared" si="9"/>
        <v>-53.16</v>
      </c>
      <c r="F172" s="21">
        <f t="shared" si="9"/>
        <v>-80.239999999999995</v>
      </c>
      <c r="G172" s="22">
        <f t="shared" si="9"/>
        <v>-85.51</v>
      </c>
      <c r="H172" s="23">
        <f t="shared" si="9"/>
        <v>-6.98</v>
      </c>
      <c r="I172" s="24">
        <f t="shared" si="9"/>
        <v>16.149999999999999</v>
      </c>
      <c r="J172" s="25">
        <f t="shared" si="9"/>
        <v>62.92</v>
      </c>
      <c r="K172" s="23">
        <f t="shared" si="9"/>
        <v>1.33</v>
      </c>
      <c r="L172" s="26">
        <f t="shared" si="9"/>
        <v>-60.73</v>
      </c>
      <c r="M172" s="27">
        <f t="shared" si="9"/>
        <v>-55.96</v>
      </c>
      <c r="N172" s="20">
        <f t="shared" si="9"/>
        <v>143.41</v>
      </c>
      <c r="O172" s="2" t="s">
        <v>28</v>
      </c>
    </row>
    <row r="173" spans="1:15" x14ac:dyDescent="0.3">
      <c r="A173" s="2" t="s">
        <v>181</v>
      </c>
      <c r="B173" s="16"/>
      <c r="C173" s="17">
        <v>145</v>
      </c>
      <c r="D173" s="19">
        <v>132</v>
      </c>
      <c r="E173" s="20">
        <v>169</v>
      </c>
      <c r="F173" s="21">
        <v>148</v>
      </c>
      <c r="G173" s="22">
        <v>114</v>
      </c>
      <c r="H173" s="23">
        <v>150</v>
      </c>
      <c r="I173" s="24">
        <v>134</v>
      </c>
      <c r="J173" s="25">
        <v>174</v>
      </c>
      <c r="K173" s="23">
        <v>171</v>
      </c>
      <c r="L173" s="26">
        <v>216</v>
      </c>
      <c r="M173" s="27">
        <v>169</v>
      </c>
      <c r="N173" s="20">
        <v>204</v>
      </c>
      <c r="O173" s="2" t="s">
        <v>181</v>
      </c>
    </row>
    <row r="174" spans="1:15" x14ac:dyDescent="0.3">
      <c r="A174" s="2" t="s">
        <v>86</v>
      </c>
      <c r="B174" s="16"/>
      <c r="C174" s="17">
        <v>1995</v>
      </c>
      <c r="D174" s="19">
        <v>1957</v>
      </c>
      <c r="E174" s="20">
        <v>2001</v>
      </c>
      <c r="F174" s="21">
        <v>2000</v>
      </c>
      <c r="G174" s="22">
        <v>1945</v>
      </c>
      <c r="H174" s="23">
        <v>2003</v>
      </c>
      <c r="I174" s="24">
        <v>2005</v>
      </c>
      <c r="J174" s="25">
        <v>1945</v>
      </c>
      <c r="K174" s="23">
        <v>1958</v>
      </c>
      <c r="L174" s="26">
        <v>2000</v>
      </c>
      <c r="M174" s="27">
        <v>2000</v>
      </c>
      <c r="N174" s="20">
        <v>1965</v>
      </c>
      <c r="O174" s="2" t="s">
        <v>86</v>
      </c>
    </row>
    <row r="175" spans="1:15" x14ac:dyDescent="0.3">
      <c r="A175" s="2" t="s">
        <v>182</v>
      </c>
      <c r="B175" s="16"/>
      <c r="C175" s="17">
        <v>3</v>
      </c>
      <c r="D175" s="19">
        <v>2</v>
      </c>
      <c r="E175" s="20">
        <v>3</v>
      </c>
      <c r="F175" s="21">
        <v>6</v>
      </c>
      <c r="G175" s="22">
        <v>9</v>
      </c>
      <c r="H175" s="23">
        <v>3</v>
      </c>
      <c r="I175" s="24">
        <v>12</v>
      </c>
      <c r="J175" s="25">
        <v>9</v>
      </c>
      <c r="K175" s="23">
        <v>2</v>
      </c>
      <c r="L175" s="26">
        <v>5</v>
      </c>
      <c r="M175" s="27">
        <v>8</v>
      </c>
      <c r="N175" s="20">
        <v>9</v>
      </c>
      <c r="O175" s="2" t="s">
        <v>182</v>
      </c>
    </row>
    <row r="176" spans="1:15" x14ac:dyDescent="0.3">
      <c r="A176" s="87" t="s">
        <v>86</v>
      </c>
      <c r="B176" s="16"/>
      <c r="C176" s="17">
        <v>1997</v>
      </c>
      <c r="D176" s="19">
        <v>1959</v>
      </c>
      <c r="E176" s="20">
        <v>1953</v>
      </c>
      <c r="F176" s="21">
        <v>2007</v>
      </c>
      <c r="G176" s="22">
        <v>1989</v>
      </c>
      <c r="H176" s="23">
        <v>1976</v>
      </c>
      <c r="I176" s="24">
        <v>1982</v>
      </c>
      <c r="J176" s="25">
        <v>1991</v>
      </c>
      <c r="K176" s="23">
        <v>1959</v>
      </c>
      <c r="L176" s="26">
        <v>1969</v>
      </c>
      <c r="M176" s="27">
        <v>1955</v>
      </c>
      <c r="N176" s="20">
        <v>1971</v>
      </c>
      <c r="O176" s="87" t="s">
        <v>86</v>
      </c>
    </row>
    <row r="177" spans="1:15" x14ac:dyDescent="0.3">
      <c r="A177" s="15" t="s">
        <v>185</v>
      </c>
      <c r="B177" s="16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 t="s">
        <v>185</v>
      </c>
    </row>
    <row r="178" spans="1:15" x14ac:dyDescent="0.3">
      <c r="A178" s="3" t="s">
        <v>186</v>
      </c>
      <c r="B178" s="4">
        <f>SUM(C178:N178)</f>
        <v>1710.2</v>
      </c>
      <c r="C178" s="5">
        <v>52</v>
      </c>
      <c r="D178" s="6">
        <v>42</v>
      </c>
      <c r="E178" s="7">
        <v>179</v>
      </c>
      <c r="F178" s="8">
        <v>245.7</v>
      </c>
      <c r="G178" s="9">
        <v>273.39999999999998</v>
      </c>
      <c r="H178" s="10">
        <v>203</v>
      </c>
      <c r="I178" s="11">
        <v>185.1</v>
      </c>
      <c r="J178" s="12">
        <v>142.6</v>
      </c>
      <c r="K178" s="10">
        <v>145</v>
      </c>
      <c r="L178" s="13">
        <v>140</v>
      </c>
      <c r="M178" s="14">
        <v>60</v>
      </c>
      <c r="N178" s="7">
        <v>42.4</v>
      </c>
      <c r="O178" s="3" t="s">
        <v>186</v>
      </c>
    </row>
    <row r="179" spans="1:15" x14ac:dyDescent="0.3">
      <c r="A179" s="2" t="s">
        <v>187</v>
      </c>
      <c r="B179" s="18">
        <v>1626</v>
      </c>
      <c r="C179" s="17">
        <v>68</v>
      </c>
      <c r="D179" s="19">
        <v>80</v>
      </c>
      <c r="E179" s="20">
        <v>115</v>
      </c>
      <c r="F179" s="21">
        <v>162</v>
      </c>
      <c r="G179" s="22">
        <v>199</v>
      </c>
      <c r="H179" s="23">
        <v>206</v>
      </c>
      <c r="I179" s="24">
        <v>213</v>
      </c>
      <c r="J179" s="25">
        <v>213</v>
      </c>
      <c r="K179" s="23">
        <v>151</v>
      </c>
      <c r="L179" s="26">
        <v>116</v>
      </c>
      <c r="M179" s="27">
        <v>74</v>
      </c>
      <c r="N179" s="20">
        <v>48</v>
      </c>
      <c r="O179" s="2" t="s">
        <v>187</v>
      </c>
    </row>
    <row r="180" spans="1:15" x14ac:dyDescent="0.3">
      <c r="A180" s="2" t="s">
        <v>28</v>
      </c>
      <c r="B180" s="18">
        <f>INT((B178-B179)*10000/B179)/100</f>
        <v>5.17</v>
      </c>
      <c r="C180" s="17">
        <f t="shared" ref="C180:N180" si="10">INT((C178-C179)*10000/C179)/100</f>
        <v>-23.53</v>
      </c>
      <c r="D180" s="19">
        <f t="shared" si="10"/>
        <v>-47.5</v>
      </c>
      <c r="E180" s="20">
        <f t="shared" si="10"/>
        <v>55.65</v>
      </c>
      <c r="F180" s="21">
        <f t="shared" si="10"/>
        <v>51.66</v>
      </c>
      <c r="G180" s="22">
        <f t="shared" si="10"/>
        <v>37.380000000000003</v>
      </c>
      <c r="H180" s="23">
        <f t="shared" si="10"/>
        <v>-1.46</v>
      </c>
      <c r="I180" s="24">
        <f t="shared" si="10"/>
        <v>-13.1</v>
      </c>
      <c r="J180" s="25">
        <f t="shared" si="10"/>
        <v>-33.06</v>
      </c>
      <c r="K180" s="23">
        <f t="shared" si="10"/>
        <v>-3.98</v>
      </c>
      <c r="L180" s="26">
        <f t="shared" si="10"/>
        <v>20.68</v>
      </c>
      <c r="M180" s="27">
        <f t="shared" si="10"/>
        <v>-18.920000000000002</v>
      </c>
      <c r="N180" s="20">
        <f t="shared" si="10"/>
        <v>-11.67</v>
      </c>
      <c r="O180" s="2" t="s">
        <v>28</v>
      </c>
    </row>
    <row r="181" spans="1:15" x14ac:dyDescent="0.3">
      <c r="A181" s="2" t="s">
        <v>188</v>
      </c>
      <c r="B181" s="18">
        <v>1798</v>
      </c>
      <c r="C181" s="17">
        <v>95</v>
      </c>
      <c r="D181" s="19">
        <v>154</v>
      </c>
      <c r="E181" s="20">
        <v>183</v>
      </c>
      <c r="F181" s="21">
        <v>291</v>
      </c>
      <c r="G181" s="22">
        <v>273.39999999999998</v>
      </c>
      <c r="H181" s="23">
        <v>292</v>
      </c>
      <c r="I181" s="24">
        <v>310</v>
      </c>
      <c r="J181" s="25">
        <v>284</v>
      </c>
      <c r="K181" s="23">
        <v>238</v>
      </c>
      <c r="L181" s="26">
        <v>179</v>
      </c>
      <c r="M181" s="27">
        <v>95</v>
      </c>
      <c r="N181" s="20">
        <v>80</v>
      </c>
      <c r="O181" s="2" t="s">
        <v>188</v>
      </c>
    </row>
    <row r="182" spans="1:15" x14ac:dyDescent="0.3">
      <c r="A182" s="2" t="s">
        <v>86</v>
      </c>
      <c r="B182" s="18">
        <v>2009</v>
      </c>
      <c r="C182" s="17">
        <v>2005</v>
      </c>
      <c r="D182" s="19">
        <v>2008</v>
      </c>
      <c r="E182" s="20">
        <v>1972</v>
      </c>
      <c r="F182" s="21">
        <v>2007</v>
      </c>
      <c r="G182" s="22">
        <v>2011</v>
      </c>
      <c r="H182" s="23">
        <v>1976</v>
      </c>
      <c r="I182" s="24">
        <v>1990</v>
      </c>
      <c r="J182" s="25">
        <v>1976</v>
      </c>
      <c r="K182" s="23">
        <v>1997</v>
      </c>
      <c r="L182" s="26">
        <v>1965</v>
      </c>
      <c r="M182" s="27">
        <v>2005</v>
      </c>
      <c r="N182" s="20">
        <v>1972</v>
      </c>
      <c r="O182" s="2" t="s">
        <v>86</v>
      </c>
    </row>
    <row r="183" spans="1:15" x14ac:dyDescent="0.3">
      <c r="A183" s="2" t="s">
        <v>189</v>
      </c>
      <c r="B183" s="18">
        <v>1603</v>
      </c>
      <c r="C183" s="17">
        <v>32</v>
      </c>
      <c r="D183" s="19">
        <v>28</v>
      </c>
      <c r="E183" s="20">
        <v>54</v>
      </c>
      <c r="F183" s="21">
        <v>100</v>
      </c>
      <c r="G183" s="22">
        <v>120</v>
      </c>
      <c r="H183" s="23">
        <v>115</v>
      </c>
      <c r="I183" s="24">
        <v>141</v>
      </c>
      <c r="J183" s="25">
        <v>127</v>
      </c>
      <c r="K183" s="23">
        <v>81</v>
      </c>
      <c r="L183" s="26">
        <v>52</v>
      </c>
      <c r="M183" s="27">
        <v>42</v>
      </c>
      <c r="N183" s="20">
        <v>17</v>
      </c>
      <c r="O183" s="2" t="s">
        <v>189</v>
      </c>
    </row>
    <row r="184" spans="1:15" x14ac:dyDescent="0.3">
      <c r="A184" s="2" t="s">
        <v>86</v>
      </c>
      <c r="B184" s="18">
        <v>2002</v>
      </c>
      <c r="C184" s="17">
        <v>1964</v>
      </c>
      <c r="D184" s="19">
        <v>2006</v>
      </c>
      <c r="E184" s="20">
        <v>2001</v>
      </c>
      <c r="F184" s="21">
        <v>1998</v>
      </c>
      <c r="G184" s="22">
        <v>2006</v>
      </c>
      <c r="H184" s="23">
        <v>2007</v>
      </c>
      <c r="I184" s="24">
        <v>1965</v>
      </c>
      <c r="J184" s="25">
        <v>1968</v>
      </c>
      <c r="K184" s="23">
        <v>1984</v>
      </c>
      <c r="L184" s="26">
        <v>1998</v>
      </c>
      <c r="M184" s="27">
        <v>2010</v>
      </c>
      <c r="N184" s="20">
        <v>1988</v>
      </c>
      <c r="O184" s="2" t="s">
        <v>86</v>
      </c>
    </row>
    <row r="185" spans="1:15" x14ac:dyDescent="0.3">
      <c r="A185" s="15" t="s">
        <v>190</v>
      </c>
      <c r="B185" s="16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 t="s">
        <v>190</v>
      </c>
    </row>
    <row r="186" spans="1:15" x14ac:dyDescent="0.3">
      <c r="A186" s="263" t="s">
        <v>191</v>
      </c>
      <c r="B186" s="264">
        <f>SUM(C186:N186)</f>
        <v>117</v>
      </c>
      <c r="C186" s="265">
        <v>12</v>
      </c>
      <c r="D186" s="266">
        <v>13</v>
      </c>
      <c r="E186" s="267">
        <v>5</v>
      </c>
      <c r="F186" s="268">
        <v>3</v>
      </c>
      <c r="G186" s="269">
        <v>5</v>
      </c>
      <c r="H186" s="270">
        <v>11</v>
      </c>
      <c r="I186" s="271">
        <v>10</v>
      </c>
      <c r="J186" s="272">
        <v>15</v>
      </c>
      <c r="K186" s="270">
        <v>9</v>
      </c>
      <c r="L186" s="273">
        <v>7</v>
      </c>
      <c r="M186" s="274">
        <v>4</v>
      </c>
      <c r="N186" s="267">
        <v>23</v>
      </c>
      <c r="O186" s="263" t="s">
        <v>191</v>
      </c>
    </row>
    <row r="187" spans="1:15" x14ac:dyDescent="0.3">
      <c r="A187" s="275" t="s">
        <v>192</v>
      </c>
      <c r="B187" s="253">
        <f>SUM(C187:N187)</f>
        <v>135.12222222222223</v>
      </c>
      <c r="C187" s="276">
        <v>12.7</v>
      </c>
      <c r="D187" s="277">
        <v>11</v>
      </c>
      <c r="E187" s="278">
        <v>12.2</v>
      </c>
      <c r="F187" s="279">
        <v>8.6999999999999993</v>
      </c>
      <c r="G187" s="280">
        <v>11.5</v>
      </c>
      <c r="H187" s="281">
        <v>8.3000000000000007</v>
      </c>
      <c r="I187" s="282">
        <v>12.2</v>
      </c>
      <c r="J187" s="283">
        <v>11.4</v>
      </c>
      <c r="K187" s="281">
        <v>8.9</v>
      </c>
      <c r="L187" s="284">
        <v>12</v>
      </c>
      <c r="M187" s="285">
        <v>14.222222222222223</v>
      </c>
      <c r="N187" s="278">
        <v>12</v>
      </c>
      <c r="O187" s="275" t="s">
        <v>192</v>
      </c>
    </row>
    <row r="188" spans="1:15" x14ac:dyDescent="0.3">
      <c r="A188" s="2" t="s">
        <v>193</v>
      </c>
      <c r="B188" s="18">
        <v>174</v>
      </c>
      <c r="C188" s="17">
        <v>20</v>
      </c>
      <c r="D188" s="19">
        <v>21</v>
      </c>
      <c r="E188" s="20">
        <v>20</v>
      </c>
      <c r="F188" s="21">
        <v>21</v>
      </c>
      <c r="G188" s="22">
        <v>21</v>
      </c>
      <c r="H188" s="23">
        <v>15</v>
      </c>
      <c r="I188" s="24">
        <v>17</v>
      </c>
      <c r="J188" s="25">
        <v>16</v>
      </c>
      <c r="K188" s="23">
        <v>18</v>
      </c>
      <c r="L188" s="26">
        <v>18</v>
      </c>
      <c r="M188" s="27">
        <v>18</v>
      </c>
      <c r="N188" s="20">
        <v>23</v>
      </c>
      <c r="O188" s="2" t="s">
        <v>193</v>
      </c>
    </row>
    <row r="189" spans="1:15" x14ac:dyDescent="0.3">
      <c r="A189" s="2" t="s">
        <v>86</v>
      </c>
      <c r="B189" s="18">
        <v>2002</v>
      </c>
      <c r="C189" s="17">
        <v>2004</v>
      </c>
      <c r="D189" s="19">
        <v>2002</v>
      </c>
      <c r="E189" s="20">
        <v>2008</v>
      </c>
      <c r="F189" s="21">
        <v>2001</v>
      </c>
      <c r="G189" s="22">
        <v>2002</v>
      </c>
      <c r="H189" s="23">
        <v>2007</v>
      </c>
      <c r="I189" s="24">
        <v>2007</v>
      </c>
      <c r="J189" s="25">
        <v>2006</v>
      </c>
      <c r="K189" s="23">
        <v>2001</v>
      </c>
      <c r="L189" s="26">
        <v>2002</v>
      </c>
      <c r="M189" s="27">
        <v>2009</v>
      </c>
      <c r="N189" s="20">
        <v>2011</v>
      </c>
      <c r="O189" s="2" t="s">
        <v>86</v>
      </c>
    </row>
    <row r="190" spans="1:15" x14ac:dyDescent="0.3">
      <c r="A190" s="2" t="s">
        <v>194</v>
      </c>
      <c r="B190" s="18">
        <v>109</v>
      </c>
      <c r="C190" s="17">
        <v>8</v>
      </c>
      <c r="D190" s="19">
        <v>7</v>
      </c>
      <c r="E190" s="20">
        <v>5</v>
      </c>
      <c r="F190" s="21">
        <v>2</v>
      </c>
      <c r="G190" s="22">
        <v>4</v>
      </c>
      <c r="H190" s="23">
        <v>5</v>
      </c>
      <c r="I190" s="24">
        <v>7</v>
      </c>
      <c r="J190" s="25">
        <v>2</v>
      </c>
      <c r="K190" s="23">
        <v>2</v>
      </c>
      <c r="L190" s="26">
        <v>4</v>
      </c>
      <c r="M190" s="27">
        <v>4</v>
      </c>
      <c r="N190" s="20">
        <v>3</v>
      </c>
      <c r="O190" s="2" t="s">
        <v>194</v>
      </c>
    </row>
    <row r="191" spans="1:15" ht="15" thickBot="1" x14ac:dyDescent="0.35">
      <c r="A191" s="87" t="s">
        <v>86</v>
      </c>
      <c r="B191" s="88">
        <v>2009</v>
      </c>
      <c r="C191" s="89">
        <v>2009</v>
      </c>
      <c r="D191" s="90">
        <v>2008</v>
      </c>
      <c r="E191" s="91">
        <v>2011</v>
      </c>
      <c r="F191" s="92">
        <v>2007</v>
      </c>
      <c r="G191" s="93">
        <v>2010</v>
      </c>
      <c r="H191" s="94">
        <v>2008</v>
      </c>
      <c r="I191" s="95">
        <v>2010</v>
      </c>
      <c r="J191" s="96">
        <v>2009</v>
      </c>
      <c r="K191" s="94">
        <v>2003</v>
      </c>
      <c r="L191" s="97">
        <v>2007</v>
      </c>
      <c r="M191" s="98">
        <v>2011</v>
      </c>
      <c r="N191" s="91">
        <v>2010</v>
      </c>
      <c r="O191" s="87" t="s">
        <v>86</v>
      </c>
    </row>
    <row r="192" spans="1:15" ht="15" thickTop="1" x14ac:dyDescent="0.3">
      <c r="A192" s="61" t="s">
        <v>195</v>
      </c>
      <c r="B192" s="62">
        <f>SUM(C192:N192)</f>
        <v>121</v>
      </c>
      <c r="C192" s="63">
        <v>15</v>
      </c>
      <c r="D192" s="64">
        <v>11</v>
      </c>
      <c r="E192" s="65">
        <v>3</v>
      </c>
      <c r="F192" s="66">
        <v>3</v>
      </c>
      <c r="G192" s="67">
        <v>4</v>
      </c>
      <c r="H192" s="68">
        <v>13</v>
      </c>
      <c r="I192" s="69">
        <v>11</v>
      </c>
      <c r="J192" s="70">
        <v>16</v>
      </c>
      <c r="K192" s="68">
        <v>9</v>
      </c>
      <c r="L192" s="71">
        <v>8</v>
      </c>
      <c r="M192" s="72">
        <v>5</v>
      </c>
      <c r="N192" s="65">
        <v>23</v>
      </c>
      <c r="O192" s="61" t="s">
        <v>195</v>
      </c>
    </row>
    <row r="193" spans="1:15" x14ac:dyDescent="0.3">
      <c r="A193" s="2" t="s">
        <v>192</v>
      </c>
      <c r="B193" s="18">
        <f>SUM(C193:N193)</f>
        <v>126</v>
      </c>
      <c r="C193" s="17">
        <v>11</v>
      </c>
      <c r="D193" s="19">
        <v>10</v>
      </c>
      <c r="E193" s="20">
        <v>10</v>
      </c>
      <c r="F193" s="21">
        <v>11</v>
      </c>
      <c r="G193" s="22">
        <v>10</v>
      </c>
      <c r="H193" s="23">
        <v>10</v>
      </c>
      <c r="I193" s="24">
        <v>9</v>
      </c>
      <c r="J193" s="25">
        <v>10</v>
      </c>
      <c r="K193" s="23">
        <v>11</v>
      </c>
      <c r="L193" s="26">
        <v>10</v>
      </c>
      <c r="M193" s="27">
        <v>12</v>
      </c>
      <c r="N193" s="20">
        <v>12</v>
      </c>
      <c r="O193" s="2" t="s">
        <v>192</v>
      </c>
    </row>
    <row r="194" spans="1:15" x14ac:dyDescent="0.3">
      <c r="A194" s="2" t="s">
        <v>193</v>
      </c>
      <c r="B194" s="16"/>
      <c r="C194" s="17">
        <v>24</v>
      </c>
      <c r="D194" s="19">
        <v>21</v>
      </c>
      <c r="E194" s="20">
        <v>23</v>
      </c>
      <c r="F194" s="21">
        <v>21</v>
      </c>
      <c r="G194" s="22">
        <v>20</v>
      </c>
      <c r="H194" s="23">
        <v>21</v>
      </c>
      <c r="I194" s="24">
        <v>21</v>
      </c>
      <c r="J194" s="25">
        <v>21</v>
      </c>
      <c r="K194" s="23">
        <v>22</v>
      </c>
      <c r="L194" s="26">
        <v>24</v>
      </c>
      <c r="M194" s="27">
        <v>23</v>
      </c>
      <c r="N194" s="20">
        <v>21</v>
      </c>
      <c r="O194" s="2" t="s">
        <v>193</v>
      </c>
    </row>
    <row r="195" spans="1:15" x14ac:dyDescent="0.3">
      <c r="A195" s="2" t="s">
        <v>86</v>
      </c>
      <c r="B195" s="16"/>
      <c r="C195" s="17">
        <v>1948</v>
      </c>
      <c r="D195" s="19">
        <v>1995</v>
      </c>
      <c r="E195" s="20">
        <v>1979</v>
      </c>
      <c r="F195" s="21">
        <v>2001</v>
      </c>
      <c r="G195" s="22">
        <v>2006</v>
      </c>
      <c r="H195" s="23">
        <v>1991</v>
      </c>
      <c r="I195" s="24">
        <v>1988</v>
      </c>
      <c r="J195" s="25">
        <v>1956</v>
      </c>
      <c r="K195" s="23">
        <v>1950</v>
      </c>
      <c r="L195" s="26">
        <v>1981</v>
      </c>
      <c r="M195" s="27">
        <v>2000</v>
      </c>
      <c r="N195" s="20" t="s">
        <v>99</v>
      </c>
      <c r="O195" s="2" t="s">
        <v>86</v>
      </c>
    </row>
    <row r="196" spans="1:15" x14ac:dyDescent="0.3">
      <c r="A196" s="2" t="s">
        <v>194</v>
      </c>
      <c r="B196" s="16"/>
      <c r="C196" s="17">
        <v>1</v>
      </c>
      <c r="D196" s="19">
        <v>1</v>
      </c>
      <c r="E196" s="20">
        <v>1</v>
      </c>
      <c r="F196" s="21">
        <v>2</v>
      </c>
      <c r="G196" s="22">
        <v>2</v>
      </c>
      <c r="H196" s="23">
        <v>1</v>
      </c>
      <c r="I196" s="24">
        <v>3</v>
      </c>
      <c r="J196" s="25">
        <v>2</v>
      </c>
      <c r="K196" s="23">
        <v>1</v>
      </c>
      <c r="L196" s="26">
        <v>2</v>
      </c>
      <c r="M196" s="27">
        <v>4</v>
      </c>
      <c r="N196" s="20">
        <v>2</v>
      </c>
      <c r="O196" s="2" t="s">
        <v>194</v>
      </c>
    </row>
    <row r="197" spans="1:15" x14ac:dyDescent="0.3">
      <c r="A197" s="87" t="s">
        <v>86</v>
      </c>
      <c r="B197" s="16"/>
      <c r="C197" s="17">
        <v>1997</v>
      </c>
      <c r="D197" s="19">
        <v>1959</v>
      </c>
      <c r="E197" s="20">
        <v>1953</v>
      </c>
      <c r="F197" s="21">
        <v>2007</v>
      </c>
      <c r="G197" s="22">
        <v>1989</v>
      </c>
      <c r="H197" s="23">
        <v>1976</v>
      </c>
      <c r="I197" s="24" t="s">
        <v>99</v>
      </c>
      <c r="J197" s="25">
        <v>1995</v>
      </c>
      <c r="K197" s="23">
        <v>1959</v>
      </c>
      <c r="L197" s="26">
        <v>1969</v>
      </c>
      <c r="M197" s="27" t="s">
        <v>99</v>
      </c>
      <c r="N197" s="20">
        <v>1971</v>
      </c>
      <c r="O197" s="87" t="s">
        <v>86</v>
      </c>
    </row>
    <row r="198" spans="1:15" x14ac:dyDescent="0.3">
      <c r="A198" s="15" t="s">
        <v>196</v>
      </c>
      <c r="B198" s="16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 t="s">
        <v>196</v>
      </c>
    </row>
    <row r="199" spans="1:15" x14ac:dyDescent="0.3">
      <c r="A199" s="3" t="s">
        <v>197</v>
      </c>
      <c r="B199" s="18">
        <v>32.4</v>
      </c>
      <c r="C199" s="5">
        <v>16</v>
      </c>
      <c r="D199" s="6">
        <v>7.8</v>
      </c>
      <c r="E199" s="7">
        <v>14.2</v>
      </c>
      <c r="F199" s="8">
        <v>6</v>
      </c>
      <c r="G199" s="9">
        <v>2.6</v>
      </c>
      <c r="H199" s="10">
        <v>12.6</v>
      </c>
      <c r="I199" s="11">
        <v>32.4</v>
      </c>
      <c r="J199" s="12">
        <v>20</v>
      </c>
      <c r="K199" s="10">
        <v>16.2</v>
      </c>
      <c r="L199" s="13">
        <v>8.8000000000000007</v>
      </c>
      <c r="M199" s="14">
        <v>11</v>
      </c>
      <c r="N199" s="7">
        <v>26</v>
      </c>
      <c r="O199" s="3" t="s">
        <v>197</v>
      </c>
    </row>
    <row r="200" spans="1:15" x14ac:dyDescent="0.3">
      <c r="A200" s="35" t="s">
        <v>89</v>
      </c>
      <c r="B200" s="38">
        <v>40740</v>
      </c>
      <c r="C200" s="39">
        <v>40555</v>
      </c>
      <c r="D200" s="40">
        <v>40600</v>
      </c>
      <c r="E200" s="41">
        <v>40633</v>
      </c>
      <c r="F200" s="42">
        <v>40662</v>
      </c>
      <c r="G200" s="43">
        <v>40673</v>
      </c>
      <c r="H200" s="44">
        <v>40712</v>
      </c>
      <c r="I200" s="45">
        <v>40740</v>
      </c>
      <c r="J200" s="46">
        <v>40781</v>
      </c>
      <c r="K200" s="44">
        <v>40804</v>
      </c>
      <c r="L200" s="47">
        <v>40856</v>
      </c>
      <c r="M200" s="48">
        <v>40852</v>
      </c>
      <c r="N200" s="41">
        <v>40881</v>
      </c>
      <c r="O200" s="35" t="s">
        <v>89</v>
      </c>
    </row>
    <row r="201" spans="1:15" x14ac:dyDescent="0.3">
      <c r="A201" s="2" t="s">
        <v>198</v>
      </c>
      <c r="B201" s="18">
        <v>65</v>
      </c>
      <c r="C201" s="17">
        <v>25</v>
      </c>
      <c r="D201" s="19">
        <v>24.6</v>
      </c>
      <c r="E201" s="20">
        <v>23</v>
      </c>
      <c r="F201" s="21">
        <v>63.5</v>
      </c>
      <c r="G201" s="22">
        <v>50</v>
      </c>
      <c r="H201" s="23">
        <v>32</v>
      </c>
      <c r="I201" s="24">
        <v>48</v>
      </c>
      <c r="J201" s="25">
        <v>65</v>
      </c>
      <c r="K201" s="23">
        <v>32</v>
      </c>
      <c r="L201" s="26">
        <v>21</v>
      </c>
      <c r="M201" s="27">
        <v>45.4</v>
      </c>
      <c r="N201" s="20">
        <v>24</v>
      </c>
      <c r="O201" s="2" t="s">
        <v>198</v>
      </c>
    </row>
    <row r="202" spans="1:15" ht="15" thickBot="1" x14ac:dyDescent="0.35">
      <c r="A202" s="87" t="s">
        <v>89</v>
      </c>
      <c r="B202" s="167">
        <v>37494</v>
      </c>
      <c r="C202" s="89" t="s">
        <v>200</v>
      </c>
      <c r="D202" s="169">
        <v>40237</v>
      </c>
      <c r="E202" s="170">
        <v>38778</v>
      </c>
      <c r="F202" s="92" t="s">
        <v>202</v>
      </c>
      <c r="G202" s="172">
        <v>38843</v>
      </c>
      <c r="H202" s="173">
        <v>39210</v>
      </c>
      <c r="I202" s="95" t="s">
        <v>387</v>
      </c>
      <c r="J202" s="175">
        <v>37494</v>
      </c>
      <c r="K202" s="173">
        <v>37500</v>
      </c>
      <c r="L202" s="176">
        <v>38656</v>
      </c>
      <c r="M202" s="177">
        <v>40495</v>
      </c>
      <c r="N202" s="170">
        <v>39055</v>
      </c>
      <c r="O202" s="87" t="s">
        <v>89</v>
      </c>
    </row>
    <row r="203" spans="1:15" ht="15" thickTop="1" x14ac:dyDescent="0.3">
      <c r="A203" s="61" t="s">
        <v>206</v>
      </c>
      <c r="B203" s="213">
        <v>27.6</v>
      </c>
      <c r="C203" s="63">
        <v>17.5</v>
      </c>
      <c r="D203" s="64">
        <v>8</v>
      </c>
      <c r="E203" s="65">
        <v>9</v>
      </c>
      <c r="F203" s="66">
        <v>5.8</v>
      </c>
      <c r="G203" s="67">
        <v>2.2000000000000002</v>
      </c>
      <c r="H203" s="68">
        <v>10.1</v>
      </c>
      <c r="I203" s="69">
        <v>27.6</v>
      </c>
      <c r="J203" s="70">
        <v>27</v>
      </c>
      <c r="K203" s="68">
        <v>22.5</v>
      </c>
      <c r="L203" s="71">
        <v>7.4</v>
      </c>
      <c r="M203" s="72">
        <v>12.1</v>
      </c>
      <c r="N203" s="65">
        <v>23.5</v>
      </c>
      <c r="O203" s="61" t="s">
        <v>206</v>
      </c>
    </row>
    <row r="204" spans="1:15" x14ac:dyDescent="0.3">
      <c r="A204" s="152" t="s">
        <v>89</v>
      </c>
      <c r="B204" s="214">
        <v>40740</v>
      </c>
      <c r="C204" s="154">
        <v>40555</v>
      </c>
      <c r="D204" s="155">
        <v>40870</v>
      </c>
      <c r="E204" s="156">
        <v>40632</v>
      </c>
      <c r="F204" s="157">
        <v>40662</v>
      </c>
      <c r="G204" s="158">
        <v>40693</v>
      </c>
      <c r="H204" s="159">
        <v>40712</v>
      </c>
      <c r="I204" s="160">
        <v>40740</v>
      </c>
      <c r="J204" s="161">
        <v>40768</v>
      </c>
      <c r="K204" s="159">
        <v>40803</v>
      </c>
      <c r="L204" s="162">
        <v>40822</v>
      </c>
      <c r="M204" s="163">
        <v>40850</v>
      </c>
      <c r="N204" s="156">
        <v>40892</v>
      </c>
      <c r="O204" s="152" t="s">
        <v>89</v>
      </c>
    </row>
    <row r="205" spans="1:15" x14ac:dyDescent="0.3">
      <c r="A205" s="2" t="s">
        <v>198</v>
      </c>
      <c r="B205" s="18">
        <v>101.4</v>
      </c>
      <c r="C205" s="17">
        <v>41.1</v>
      </c>
      <c r="D205" s="19">
        <v>33.4</v>
      </c>
      <c r="E205" s="20">
        <v>31.4</v>
      </c>
      <c r="F205" s="21">
        <v>37.5</v>
      </c>
      <c r="G205" s="22">
        <v>38</v>
      </c>
      <c r="H205" s="23">
        <v>68.099999999999994</v>
      </c>
      <c r="I205" s="24">
        <v>77</v>
      </c>
      <c r="J205" s="25">
        <v>65</v>
      </c>
      <c r="K205" s="23">
        <v>101.4</v>
      </c>
      <c r="L205" s="26">
        <v>53.3</v>
      </c>
      <c r="M205" s="27">
        <v>37.4</v>
      </c>
      <c r="N205" s="20">
        <v>37.6</v>
      </c>
      <c r="O205" s="2" t="s">
        <v>198</v>
      </c>
    </row>
    <row r="206" spans="1:15" x14ac:dyDescent="0.3">
      <c r="A206" s="2" t="s">
        <v>89</v>
      </c>
      <c r="B206" s="38">
        <v>34587</v>
      </c>
      <c r="C206" s="73">
        <v>9135</v>
      </c>
      <c r="D206" s="74">
        <v>37299</v>
      </c>
      <c r="E206" s="75">
        <v>32574</v>
      </c>
      <c r="F206" s="76">
        <v>28582</v>
      </c>
      <c r="G206" s="77">
        <v>34098</v>
      </c>
      <c r="H206" s="78">
        <v>19540</v>
      </c>
      <c r="I206" s="79">
        <v>10049</v>
      </c>
      <c r="J206" s="80">
        <v>37494</v>
      </c>
      <c r="K206" s="78">
        <v>34587</v>
      </c>
      <c r="L206" s="81">
        <v>11973</v>
      </c>
      <c r="M206" s="82">
        <v>23334</v>
      </c>
      <c r="N206" s="75">
        <v>29207</v>
      </c>
      <c r="O206" s="2"/>
    </row>
    <row r="207" spans="1:15" x14ac:dyDescent="0.3">
      <c r="A207" s="15" t="s">
        <v>207</v>
      </c>
      <c r="B207" s="16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 t="s">
        <v>207</v>
      </c>
    </row>
    <row r="208" spans="1:15" x14ac:dyDescent="0.3">
      <c r="A208" s="263" t="s">
        <v>208</v>
      </c>
      <c r="B208" s="264">
        <f>SUM(C208:N208)</f>
        <v>0</v>
      </c>
      <c r="C208" s="265">
        <v>0</v>
      </c>
      <c r="D208" s="266">
        <v>0</v>
      </c>
      <c r="E208" s="267">
        <v>0</v>
      </c>
      <c r="F208" s="268">
        <v>0</v>
      </c>
      <c r="G208" s="269">
        <v>0</v>
      </c>
      <c r="H208" s="270">
        <v>0</v>
      </c>
      <c r="I208" s="271">
        <v>0</v>
      </c>
      <c r="J208" s="272">
        <v>0</v>
      </c>
      <c r="K208" s="270">
        <v>0</v>
      </c>
      <c r="L208" s="273">
        <v>0</v>
      </c>
      <c r="M208" s="274">
        <v>0</v>
      </c>
      <c r="N208" s="267">
        <v>0</v>
      </c>
      <c r="O208" s="263" t="s">
        <v>208</v>
      </c>
    </row>
    <row r="209" spans="1:15" x14ac:dyDescent="0.3">
      <c r="A209" s="275" t="s">
        <v>209</v>
      </c>
      <c r="B209" s="253">
        <f>SUM(C209:N209)</f>
        <v>13.9</v>
      </c>
      <c r="C209" s="276">
        <v>2.8</v>
      </c>
      <c r="D209" s="277">
        <v>4.7</v>
      </c>
      <c r="E209" s="278">
        <v>2.9</v>
      </c>
      <c r="F209" s="279">
        <v>0.3</v>
      </c>
      <c r="G209" s="280">
        <v>0</v>
      </c>
      <c r="H209" s="281">
        <v>0</v>
      </c>
      <c r="I209" s="282">
        <v>0</v>
      </c>
      <c r="J209" s="283">
        <v>0</v>
      </c>
      <c r="K209" s="281">
        <v>0</v>
      </c>
      <c r="L209" s="284">
        <v>0</v>
      </c>
      <c r="M209" s="285">
        <v>0.6</v>
      </c>
      <c r="N209" s="278">
        <v>2.6</v>
      </c>
      <c r="O209" s="275" t="s">
        <v>209</v>
      </c>
    </row>
    <row r="210" spans="1:15" x14ac:dyDescent="0.3">
      <c r="A210" s="2" t="s">
        <v>210</v>
      </c>
      <c r="B210" s="18">
        <v>22</v>
      </c>
      <c r="C210" s="17">
        <v>9</v>
      </c>
      <c r="D210" s="19">
        <v>13</v>
      </c>
      <c r="E210" s="20">
        <v>7</v>
      </c>
      <c r="F210" s="21">
        <v>2</v>
      </c>
      <c r="G210" s="22">
        <v>0</v>
      </c>
      <c r="H210" s="23">
        <v>0</v>
      </c>
      <c r="I210" s="24">
        <v>0</v>
      </c>
      <c r="J210" s="25">
        <v>0</v>
      </c>
      <c r="K210" s="23">
        <v>0</v>
      </c>
      <c r="L210" s="26">
        <v>0</v>
      </c>
      <c r="M210" s="27">
        <v>2</v>
      </c>
      <c r="N210" s="20">
        <v>9</v>
      </c>
      <c r="O210" s="2" t="s">
        <v>210</v>
      </c>
    </row>
    <row r="211" spans="1:15" x14ac:dyDescent="0.3">
      <c r="A211" s="2" t="s">
        <v>86</v>
      </c>
      <c r="B211" s="18">
        <v>2005</v>
      </c>
      <c r="C211" s="17">
        <v>2010</v>
      </c>
      <c r="D211" s="19">
        <v>2010</v>
      </c>
      <c r="E211" s="20">
        <v>2006</v>
      </c>
      <c r="F211" s="21">
        <v>2008</v>
      </c>
      <c r="G211" s="22"/>
      <c r="H211" s="23"/>
      <c r="I211" s="24"/>
      <c r="J211" s="25"/>
      <c r="K211" s="23"/>
      <c r="L211" s="26"/>
      <c r="M211" s="27">
        <v>2010</v>
      </c>
      <c r="N211" s="20">
        <v>2010</v>
      </c>
      <c r="O211" s="2" t="s">
        <v>86</v>
      </c>
    </row>
    <row r="212" spans="1:15" x14ac:dyDescent="0.3">
      <c r="A212" s="2" t="s">
        <v>211</v>
      </c>
      <c r="B212" s="18">
        <v>0</v>
      </c>
      <c r="C212" s="17">
        <v>0</v>
      </c>
      <c r="D212" s="19">
        <v>0</v>
      </c>
      <c r="E212" s="20">
        <v>0</v>
      </c>
      <c r="F212" s="21">
        <v>0</v>
      </c>
      <c r="G212" s="22">
        <v>0</v>
      </c>
      <c r="H212" s="23">
        <v>0</v>
      </c>
      <c r="I212" s="24">
        <v>0</v>
      </c>
      <c r="J212" s="25">
        <v>0</v>
      </c>
      <c r="K212" s="23">
        <v>0</v>
      </c>
      <c r="L212" s="26">
        <v>0</v>
      </c>
      <c r="M212" s="27">
        <v>0</v>
      </c>
      <c r="N212" s="20">
        <v>0</v>
      </c>
      <c r="O212" s="2" t="s">
        <v>211</v>
      </c>
    </row>
    <row r="213" spans="1:15" x14ac:dyDescent="0.3">
      <c r="A213" s="2" t="s">
        <v>126</v>
      </c>
      <c r="B213" s="18">
        <v>2011</v>
      </c>
      <c r="C213" s="17">
        <v>2011</v>
      </c>
      <c r="D213" s="19">
        <v>2011</v>
      </c>
      <c r="E213" s="20">
        <v>2011</v>
      </c>
      <c r="F213" s="21">
        <v>2011</v>
      </c>
      <c r="G213" s="22"/>
      <c r="H213" s="23"/>
      <c r="I213" s="24"/>
      <c r="J213" s="25"/>
      <c r="K213" s="23"/>
      <c r="L213" s="26"/>
      <c r="M213" s="27">
        <v>2009</v>
      </c>
      <c r="N213" s="20">
        <v>2007</v>
      </c>
      <c r="O213" s="2" t="s">
        <v>126</v>
      </c>
    </row>
    <row r="214" spans="1:15" x14ac:dyDescent="0.3">
      <c r="A214" s="2" t="s">
        <v>212</v>
      </c>
      <c r="B214" s="18">
        <v>22</v>
      </c>
      <c r="C214" s="17">
        <v>8</v>
      </c>
      <c r="D214" s="19">
        <v>22</v>
      </c>
      <c r="E214" s="20">
        <v>22</v>
      </c>
      <c r="F214" s="21">
        <v>8</v>
      </c>
      <c r="G214" s="22">
        <v>0</v>
      </c>
      <c r="H214" s="23">
        <v>0</v>
      </c>
      <c r="I214" s="24">
        <v>0</v>
      </c>
      <c r="J214" s="25">
        <v>0</v>
      </c>
      <c r="K214" s="23">
        <v>0</v>
      </c>
      <c r="L214" s="26">
        <v>0</v>
      </c>
      <c r="M214" s="27">
        <v>2</v>
      </c>
      <c r="N214" s="20">
        <v>16</v>
      </c>
      <c r="O214" s="2" t="s">
        <v>212</v>
      </c>
    </row>
    <row r="215" spans="1:15" x14ac:dyDescent="0.3">
      <c r="A215" s="49" t="s">
        <v>89</v>
      </c>
      <c r="B215" s="50">
        <v>38407</v>
      </c>
      <c r="C215" s="51">
        <v>40191</v>
      </c>
      <c r="D215" s="52">
        <v>38407</v>
      </c>
      <c r="E215" s="53">
        <v>38413</v>
      </c>
      <c r="F215" s="54">
        <v>39545</v>
      </c>
      <c r="G215" s="55"/>
      <c r="H215" s="56"/>
      <c r="I215" s="57"/>
      <c r="J215" s="58"/>
      <c r="K215" s="56"/>
      <c r="L215" s="59"/>
      <c r="M215" s="60">
        <v>40510</v>
      </c>
      <c r="N215" s="53">
        <v>40531</v>
      </c>
      <c r="O215" s="49" t="s">
        <v>89</v>
      </c>
    </row>
    <row r="216" spans="1:15" x14ac:dyDescent="0.3">
      <c r="A216" s="2" t="s">
        <v>388</v>
      </c>
      <c r="B216" s="18">
        <f>SUM(C216:N216)</f>
        <v>14</v>
      </c>
      <c r="C216" s="17">
        <v>4</v>
      </c>
      <c r="D216" s="19">
        <v>4</v>
      </c>
      <c r="E216" s="20">
        <v>2</v>
      </c>
      <c r="F216" s="21">
        <v>1</v>
      </c>
      <c r="G216" s="22">
        <v>0</v>
      </c>
      <c r="H216" s="23">
        <v>0</v>
      </c>
      <c r="I216" s="24">
        <v>0</v>
      </c>
      <c r="J216" s="25">
        <v>0</v>
      </c>
      <c r="K216" s="23">
        <v>0</v>
      </c>
      <c r="L216" s="26">
        <v>0</v>
      </c>
      <c r="M216" s="27">
        <v>1</v>
      </c>
      <c r="N216" s="20">
        <v>2</v>
      </c>
      <c r="O216" s="2" t="s">
        <v>388</v>
      </c>
    </row>
    <row r="217" spans="1:15" x14ac:dyDescent="0.3">
      <c r="A217" s="15" t="s">
        <v>214</v>
      </c>
      <c r="B217" s="16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 t="s">
        <v>214</v>
      </c>
    </row>
    <row r="218" spans="1:15" x14ac:dyDescent="0.3">
      <c r="A218" s="263" t="s">
        <v>215</v>
      </c>
      <c r="B218" s="264">
        <f>SUM(C218:N218)</f>
        <v>19</v>
      </c>
      <c r="C218" s="265">
        <v>2</v>
      </c>
      <c r="D218" s="266">
        <v>2</v>
      </c>
      <c r="E218" s="267">
        <v>0</v>
      </c>
      <c r="F218" s="268">
        <v>0</v>
      </c>
      <c r="G218" s="269">
        <v>2</v>
      </c>
      <c r="H218" s="270">
        <v>1</v>
      </c>
      <c r="I218" s="271">
        <v>0</v>
      </c>
      <c r="J218" s="272">
        <v>0</v>
      </c>
      <c r="K218" s="270">
        <v>1</v>
      </c>
      <c r="L218" s="273">
        <v>0</v>
      </c>
      <c r="M218" s="274">
        <v>11</v>
      </c>
      <c r="N218" s="267">
        <v>0</v>
      </c>
      <c r="O218" s="263" t="s">
        <v>215</v>
      </c>
    </row>
    <row r="219" spans="1:15" x14ac:dyDescent="0.3">
      <c r="A219" s="275" t="s">
        <v>216</v>
      </c>
      <c r="B219" s="253">
        <f>SUM(C219:N219)</f>
        <v>15.055555555555555</v>
      </c>
      <c r="C219" s="276">
        <v>1.4</v>
      </c>
      <c r="D219" s="277">
        <v>1.1000000000000001</v>
      </c>
      <c r="E219" s="278">
        <v>1.7</v>
      </c>
      <c r="F219" s="279">
        <v>1.7</v>
      </c>
      <c r="G219" s="280">
        <v>1.4</v>
      </c>
      <c r="H219" s="281">
        <v>0.8</v>
      </c>
      <c r="I219" s="282">
        <v>0.55555555555555558</v>
      </c>
      <c r="J219" s="283">
        <v>0.4</v>
      </c>
      <c r="K219" s="281">
        <v>1.7</v>
      </c>
      <c r="L219" s="284">
        <v>1.2</v>
      </c>
      <c r="M219" s="285">
        <v>1.2</v>
      </c>
      <c r="N219" s="278">
        <v>1.9</v>
      </c>
      <c r="O219" s="275" t="s">
        <v>216</v>
      </c>
    </row>
    <row r="220" spans="1:15" x14ac:dyDescent="0.3">
      <c r="A220" s="2" t="s">
        <v>217</v>
      </c>
      <c r="B220" s="18">
        <v>25</v>
      </c>
      <c r="C220" s="17">
        <v>6</v>
      </c>
      <c r="D220" s="19">
        <v>3</v>
      </c>
      <c r="E220" s="20">
        <v>5</v>
      </c>
      <c r="F220" s="21">
        <v>4</v>
      </c>
      <c r="G220" s="22">
        <v>4</v>
      </c>
      <c r="H220" s="23">
        <v>3</v>
      </c>
      <c r="I220" s="24">
        <v>1</v>
      </c>
      <c r="J220" s="25">
        <v>2</v>
      </c>
      <c r="K220" s="23">
        <v>3</v>
      </c>
      <c r="L220" s="26">
        <v>3</v>
      </c>
      <c r="M220" s="27">
        <v>11</v>
      </c>
      <c r="N220" s="20">
        <v>4</v>
      </c>
      <c r="O220" s="2" t="s">
        <v>217</v>
      </c>
    </row>
    <row r="221" spans="1:15" x14ac:dyDescent="0.3">
      <c r="A221" s="2" t="s">
        <v>86</v>
      </c>
      <c r="B221" s="18">
        <v>2001</v>
      </c>
      <c r="C221" s="17">
        <v>2001</v>
      </c>
      <c r="D221" s="19">
        <v>2001</v>
      </c>
      <c r="E221" s="20">
        <v>2005</v>
      </c>
      <c r="F221" s="21">
        <v>2010</v>
      </c>
      <c r="G221" s="22">
        <v>2001</v>
      </c>
      <c r="H221" s="23">
        <v>2010</v>
      </c>
      <c r="I221" s="24">
        <v>2006</v>
      </c>
      <c r="J221" s="25">
        <v>2001</v>
      </c>
      <c r="K221" s="23">
        <v>2009</v>
      </c>
      <c r="L221" s="26">
        <v>2008</v>
      </c>
      <c r="M221" s="27">
        <v>2011</v>
      </c>
      <c r="N221" s="20">
        <v>2010</v>
      </c>
      <c r="O221" s="2" t="s">
        <v>86</v>
      </c>
    </row>
    <row r="222" spans="1:15" x14ac:dyDescent="0.3">
      <c r="A222" s="2" t="s">
        <v>218</v>
      </c>
      <c r="B222" s="18">
        <v>11</v>
      </c>
      <c r="C222" s="17">
        <v>0</v>
      </c>
      <c r="D222" s="19">
        <v>0</v>
      </c>
      <c r="E222" s="20">
        <v>0</v>
      </c>
      <c r="F222" s="21">
        <v>0</v>
      </c>
      <c r="G222" s="22">
        <v>0</v>
      </c>
      <c r="H222" s="23">
        <v>0</v>
      </c>
      <c r="I222" s="24">
        <v>0</v>
      </c>
      <c r="J222" s="25">
        <v>0</v>
      </c>
      <c r="K222" s="23">
        <v>1</v>
      </c>
      <c r="L222" s="26">
        <v>0</v>
      </c>
      <c r="M222" s="27">
        <v>0</v>
      </c>
      <c r="N222" s="20">
        <v>1</v>
      </c>
      <c r="O222" s="2" t="s">
        <v>218</v>
      </c>
    </row>
    <row r="223" spans="1:15" ht="15" thickBot="1" x14ac:dyDescent="0.35">
      <c r="A223" s="87" t="s">
        <v>86</v>
      </c>
      <c r="B223" s="88">
        <v>2005</v>
      </c>
      <c r="C223" s="89">
        <v>2005</v>
      </c>
      <c r="D223" s="90">
        <v>2010</v>
      </c>
      <c r="E223" s="91">
        <v>2011</v>
      </c>
      <c r="F223" s="92">
        <v>2011</v>
      </c>
      <c r="G223" s="93">
        <v>2002</v>
      </c>
      <c r="H223" s="94">
        <v>2007</v>
      </c>
      <c r="I223" s="95">
        <v>2008</v>
      </c>
      <c r="J223" s="96">
        <v>2010</v>
      </c>
      <c r="K223" s="94">
        <v>2011</v>
      </c>
      <c r="L223" s="97">
        <v>2010</v>
      </c>
      <c r="M223" s="98">
        <v>2008</v>
      </c>
      <c r="N223" s="91">
        <v>2009</v>
      </c>
      <c r="O223" s="87" t="s">
        <v>86</v>
      </c>
    </row>
    <row r="224" spans="1:15" ht="15" thickTop="1" x14ac:dyDescent="0.3">
      <c r="A224" s="61" t="s">
        <v>219</v>
      </c>
      <c r="B224" s="62">
        <f>SUM(C224:N224)</f>
        <v>2</v>
      </c>
      <c r="C224" s="63">
        <v>0</v>
      </c>
      <c r="D224" s="64">
        <v>1</v>
      </c>
      <c r="E224" s="65">
        <v>0</v>
      </c>
      <c r="F224" s="66">
        <v>0</v>
      </c>
      <c r="G224" s="67">
        <v>0</v>
      </c>
      <c r="H224" s="68">
        <v>0</v>
      </c>
      <c r="I224" s="69">
        <v>0</v>
      </c>
      <c r="J224" s="205">
        <v>0</v>
      </c>
      <c r="K224" s="68">
        <v>0</v>
      </c>
      <c r="L224" s="71">
        <v>0</v>
      </c>
      <c r="M224" s="72">
        <v>1</v>
      </c>
      <c r="N224" s="65">
        <v>0</v>
      </c>
      <c r="O224" s="61" t="s">
        <v>219</v>
      </c>
    </row>
    <row r="225" spans="1:15" x14ac:dyDescent="0.3">
      <c r="A225" s="2" t="s">
        <v>220</v>
      </c>
      <c r="B225" s="18">
        <f>SUM(C225:N225)</f>
        <v>58</v>
      </c>
      <c r="C225" s="17">
        <v>5</v>
      </c>
      <c r="D225" s="19">
        <v>6</v>
      </c>
      <c r="E225" s="20">
        <v>5</v>
      </c>
      <c r="F225" s="21">
        <v>4</v>
      </c>
      <c r="G225" s="22">
        <v>3</v>
      </c>
      <c r="H225" s="23">
        <v>4</v>
      </c>
      <c r="I225" s="24">
        <v>4</v>
      </c>
      <c r="J225" s="25">
        <v>4</v>
      </c>
      <c r="K225" s="23">
        <v>5</v>
      </c>
      <c r="L225" s="26">
        <v>6</v>
      </c>
      <c r="M225" s="27">
        <v>6</v>
      </c>
      <c r="N225" s="20">
        <v>6</v>
      </c>
      <c r="O225" s="2" t="s">
        <v>220</v>
      </c>
    </row>
    <row r="226" spans="1:15" x14ac:dyDescent="0.3">
      <c r="A226" s="15" t="s">
        <v>221</v>
      </c>
      <c r="B226" s="16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 t="s">
        <v>221</v>
      </c>
    </row>
    <row r="227" spans="1:15" x14ac:dyDescent="0.3">
      <c r="A227" s="3" t="s">
        <v>222</v>
      </c>
      <c r="B227" s="4">
        <v>53.6</v>
      </c>
      <c r="C227" s="5">
        <v>42.8</v>
      </c>
      <c r="D227" s="6">
        <v>42.8</v>
      </c>
      <c r="E227" s="7">
        <v>41</v>
      </c>
      <c r="F227" s="8">
        <v>38.200000000000003</v>
      </c>
      <c r="G227" s="9">
        <v>42.8</v>
      </c>
      <c r="H227" s="10">
        <v>45</v>
      </c>
      <c r="I227" s="11">
        <v>36.700000000000003</v>
      </c>
      <c r="J227" s="215">
        <v>36</v>
      </c>
      <c r="K227" s="10">
        <v>41.4</v>
      </c>
      <c r="L227" s="13">
        <v>40.299999999999997</v>
      </c>
      <c r="M227" s="14">
        <v>36</v>
      </c>
      <c r="N227" s="7">
        <v>53.6</v>
      </c>
      <c r="O227" s="3" t="s">
        <v>222</v>
      </c>
    </row>
    <row r="228" spans="1:15" x14ac:dyDescent="0.3">
      <c r="A228" s="35" t="s">
        <v>223</v>
      </c>
      <c r="B228" s="18">
        <v>77.400000000000006</v>
      </c>
      <c r="C228" s="17">
        <v>77.400000000000006</v>
      </c>
      <c r="D228" s="19">
        <v>55.4</v>
      </c>
      <c r="E228" s="20">
        <v>79.2</v>
      </c>
      <c r="F228" s="21">
        <v>48.6</v>
      </c>
      <c r="G228" s="22">
        <v>70.2</v>
      </c>
      <c r="H228" s="23">
        <v>56.88</v>
      </c>
      <c r="I228" s="24">
        <v>48.6</v>
      </c>
      <c r="J228" s="207">
        <v>44.28</v>
      </c>
      <c r="K228" s="23">
        <v>51.5</v>
      </c>
      <c r="L228" s="284">
        <v>42</v>
      </c>
      <c r="M228" s="27">
        <v>51.5</v>
      </c>
      <c r="N228" s="208">
        <v>64.099999999999994</v>
      </c>
      <c r="O228" s="35" t="s">
        <v>223</v>
      </c>
    </row>
    <row r="229" spans="1:15" ht="15" thickBot="1" x14ac:dyDescent="0.35">
      <c r="A229" s="164" t="s">
        <v>89</v>
      </c>
      <c r="B229" s="50">
        <v>39100</v>
      </c>
      <c r="C229" s="51">
        <v>39100</v>
      </c>
      <c r="D229" s="52">
        <v>38025</v>
      </c>
      <c r="E229" s="53">
        <v>39145</v>
      </c>
      <c r="F229" s="54">
        <v>38105</v>
      </c>
      <c r="G229" s="55">
        <v>38857</v>
      </c>
      <c r="H229" s="56">
        <v>39252</v>
      </c>
      <c r="I229" s="57">
        <v>39996</v>
      </c>
      <c r="J229" s="58">
        <v>38946</v>
      </c>
      <c r="K229" s="56">
        <v>40060</v>
      </c>
      <c r="L229" s="59">
        <v>38650</v>
      </c>
      <c r="M229" s="60">
        <v>40493</v>
      </c>
      <c r="N229" s="53">
        <v>39081</v>
      </c>
      <c r="O229" s="164" t="s">
        <v>86</v>
      </c>
    </row>
    <row r="230" spans="1:15" ht="15" thickTop="1" x14ac:dyDescent="0.3">
      <c r="A230" s="61" t="s">
        <v>224</v>
      </c>
      <c r="B230" s="62">
        <v>99</v>
      </c>
      <c r="C230" s="63">
        <v>72</v>
      </c>
      <c r="D230" s="64">
        <v>76.3</v>
      </c>
      <c r="E230" s="65">
        <v>68.400000000000006</v>
      </c>
      <c r="F230" s="66">
        <v>55.4</v>
      </c>
      <c r="G230" s="67"/>
      <c r="H230" s="68">
        <v>75.239999999999995</v>
      </c>
      <c r="I230" s="69">
        <v>64.400000000000006</v>
      </c>
      <c r="J230" s="70">
        <v>65.5</v>
      </c>
      <c r="K230" s="68">
        <v>74.16</v>
      </c>
      <c r="L230" s="71">
        <v>72</v>
      </c>
      <c r="M230" s="72">
        <v>64.400000000000006</v>
      </c>
      <c r="N230" s="65">
        <v>99</v>
      </c>
      <c r="O230" s="61" t="s">
        <v>224</v>
      </c>
    </row>
    <row r="231" spans="1:15" x14ac:dyDescent="0.3">
      <c r="A231" s="35" t="s">
        <v>223</v>
      </c>
      <c r="B231" s="18">
        <v>180</v>
      </c>
      <c r="C231" s="17">
        <v>151</v>
      </c>
      <c r="D231" s="19">
        <v>151</v>
      </c>
      <c r="E231" s="20">
        <v>126</v>
      </c>
      <c r="F231" s="21">
        <v>180</v>
      </c>
      <c r="G231" s="22">
        <v>133</v>
      </c>
      <c r="H231" s="23">
        <v>108</v>
      </c>
      <c r="I231" s="24">
        <v>97</v>
      </c>
      <c r="J231" s="25">
        <v>108</v>
      </c>
      <c r="K231" s="23">
        <v>108</v>
      </c>
      <c r="L231" s="26">
        <v>180</v>
      </c>
      <c r="M231" s="27">
        <v>122</v>
      </c>
      <c r="N231" s="20">
        <v>148</v>
      </c>
      <c r="O231" s="35" t="s">
        <v>223</v>
      </c>
    </row>
    <row r="232" spans="1:15" x14ac:dyDescent="0.3">
      <c r="A232" s="35" t="s">
        <v>86</v>
      </c>
      <c r="B232" s="18">
        <v>1949</v>
      </c>
      <c r="C232" s="17">
        <v>1966</v>
      </c>
      <c r="D232" s="19">
        <v>1990</v>
      </c>
      <c r="E232" s="20">
        <v>1984</v>
      </c>
      <c r="F232" s="21">
        <v>1949</v>
      </c>
      <c r="G232" s="22">
        <v>1949</v>
      </c>
      <c r="H232" s="23">
        <v>1993</v>
      </c>
      <c r="I232" s="79" t="s">
        <v>99</v>
      </c>
      <c r="J232" s="25">
        <v>1949</v>
      </c>
      <c r="K232" s="23" t="s">
        <v>99</v>
      </c>
      <c r="L232" s="26">
        <v>1949</v>
      </c>
      <c r="M232" s="27" t="s">
        <v>99</v>
      </c>
      <c r="N232" s="20">
        <v>2004</v>
      </c>
      <c r="O232" s="35" t="s">
        <v>86</v>
      </c>
    </row>
    <row r="233" spans="1:15" x14ac:dyDescent="0.3">
      <c r="A233" s="16" t="s">
        <v>225</v>
      </c>
      <c r="B233" s="16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6" t="s">
        <v>225</v>
      </c>
    </row>
    <row r="234" spans="1:15" x14ac:dyDescent="0.3">
      <c r="A234" s="263" t="s">
        <v>389</v>
      </c>
      <c r="B234" s="264">
        <f>SUM(C234:N234)</f>
        <v>39</v>
      </c>
      <c r="C234" s="265">
        <v>7</v>
      </c>
      <c r="D234" s="266">
        <v>1</v>
      </c>
      <c r="E234" s="267">
        <v>6</v>
      </c>
      <c r="F234" s="268">
        <v>7.5</v>
      </c>
      <c r="G234" s="269">
        <v>1</v>
      </c>
      <c r="H234" s="270">
        <v>3.5</v>
      </c>
      <c r="I234" s="271">
        <v>10.5</v>
      </c>
      <c r="J234" s="272">
        <v>0.5</v>
      </c>
      <c r="K234" s="270">
        <v>0</v>
      </c>
      <c r="L234" s="273">
        <v>0.5</v>
      </c>
      <c r="M234" s="274">
        <v>1.5</v>
      </c>
      <c r="N234" s="267">
        <v>0</v>
      </c>
      <c r="O234" s="263" t="s">
        <v>389</v>
      </c>
    </row>
    <row r="235" spans="1:15" x14ac:dyDescent="0.3">
      <c r="A235" s="287" t="s">
        <v>227</v>
      </c>
      <c r="B235" s="253">
        <f>SUM(C235:N235)</f>
        <v>29.036000000000001</v>
      </c>
      <c r="C235" s="276">
        <v>1.55</v>
      </c>
      <c r="D235" s="277">
        <v>2.9</v>
      </c>
      <c r="E235" s="278">
        <v>2.75</v>
      </c>
      <c r="F235" s="279">
        <v>4.1019999999999994</v>
      </c>
      <c r="G235" s="280">
        <v>3.4019999999999997</v>
      </c>
      <c r="H235" s="281">
        <v>3.4519999999999995</v>
      </c>
      <c r="I235" s="282">
        <v>0.5</v>
      </c>
      <c r="J235" s="283">
        <v>1.55</v>
      </c>
      <c r="K235" s="281">
        <v>2.1519999999999997</v>
      </c>
      <c r="L235" s="284">
        <v>1.9019999999999999</v>
      </c>
      <c r="M235" s="285">
        <v>1.9759999999999998</v>
      </c>
      <c r="N235" s="278">
        <v>2.8</v>
      </c>
      <c r="O235" s="287" t="s">
        <v>227</v>
      </c>
    </row>
    <row r="236" spans="1:15" x14ac:dyDescent="0.3">
      <c r="A236" s="35" t="s">
        <v>228</v>
      </c>
      <c r="B236" s="18" t="s">
        <v>499</v>
      </c>
      <c r="C236" s="288" t="s">
        <v>500</v>
      </c>
      <c r="D236" s="31" t="s">
        <v>406</v>
      </c>
      <c r="E236" s="32" t="s">
        <v>522</v>
      </c>
      <c r="F236" s="33" t="s">
        <v>502</v>
      </c>
      <c r="G236" s="22" t="s">
        <v>503</v>
      </c>
      <c r="H236" s="23" t="s">
        <v>504</v>
      </c>
      <c r="I236" s="24" t="s">
        <v>523</v>
      </c>
      <c r="J236" s="84" t="s">
        <v>445</v>
      </c>
      <c r="K236" s="255" t="s">
        <v>444</v>
      </c>
      <c r="L236" s="36" t="s">
        <v>505</v>
      </c>
      <c r="M236" s="260" t="s">
        <v>506</v>
      </c>
      <c r="N236" s="32" t="s">
        <v>500</v>
      </c>
      <c r="O236" s="35" t="s">
        <v>228</v>
      </c>
    </row>
    <row r="237" spans="1:15" ht="15" thickBot="1" x14ac:dyDescent="0.35">
      <c r="A237" s="149" t="s">
        <v>239</v>
      </c>
      <c r="B237" s="88" t="s">
        <v>240</v>
      </c>
      <c r="C237" s="89" t="s">
        <v>464</v>
      </c>
      <c r="D237" s="90" t="s">
        <v>464</v>
      </c>
      <c r="E237" s="91" t="s">
        <v>241</v>
      </c>
      <c r="F237" s="92" t="s">
        <v>354</v>
      </c>
      <c r="G237" s="93" t="s">
        <v>244</v>
      </c>
      <c r="H237" s="94" t="s">
        <v>244</v>
      </c>
      <c r="I237" s="95" t="s">
        <v>483</v>
      </c>
      <c r="J237" s="257" t="s">
        <v>483</v>
      </c>
      <c r="K237" s="302" t="s">
        <v>524</v>
      </c>
      <c r="L237" s="97" t="s">
        <v>353</v>
      </c>
      <c r="M237" s="98" t="s">
        <v>483</v>
      </c>
      <c r="N237" s="91" t="s">
        <v>524</v>
      </c>
      <c r="O237" s="149" t="s">
        <v>239</v>
      </c>
    </row>
    <row r="238" spans="1:15" ht="15" thickTop="1" x14ac:dyDescent="0.3">
      <c r="A238" s="289" t="s">
        <v>396</v>
      </c>
      <c r="B238" s="151">
        <f>SUM(C238:N238)</f>
        <v>1.5</v>
      </c>
      <c r="C238" s="290">
        <v>0</v>
      </c>
      <c r="D238" s="291">
        <v>0</v>
      </c>
      <c r="E238" s="292">
        <v>1</v>
      </c>
      <c r="F238" s="293">
        <v>0</v>
      </c>
      <c r="G238" s="294">
        <v>0</v>
      </c>
      <c r="H238" s="295">
        <v>0</v>
      </c>
      <c r="I238" s="296">
        <v>0</v>
      </c>
      <c r="J238" s="297">
        <v>0</v>
      </c>
      <c r="K238" s="295">
        <v>0</v>
      </c>
      <c r="L238" s="298">
        <v>0</v>
      </c>
      <c r="M238" s="299">
        <v>0.5</v>
      </c>
      <c r="N238" s="292">
        <v>0</v>
      </c>
      <c r="O238" s="289" t="s">
        <v>396</v>
      </c>
    </row>
    <row r="239" spans="1:15" x14ac:dyDescent="0.3">
      <c r="A239" s="287" t="s">
        <v>248</v>
      </c>
      <c r="B239" s="253">
        <f>SUM(C239:N239)</f>
        <v>18.155999999999999</v>
      </c>
      <c r="C239" s="276">
        <v>0.85</v>
      </c>
      <c r="D239" s="277">
        <v>1.802</v>
      </c>
      <c r="E239" s="278">
        <v>2.8980000000000001</v>
      </c>
      <c r="F239" s="279">
        <v>3.85</v>
      </c>
      <c r="G239" s="280">
        <v>1.8480000000000001</v>
      </c>
      <c r="H239" s="281">
        <v>0.85199999999999998</v>
      </c>
      <c r="I239" s="282">
        <v>0.35</v>
      </c>
      <c r="J239" s="283">
        <v>1.452</v>
      </c>
      <c r="K239" s="281">
        <v>1.302</v>
      </c>
      <c r="L239" s="284">
        <v>0.70199999999999996</v>
      </c>
      <c r="M239" s="285">
        <v>0.3</v>
      </c>
      <c r="N239" s="278">
        <v>1.95</v>
      </c>
      <c r="O239" s="287" t="s">
        <v>248</v>
      </c>
    </row>
    <row r="240" spans="1:15" x14ac:dyDescent="0.3">
      <c r="A240" s="35" t="s">
        <v>249</v>
      </c>
      <c r="B240" s="18" t="s">
        <v>250</v>
      </c>
      <c r="C240" s="17" t="s">
        <v>251</v>
      </c>
      <c r="D240" s="19" t="s">
        <v>252</v>
      </c>
      <c r="E240" s="20" t="s">
        <v>253</v>
      </c>
      <c r="F240" s="21" t="s">
        <v>254</v>
      </c>
      <c r="G240" s="22" t="s">
        <v>255</v>
      </c>
      <c r="H240" s="23" t="s">
        <v>256</v>
      </c>
      <c r="I240" s="24" t="s">
        <v>257</v>
      </c>
      <c r="J240" s="25" t="s">
        <v>258</v>
      </c>
      <c r="K240" s="23" t="s">
        <v>259</v>
      </c>
      <c r="L240" s="26" t="s">
        <v>260</v>
      </c>
      <c r="M240" s="27" t="s">
        <v>261</v>
      </c>
      <c r="N240" s="20" t="s">
        <v>262</v>
      </c>
      <c r="O240" s="35" t="s">
        <v>249</v>
      </c>
    </row>
    <row r="241" spans="1:15" ht="15" thickBot="1" x14ac:dyDescent="0.35">
      <c r="A241" s="149" t="s">
        <v>263</v>
      </c>
      <c r="B241" s="88" t="s">
        <v>507</v>
      </c>
      <c r="C241" s="89" t="s">
        <v>524</v>
      </c>
      <c r="D241" s="300" t="s">
        <v>524</v>
      </c>
      <c r="E241" s="258" t="s">
        <v>508</v>
      </c>
      <c r="F241" s="301" t="s">
        <v>524</v>
      </c>
      <c r="G241" s="261" t="s">
        <v>524</v>
      </c>
      <c r="H241" s="302" t="s">
        <v>524</v>
      </c>
      <c r="I241" s="95" t="s">
        <v>524</v>
      </c>
      <c r="J241" s="257" t="s">
        <v>524</v>
      </c>
      <c r="K241" s="302" t="s">
        <v>524</v>
      </c>
      <c r="L241" s="303" t="s">
        <v>508</v>
      </c>
      <c r="M241" s="259" t="s">
        <v>508</v>
      </c>
      <c r="N241" s="91" t="s">
        <v>524</v>
      </c>
      <c r="O241" s="149" t="s">
        <v>263</v>
      </c>
    </row>
    <row r="242" spans="1:15" ht="15" thickTop="1" x14ac:dyDescent="0.3">
      <c r="A242" s="289" t="s">
        <v>399</v>
      </c>
      <c r="B242" s="151">
        <f>SUM(C242:N242)</f>
        <v>68.5</v>
      </c>
      <c r="C242" s="290">
        <v>5.5</v>
      </c>
      <c r="D242" s="291">
        <v>4</v>
      </c>
      <c r="E242" s="292">
        <v>12.5</v>
      </c>
      <c r="F242" s="293">
        <v>9.5</v>
      </c>
      <c r="G242" s="294">
        <v>6</v>
      </c>
      <c r="H242" s="295">
        <v>2.5</v>
      </c>
      <c r="I242" s="296">
        <v>2.5</v>
      </c>
      <c r="J242" s="297">
        <v>4.5</v>
      </c>
      <c r="K242" s="295">
        <v>4</v>
      </c>
      <c r="L242" s="298">
        <v>6.5</v>
      </c>
      <c r="M242" s="299">
        <v>11</v>
      </c>
      <c r="N242" s="292">
        <v>0</v>
      </c>
      <c r="O242" s="289" t="s">
        <v>357</v>
      </c>
    </row>
    <row r="243" spans="1:15" x14ac:dyDescent="0.3">
      <c r="A243" s="287" t="s">
        <v>269</v>
      </c>
      <c r="B243" s="253">
        <f>SUM(C243:N243)</f>
        <v>39.606000000000002</v>
      </c>
      <c r="C243" s="276">
        <v>3.5980000000000003</v>
      </c>
      <c r="D243" s="277">
        <v>3.7</v>
      </c>
      <c r="E243" s="278">
        <v>3.45</v>
      </c>
      <c r="F243" s="279">
        <v>3.7</v>
      </c>
      <c r="G243" s="280">
        <v>3.3019999999999996</v>
      </c>
      <c r="H243" s="281">
        <v>2.8020000000000005</v>
      </c>
      <c r="I243" s="282">
        <v>1.7</v>
      </c>
      <c r="J243" s="283">
        <v>1.502</v>
      </c>
      <c r="K243" s="281">
        <v>3.7480000000000002</v>
      </c>
      <c r="L243" s="284">
        <v>4.1500000000000004</v>
      </c>
      <c r="M243" s="285">
        <v>2.5520000000000005</v>
      </c>
      <c r="N243" s="278">
        <v>5.4020000000000001</v>
      </c>
      <c r="O243" s="287" t="s">
        <v>269</v>
      </c>
    </row>
    <row r="244" spans="1:15" x14ac:dyDescent="0.3">
      <c r="A244" s="35" t="s">
        <v>270</v>
      </c>
      <c r="B244" s="18" t="s">
        <v>525</v>
      </c>
      <c r="C244" s="17" t="s">
        <v>425</v>
      </c>
      <c r="D244" s="19" t="s">
        <v>465</v>
      </c>
      <c r="E244" s="32" t="s">
        <v>526</v>
      </c>
      <c r="F244" s="33" t="s">
        <v>527</v>
      </c>
      <c r="G244" s="22" t="s">
        <v>466</v>
      </c>
      <c r="H244" s="23" t="s">
        <v>428</v>
      </c>
      <c r="I244" s="24" t="s">
        <v>428</v>
      </c>
      <c r="J244" s="84" t="s">
        <v>528</v>
      </c>
      <c r="K244" s="23" t="s">
        <v>467</v>
      </c>
      <c r="L244" s="26" t="s">
        <v>276</v>
      </c>
      <c r="M244" s="260" t="s">
        <v>529</v>
      </c>
      <c r="N244" s="32" t="s">
        <v>502</v>
      </c>
      <c r="O244" s="35" t="s">
        <v>270</v>
      </c>
    </row>
    <row r="245" spans="1:15" ht="15" thickBot="1" x14ac:dyDescent="0.35">
      <c r="A245" s="149" t="s">
        <v>279</v>
      </c>
      <c r="B245" s="88" t="s">
        <v>280</v>
      </c>
      <c r="C245" s="89" t="s">
        <v>447</v>
      </c>
      <c r="D245" s="90" t="s">
        <v>241</v>
      </c>
      <c r="E245" s="91" t="s">
        <v>246</v>
      </c>
      <c r="F245" s="92" t="s">
        <v>241</v>
      </c>
      <c r="G245" s="93" t="s">
        <v>242</v>
      </c>
      <c r="H245" s="94" t="s">
        <v>510</v>
      </c>
      <c r="I245" s="95" t="s">
        <v>508</v>
      </c>
      <c r="J245" s="257" t="s">
        <v>508</v>
      </c>
      <c r="K245" s="94" t="s">
        <v>245</v>
      </c>
      <c r="L245" s="97" t="s">
        <v>245</v>
      </c>
      <c r="M245" s="98" t="s">
        <v>424</v>
      </c>
      <c r="N245" s="91" t="s">
        <v>524</v>
      </c>
      <c r="O245" s="149" t="s">
        <v>279</v>
      </c>
    </row>
    <row r="246" spans="1:15" ht="15" thickTop="1" x14ac:dyDescent="0.3">
      <c r="A246" s="289" t="s">
        <v>402</v>
      </c>
      <c r="B246" s="151">
        <f>SUM(C246:N246)</f>
        <v>38</v>
      </c>
      <c r="C246" s="290">
        <v>1</v>
      </c>
      <c r="D246" s="291">
        <v>7</v>
      </c>
      <c r="E246" s="292">
        <v>1.5</v>
      </c>
      <c r="F246" s="293">
        <v>3.5</v>
      </c>
      <c r="G246" s="294">
        <v>2</v>
      </c>
      <c r="H246" s="295">
        <v>2.5</v>
      </c>
      <c r="I246" s="296">
        <v>1</v>
      </c>
      <c r="J246" s="297">
        <v>1.5</v>
      </c>
      <c r="K246" s="295">
        <v>3</v>
      </c>
      <c r="L246" s="298">
        <v>6</v>
      </c>
      <c r="M246" s="299">
        <v>8</v>
      </c>
      <c r="N246" s="292">
        <v>1</v>
      </c>
      <c r="O246" s="289" t="s">
        <v>402</v>
      </c>
    </row>
    <row r="247" spans="1:15" x14ac:dyDescent="0.3">
      <c r="A247" s="287" t="s">
        <v>282</v>
      </c>
      <c r="B247" s="253">
        <f>SUM(C247:N247)</f>
        <v>34.707999999999998</v>
      </c>
      <c r="C247" s="276">
        <v>4.45</v>
      </c>
      <c r="D247" s="277">
        <v>2.6019999999999999</v>
      </c>
      <c r="E247" s="278">
        <v>2.95</v>
      </c>
      <c r="F247" s="279">
        <v>2.5499999999999998</v>
      </c>
      <c r="G247" s="280">
        <v>1.95</v>
      </c>
      <c r="H247" s="281">
        <v>2.2519999999999998</v>
      </c>
      <c r="I247" s="282">
        <v>2.302</v>
      </c>
      <c r="J247" s="283">
        <v>1.502</v>
      </c>
      <c r="K247" s="281">
        <v>2.7480000000000002</v>
      </c>
      <c r="L247" s="284">
        <v>4.9000000000000004</v>
      </c>
      <c r="M247" s="285">
        <v>3.7</v>
      </c>
      <c r="N247" s="278">
        <v>2.802</v>
      </c>
      <c r="O247" s="287" t="s">
        <v>282</v>
      </c>
    </row>
    <row r="248" spans="1:15" x14ac:dyDescent="0.3">
      <c r="A248" s="35" t="s">
        <v>283</v>
      </c>
      <c r="B248" s="18" t="s">
        <v>284</v>
      </c>
      <c r="C248" s="17" t="s">
        <v>429</v>
      </c>
      <c r="D248" s="19" t="s">
        <v>451</v>
      </c>
      <c r="E248" s="20" t="s">
        <v>391</v>
      </c>
      <c r="F248" s="33" t="s">
        <v>484</v>
      </c>
      <c r="G248" s="22" t="s">
        <v>469</v>
      </c>
      <c r="H248" s="23" t="s">
        <v>511</v>
      </c>
      <c r="I248" s="24" t="s">
        <v>358</v>
      </c>
      <c r="J248" s="84" t="s">
        <v>485</v>
      </c>
      <c r="K248" s="23" t="s">
        <v>431</v>
      </c>
      <c r="L248" s="26" t="s">
        <v>427</v>
      </c>
      <c r="M248" s="27" t="s">
        <v>259</v>
      </c>
      <c r="N248" s="20" t="s">
        <v>453</v>
      </c>
      <c r="O248" s="35" t="s">
        <v>283</v>
      </c>
    </row>
    <row r="249" spans="1:15" ht="15" thickBot="1" x14ac:dyDescent="0.35">
      <c r="A249" s="149" t="s">
        <v>287</v>
      </c>
      <c r="B249" s="88" t="s">
        <v>288</v>
      </c>
      <c r="C249" s="89" t="s">
        <v>530</v>
      </c>
      <c r="D249" s="90" t="s">
        <v>353</v>
      </c>
      <c r="E249" s="258" t="s">
        <v>486</v>
      </c>
      <c r="F249" s="92" t="s">
        <v>432</v>
      </c>
      <c r="G249" s="93" t="s">
        <v>242</v>
      </c>
      <c r="H249" s="94" t="s">
        <v>464</v>
      </c>
      <c r="I249" s="95" t="s">
        <v>242</v>
      </c>
      <c r="J249" s="96" t="s">
        <v>242</v>
      </c>
      <c r="K249" s="94" t="s">
        <v>246</v>
      </c>
      <c r="L249" s="97" t="s">
        <v>235</v>
      </c>
      <c r="M249" s="98" t="s">
        <v>245</v>
      </c>
      <c r="N249" s="91" t="s">
        <v>245</v>
      </c>
      <c r="O249" s="149" t="s">
        <v>287</v>
      </c>
    </row>
    <row r="250" spans="1:15" ht="15" thickTop="1" x14ac:dyDescent="0.3">
      <c r="A250" s="289" t="s">
        <v>404</v>
      </c>
      <c r="B250" s="151">
        <f>SUM(C250:N250)</f>
        <v>28.5</v>
      </c>
      <c r="C250" s="290">
        <v>6</v>
      </c>
      <c r="D250" s="291">
        <v>1.5</v>
      </c>
      <c r="E250" s="292">
        <v>2.5</v>
      </c>
      <c r="F250" s="293">
        <v>0.5</v>
      </c>
      <c r="G250" s="294">
        <v>1.5</v>
      </c>
      <c r="H250" s="295">
        <v>0.5</v>
      </c>
      <c r="I250" s="296">
        <v>1.5</v>
      </c>
      <c r="J250" s="297">
        <v>3</v>
      </c>
      <c r="K250" s="295">
        <v>1</v>
      </c>
      <c r="L250" s="298">
        <v>2</v>
      </c>
      <c r="M250" s="299">
        <v>3.5</v>
      </c>
      <c r="N250" s="292">
        <v>5</v>
      </c>
      <c r="O250" s="289" t="s">
        <v>404</v>
      </c>
    </row>
    <row r="251" spans="1:15" x14ac:dyDescent="0.3">
      <c r="A251" s="287" t="s">
        <v>290</v>
      </c>
      <c r="B251" s="253">
        <f>SUM(C251:N251)</f>
        <v>47.403999999999996</v>
      </c>
      <c r="C251" s="276">
        <v>6.0019999999999998</v>
      </c>
      <c r="D251" s="277">
        <v>3.05</v>
      </c>
      <c r="E251" s="278">
        <v>3.9</v>
      </c>
      <c r="F251" s="279">
        <v>2.952</v>
      </c>
      <c r="G251" s="280">
        <v>3.05</v>
      </c>
      <c r="H251" s="281">
        <v>2.4</v>
      </c>
      <c r="I251" s="282">
        <v>2.4</v>
      </c>
      <c r="J251" s="283">
        <v>3.1</v>
      </c>
      <c r="K251" s="281">
        <v>3.3</v>
      </c>
      <c r="L251" s="284">
        <v>6.1</v>
      </c>
      <c r="M251" s="285">
        <v>6.3</v>
      </c>
      <c r="N251" s="278">
        <v>4.8499999999999996</v>
      </c>
      <c r="O251" s="287" t="s">
        <v>290</v>
      </c>
    </row>
    <row r="252" spans="1:15" x14ac:dyDescent="0.3">
      <c r="A252" s="35" t="s">
        <v>291</v>
      </c>
      <c r="B252" s="18" t="s">
        <v>405</v>
      </c>
      <c r="C252" s="17" t="s">
        <v>467</v>
      </c>
      <c r="D252" s="19" t="s">
        <v>471</v>
      </c>
      <c r="E252" s="32" t="s">
        <v>472</v>
      </c>
      <c r="F252" s="33" t="s">
        <v>487</v>
      </c>
      <c r="G252" s="22" t="s">
        <v>403</v>
      </c>
      <c r="H252" s="23" t="s">
        <v>487</v>
      </c>
      <c r="I252" s="24" t="s">
        <v>453</v>
      </c>
      <c r="J252" s="84" t="s">
        <v>473</v>
      </c>
      <c r="K252" s="255" t="s">
        <v>488</v>
      </c>
      <c r="L252" s="26" t="s">
        <v>409</v>
      </c>
      <c r="M252" s="260" t="s">
        <v>489</v>
      </c>
      <c r="N252" s="20" t="s">
        <v>435</v>
      </c>
      <c r="O252" s="35" t="s">
        <v>291</v>
      </c>
    </row>
    <row r="253" spans="1:15" ht="15" thickBot="1" x14ac:dyDescent="0.35">
      <c r="A253" s="149" t="s">
        <v>295</v>
      </c>
      <c r="B253" s="88" t="s">
        <v>296</v>
      </c>
      <c r="C253" s="262" t="s">
        <v>512</v>
      </c>
      <c r="D253" s="90" t="s">
        <v>354</v>
      </c>
      <c r="E253" s="91" t="s">
        <v>366</v>
      </c>
      <c r="F253" s="301" t="s">
        <v>531</v>
      </c>
      <c r="G253" s="93" t="s">
        <v>510</v>
      </c>
      <c r="H253" s="94" t="s">
        <v>242</v>
      </c>
      <c r="I253" s="95" t="s">
        <v>354</v>
      </c>
      <c r="J253" s="96" t="s">
        <v>242</v>
      </c>
      <c r="K253" s="94" t="s">
        <v>243</v>
      </c>
      <c r="L253" s="97" t="s">
        <v>235</v>
      </c>
      <c r="M253" s="98" t="s">
        <v>245</v>
      </c>
      <c r="N253" s="91" t="s">
        <v>245</v>
      </c>
      <c r="O253" s="149" t="s">
        <v>295</v>
      </c>
    </row>
    <row r="254" spans="1:15" ht="15" thickTop="1" x14ac:dyDescent="0.3">
      <c r="A254" s="289" t="s">
        <v>410</v>
      </c>
      <c r="B254" s="151">
        <f>SUM(C254:N254)</f>
        <v>29.5</v>
      </c>
      <c r="C254" s="290">
        <v>1.5</v>
      </c>
      <c r="D254" s="291">
        <v>5</v>
      </c>
      <c r="E254" s="292">
        <v>0.5</v>
      </c>
      <c r="F254" s="293">
        <v>1</v>
      </c>
      <c r="G254" s="294">
        <v>1</v>
      </c>
      <c r="H254" s="295">
        <v>2</v>
      </c>
      <c r="I254" s="296">
        <v>4</v>
      </c>
      <c r="J254" s="297">
        <v>2.5</v>
      </c>
      <c r="K254" s="295">
        <v>6.5</v>
      </c>
      <c r="L254" s="298">
        <v>2.5</v>
      </c>
      <c r="M254" s="299">
        <v>1.5</v>
      </c>
      <c r="N254" s="292">
        <v>1.5</v>
      </c>
      <c r="O254" s="289" t="s">
        <v>410</v>
      </c>
    </row>
    <row r="255" spans="1:15" x14ac:dyDescent="0.3">
      <c r="A255" s="287" t="s">
        <v>299</v>
      </c>
      <c r="B255" s="253">
        <f>SUM(C255:N255)</f>
        <v>54.155999999999992</v>
      </c>
      <c r="C255" s="276">
        <v>6.55</v>
      </c>
      <c r="D255" s="277">
        <v>4.75</v>
      </c>
      <c r="E255" s="278">
        <v>4.1980000000000004</v>
      </c>
      <c r="F255" s="279">
        <v>3.05</v>
      </c>
      <c r="G255" s="280">
        <v>3.8520000000000003</v>
      </c>
      <c r="H255" s="281">
        <v>3.15</v>
      </c>
      <c r="I255" s="282">
        <v>5.7</v>
      </c>
      <c r="J255" s="283">
        <v>4.6019999999999994</v>
      </c>
      <c r="K255" s="281">
        <v>3.85</v>
      </c>
      <c r="L255" s="284">
        <v>5.6019999999999994</v>
      </c>
      <c r="M255" s="285">
        <v>4.8519999999999994</v>
      </c>
      <c r="N255" s="278">
        <v>4</v>
      </c>
      <c r="O255" s="287" t="s">
        <v>299</v>
      </c>
    </row>
    <row r="256" spans="1:15" x14ac:dyDescent="0.3">
      <c r="A256" s="35" t="s">
        <v>300</v>
      </c>
      <c r="B256" s="18" t="s">
        <v>301</v>
      </c>
      <c r="C256" s="17" t="s">
        <v>368</v>
      </c>
      <c r="D256" s="19" t="s">
        <v>369</v>
      </c>
      <c r="E256" s="20" t="s">
        <v>370</v>
      </c>
      <c r="F256" s="21" t="s">
        <v>251</v>
      </c>
      <c r="G256" s="22" t="s">
        <v>302</v>
      </c>
      <c r="H256" s="23" t="s">
        <v>252</v>
      </c>
      <c r="I256" s="24" t="s">
        <v>253</v>
      </c>
      <c r="J256" s="25" t="s">
        <v>303</v>
      </c>
      <c r="K256" s="23" t="s">
        <v>392</v>
      </c>
      <c r="L256" s="26" t="s">
        <v>280</v>
      </c>
      <c r="M256" s="27" t="s">
        <v>490</v>
      </c>
      <c r="N256" s="20" t="s">
        <v>304</v>
      </c>
      <c r="O256" s="35" t="s">
        <v>300</v>
      </c>
    </row>
    <row r="257" spans="1:15" ht="15" thickBot="1" x14ac:dyDescent="0.35">
      <c r="A257" s="149" t="s">
        <v>305</v>
      </c>
      <c r="B257" s="88" t="s">
        <v>513</v>
      </c>
      <c r="C257" s="262" t="s">
        <v>510</v>
      </c>
      <c r="D257" s="90" t="s">
        <v>491</v>
      </c>
      <c r="E257" s="258" t="s">
        <v>531</v>
      </c>
      <c r="F257" s="92" t="s">
        <v>447</v>
      </c>
      <c r="G257" s="93" t="s">
        <v>464</v>
      </c>
      <c r="H257" s="94" t="s">
        <v>483</v>
      </c>
      <c r="I257" s="95" t="s">
        <v>412</v>
      </c>
      <c r="J257" s="96" t="s">
        <v>243</v>
      </c>
      <c r="K257" s="94" t="s">
        <v>261</v>
      </c>
      <c r="L257" s="97" t="s">
        <v>455</v>
      </c>
      <c r="M257" s="259" t="s">
        <v>510</v>
      </c>
      <c r="N257" s="258" t="s">
        <v>510</v>
      </c>
      <c r="O257" s="149" t="s">
        <v>305</v>
      </c>
    </row>
    <row r="258" spans="1:15" ht="15" thickTop="1" x14ac:dyDescent="0.3">
      <c r="A258" s="289" t="s">
        <v>414</v>
      </c>
      <c r="B258" s="151">
        <f>SUM(C258:N258)</f>
        <v>151.5</v>
      </c>
      <c r="C258" s="290">
        <v>8.5</v>
      </c>
      <c r="D258" s="291">
        <v>9</v>
      </c>
      <c r="E258" s="292">
        <v>6</v>
      </c>
      <c r="F258" s="293">
        <v>7.5</v>
      </c>
      <c r="G258" s="294">
        <v>19</v>
      </c>
      <c r="H258" s="295">
        <v>19</v>
      </c>
      <c r="I258" s="296">
        <v>10</v>
      </c>
      <c r="J258" s="297">
        <v>18</v>
      </c>
      <c r="K258" s="295">
        <v>15.5</v>
      </c>
      <c r="L258" s="298">
        <v>13.5</v>
      </c>
      <c r="M258" s="299">
        <v>3</v>
      </c>
      <c r="N258" s="292">
        <v>22.5</v>
      </c>
      <c r="O258" s="289" t="s">
        <v>414</v>
      </c>
    </row>
    <row r="259" spans="1:15" x14ac:dyDescent="0.3">
      <c r="A259" s="287" t="s">
        <v>312</v>
      </c>
      <c r="B259" s="253">
        <f>SUM(C259:N259)</f>
        <v>83.902000000000001</v>
      </c>
      <c r="C259" s="276">
        <v>3.8979999999999997</v>
      </c>
      <c r="D259" s="277">
        <v>5.6519999999999992</v>
      </c>
      <c r="E259" s="278">
        <v>6.85</v>
      </c>
      <c r="F259" s="279">
        <v>7.1019999999999994</v>
      </c>
      <c r="G259" s="280">
        <v>8.6479999999999997</v>
      </c>
      <c r="H259" s="281">
        <v>10.401999999999997</v>
      </c>
      <c r="I259" s="282">
        <v>12.298</v>
      </c>
      <c r="J259" s="283">
        <v>10.199999999999999</v>
      </c>
      <c r="K259" s="281">
        <v>6.7</v>
      </c>
      <c r="L259" s="284">
        <v>3.9019999999999997</v>
      </c>
      <c r="M259" s="285">
        <v>4.1519999999999992</v>
      </c>
      <c r="N259" s="278">
        <v>4.0980000000000008</v>
      </c>
      <c r="O259" s="287" t="s">
        <v>312</v>
      </c>
    </row>
    <row r="260" spans="1:15" x14ac:dyDescent="0.3">
      <c r="A260" s="35" t="s">
        <v>313</v>
      </c>
      <c r="B260" s="18" t="s">
        <v>532</v>
      </c>
      <c r="C260" s="30" t="s">
        <v>533</v>
      </c>
      <c r="D260" s="19" t="s">
        <v>493</v>
      </c>
      <c r="E260" s="32" t="s">
        <v>515</v>
      </c>
      <c r="F260" s="21" t="s">
        <v>435</v>
      </c>
      <c r="G260" s="22" t="s">
        <v>534</v>
      </c>
      <c r="H260" s="255" t="s">
        <v>534</v>
      </c>
      <c r="I260" s="24" t="s">
        <v>516</v>
      </c>
      <c r="J260" s="84" t="s">
        <v>517</v>
      </c>
      <c r="K260" s="255" t="s">
        <v>518</v>
      </c>
      <c r="L260" s="26" t="s">
        <v>535</v>
      </c>
      <c r="M260" s="260" t="s">
        <v>519</v>
      </c>
      <c r="N260" s="32" t="s">
        <v>536</v>
      </c>
      <c r="O260" s="35" t="s">
        <v>313</v>
      </c>
    </row>
    <row r="261" spans="1:15" ht="15" thickBot="1" x14ac:dyDescent="0.35">
      <c r="A261" s="149" t="s">
        <v>320</v>
      </c>
      <c r="B261" s="88" t="s">
        <v>321</v>
      </c>
      <c r="C261" s="262" t="s">
        <v>491</v>
      </c>
      <c r="D261" s="90" t="s">
        <v>235</v>
      </c>
      <c r="E261" s="91" t="s">
        <v>230</v>
      </c>
      <c r="F261" s="92" t="s">
        <v>232</v>
      </c>
      <c r="G261" s="93" t="s">
        <v>479</v>
      </c>
      <c r="H261" s="94" t="s">
        <v>319</v>
      </c>
      <c r="I261" s="95" t="s">
        <v>322</v>
      </c>
      <c r="J261" s="96" t="s">
        <v>243</v>
      </c>
      <c r="K261" s="94" t="s">
        <v>243</v>
      </c>
      <c r="L261" s="97" t="s">
        <v>413</v>
      </c>
      <c r="M261" s="98" t="s">
        <v>230</v>
      </c>
      <c r="N261" s="91" t="s">
        <v>432</v>
      </c>
      <c r="O261" s="149" t="s">
        <v>320</v>
      </c>
    </row>
    <row r="262" spans="1:15" ht="15" thickTop="1" x14ac:dyDescent="0.3">
      <c r="A262" s="289" t="s">
        <v>419</v>
      </c>
      <c r="B262" s="151">
        <f>SUM(C262:N262)</f>
        <v>4.5</v>
      </c>
      <c r="C262" s="290">
        <v>0.5</v>
      </c>
      <c r="D262" s="291">
        <v>0</v>
      </c>
      <c r="E262" s="292">
        <v>1</v>
      </c>
      <c r="F262" s="293">
        <v>0.5</v>
      </c>
      <c r="G262" s="294">
        <v>0</v>
      </c>
      <c r="H262" s="295">
        <v>0</v>
      </c>
      <c r="I262" s="296">
        <v>1</v>
      </c>
      <c r="J262" s="297">
        <v>0.5</v>
      </c>
      <c r="K262" s="295">
        <v>0</v>
      </c>
      <c r="L262" s="298">
        <v>0</v>
      </c>
      <c r="M262" s="299">
        <v>0.5</v>
      </c>
      <c r="N262" s="292">
        <v>0.5</v>
      </c>
      <c r="O262" s="289" t="s">
        <v>419</v>
      </c>
    </row>
    <row r="263" spans="1:15" x14ac:dyDescent="0.3">
      <c r="A263" s="287" t="s">
        <v>324</v>
      </c>
      <c r="B263" s="253">
        <f>SUM(C263:N263)</f>
        <v>21.81</v>
      </c>
      <c r="C263" s="276">
        <v>1.05</v>
      </c>
      <c r="D263" s="277">
        <v>1.502</v>
      </c>
      <c r="E263" s="278">
        <v>1.252</v>
      </c>
      <c r="F263" s="279">
        <v>1.802</v>
      </c>
      <c r="G263" s="280">
        <v>1.8</v>
      </c>
      <c r="H263" s="281">
        <v>2.9</v>
      </c>
      <c r="I263" s="282">
        <v>2.0019999999999998</v>
      </c>
      <c r="J263" s="283">
        <v>2</v>
      </c>
      <c r="K263" s="281">
        <v>2.6019999999999999</v>
      </c>
      <c r="L263" s="284">
        <v>1.4</v>
      </c>
      <c r="M263" s="285">
        <v>2</v>
      </c>
      <c r="N263" s="278">
        <v>1.5</v>
      </c>
      <c r="O263" s="287" t="s">
        <v>324</v>
      </c>
    </row>
    <row r="264" spans="1:15" x14ac:dyDescent="0.3">
      <c r="A264" s="35" t="s">
        <v>325</v>
      </c>
      <c r="B264" s="18" t="s">
        <v>420</v>
      </c>
      <c r="C264" s="17" t="s">
        <v>233</v>
      </c>
      <c r="D264" s="19" t="s">
        <v>393</v>
      </c>
      <c r="E264" s="20" t="s">
        <v>458</v>
      </c>
      <c r="F264" s="33" t="s">
        <v>485</v>
      </c>
      <c r="G264" s="22" t="s">
        <v>379</v>
      </c>
      <c r="H264" s="23" t="s">
        <v>327</v>
      </c>
      <c r="I264" s="24" t="s">
        <v>407</v>
      </c>
      <c r="J264" s="25" t="s">
        <v>430</v>
      </c>
      <c r="K264" s="23" t="s">
        <v>328</v>
      </c>
      <c r="L264" s="26" t="s">
        <v>452</v>
      </c>
      <c r="M264" s="27" t="s">
        <v>453</v>
      </c>
      <c r="N264" s="20" t="s">
        <v>394</v>
      </c>
      <c r="O264" s="35" t="s">
        <v>325</v>
      </c>
    </row>
    <row r="265" spans="1:15" x14ac:dyDescent="0.3">
      <c r="A265" s="35" t="s">
        <v>329</v>
      </c>
      <c r="B265" s="18" t="s">
        <v>520</v>
      </c>
      <c r="C265" s="30" t="s">
        <v>483</v>
      </c>
      <c r="D265" s="31" t="s">
        <v>524</v>
      </c>
      <c r="E265" s="32" t="s">
        <v>464</v>
      </c>
      <c r="F265" s="33" t="s">
        <v>508</v>
      </c>
      <c r="G265" s="22" t="s">
        <v>524</v>
      </c>
      <c r="H265" s="255" t="s">
        <v>524</v>
      </c>
      <c r="I265" s="24" t="s">
        <v>464</v>
      </c>
      <c r="J265" s="84" t="s">
        <v>531</v>
      </c>
      <c r="K265" s="255" t="s">
        <v>524</v>
      </c>
      <c r="L265" s="26" t="s">
        <v>524</v>
      </c>
      <c r="M265" s="27" t="s">
        <v>242</v>
      </c>
      <c r="N265" s="20" t="s">
        <v>241</v>
      </c>
      <c r="O265" s="35" t="s">
        <v>329</v>
      </c>
    </row>
    <row r="266" spans="1:15" x14ac:dyDescent="0.3">
      <c r="A266" s="16" t="s">
        <v>331</v>
      </c>
      <c r="B266" s="16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6" t="s">
        <v>331</v>
      </c>
    </row>
    <row r="267" spans="1:15" x14ac:dyDescent="0.3">
      <c r="A267" s="35" t="s">
        <v>380</v>
      </c>
      <c r="B267" s="166">
        <f>AVERAGE(C267:N267)</f>
        <v>1017.0725000000001</v>
      </c>
      <c r="C267" s="5">
        <v>1021.43</v>
      </c>
      <c r="D267" s="6">
        <v>1020.22</v>
      </c>
      <c r="E267" s="7">
        <v>1021.01</v>
      </c>
      <c r="F267" s="8">
        <v>1018.61</v>
      </c>
      <c r="G267" s="9">
        <v>1017.14</v>
      </c>
      <c r="H267" s="10">
        <v>1015.93</v>
      </c>
      <c r="I267" s="11">
        <v>1015.12</v>
      </c>
      <c r="J267" s="12">
        <v>1012.03</v>
      </c>
      <c r="K267" s="10">
        <v>1013.85</v>
      </c>
      <c r="L267" s="13">
        <v>1017.37</v>
      </c>
      <c r="M267" s="14">
        <v>1017.32</v>
      </c>
      <c r="N267" s="7">
        <v>1014.84</v>
      </c>
      <c r="O267" s="35" t="s">
        <v>380</v>
      </c>
    </row>
    <row r="268" spans="1:15" x14ac:dyDescent="0.3">
      <c r="A268" s="287" t="s">
        <v>382</v>
      </c>
      <c r="B268" s="253">
        <v>976</v>
      </c>
      <c r="C268" s="276">
        <v>992</v>
      </c>
      <c r="D268" s="277">
        <v>997</v>
      </c>
      <c r="E268" s="278">
        <v>997</v>
      </c>
      <c r="F268" s="279">
        <v>1002</v>
      </c>
      <c r="G268" s="280">
        <v>1003</v>
      </c>
      <c r="H268" s="281">
        <v>996</v>
      </c>
      <c r="I268" s="282">
        <v>998</v>
      </c>
      <c r="J268" s="304">
        <v>998</v>
      </c>
      <c r="K268" s="305">
        <v>1000</v>
      </c>
      <c r="L268" s="284">
        <v>992</v>
      </c>
      <c r="M268" s="285">
        <v>988</v>
      </c>
      <c r="N268" s="278">
        <v>976</v>
      </c>
      <c r="O268" s="287" t="s">
        <v>382</v>
      </c>
    </row>
    <row r="269" spans="1:15" x14ac:dyDescent="0.3">
      <c r="A269" s="149" t="s">
        <v>89</v>
      </c>
      <c r="B269" s="167">
        <v>40893</v>
      </c>
      <c r="C269" s="168">
        <v>40549</v>
      </c>
      <c r="D269" s="169">
        <v>40589</v>
      </c>
      <c r="E269" s="170">
        <v>40615</v>
      </c>
      <c r="F269" s="171">
        <v>40663</v>
      </c>
      <c r="G269" s="172">
        <v>40664</v>
      </c>
      <c r="H269" s="173">
        <v>40712</v>
      </c>
      <c r="I269" s="174">
        <v>40741</v>
      </c>
      <c r="J269" s="175">
        <v>40763</v>
      </c>
      <c r="K269" s="173">
        <v>40804</v>
      </c>
      <c r="L269" s="176">
        <v>40840</v>
      </c>
      <c r="M269" s="177">
        <v>40850</v>
      </c>
      <c r="N269" s="170">
        <v>40893</v>
      </c>
      <c r="O269" s="149" t="s">
        <v>89</v>
      </c>
    </row>
    <row r="270" spans="1:15" x14ac:dyDescent="0.3">
      <c r="A270" s="149" t="s">
        <v>383</v>
      </c>
      <c r="B270" s="88">
        <v>1042</v>
      </c>
      <c r="C270" s="89">
        <v>1042</v>
      </c>
      <c r="D270" s="90">
        <v>1034</v>
      </c>
      <c r="E270" s="91">
        <v>1041</v>
      </c>
      <c r="F270" s="92">
        <v>1041</v>
      </c>
      <c r="G270" s="93">
        <v>1030</v>
      </c>
      <c r="H270" s="94">
        <v>1033</v>
      </c>
      <c r="I270" s="95">
        <v>1026</v>
      </c>
      <c r="J270" s="25">
        <v>1026</v>
      </c>
      <c r="K270" s="23">
        <v>1030</v>
      </c>
      <c r="L270" s="97">
        <v>1031</v>
      </c>
      <c r="M270" s="98">
        <v>1033</v>
      </c>
      <c r="N270" s="91">
        <v>1038</v>
      </c>
      <c r="O270" s="149" t="s">
        <v>383</v>
      </c>
    </row>
    <row r="271" spans="1:15" ht="15" thickBot="1" x14ac:dyDescent="0.35">
      <c r="A271" s="178" t="s">
        <v>89</v>
      </c>
      <c r="B271" s="179">
        <v>40564</v>
      </c>
      <c r="C271" s="180">
        <v>40564</v>
      </c>
      <c r="D271" s="181">
        <v>40602</v>
      </c>
      <c r="E271" s="182">
        <v>40625</v>
      </c>
      <c r="F271" s="183">
        <v>40640</v>
      </c>
      <c r="G271" s="184">
        <v>40688</v>
      </c>
      <c r="H271" s="185">
        <v>40696</v>
      </c>
      <c r="I271" s="186">
        <v>40725</v>
      </c>
      <c r="J271" s="175">
        <v>40765</v>
      </c>
      <c r="K271" s="173">
        <v>40813</v>
      </c>
      <c r="L271" s="188">
        <v>40830</v>
      </c>
      <c r="M271" s="189">
        <v>40871</v>
      </c>
      <c r="N271" s="182">
        <v>40904</v>
      </c>
      <c r="O271" s="178" t="s">
        <v>89</v>
      </c>
    </row>
    <row r="272" spans="1:15" ht="15" thickTop="1" x14ac:dyDescent="0.3">
      <c r="A272" s="152" t="s">
        <v>384</v>
      </c>
      <c r="B272" s="166">
        <f>AVERAGE(C272:N272)</f>
        <v>1017.5181818181819</v>
      </c>
      <c r="C272" s="190">
        <v>1019.9</v>
      </c>
      <c r="D272" s="191">
        <v>1017.4</v>
      </c>
      <c r="E272" s="192">
        <v>1022.3</v>
      </c>
      <c r="F272" s="193">
        <v>1019.5</v>
      </c>
      <c r="G272" s="194" t="s">
        <v>498</v>
      </c>
      <c r="H272" s="195">
        <v>1016.7</v>
      </c>
      <c r="I272" s="196">
        <v>1014.1</v>
      </c>
      <c r="J272" s="70">
        <v>1014.4</v>
      </c>
      <c r="K272" s="68">
        <v>1016.1</v>
      </c>
      <c r="L272" s="198">
        <v>1019.2</v>
      </c>
      <c r="M272" s="199">
        <v>1018.7</v>
      </c>
      <c r="N272" s="192">
        <v>1014.4</v>
      </c>
      <c r="O272" s="152" t="s">
        <v>384</v>
      </c>
    </row>
    <row r="273" spans="1:15" x14ac:dyDescent="0.3">
      <c r="A273" s="15"/>
      <c r="B273" s="16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</row>
    <row r="274" spans="1:15" x14ac:dyDescent="0.3">
      <c r="A274" s="3" t="s">
        <v>521</v>
      </c>
      <c r="B274" s="4" t="s">
        <v>1</v>
      </c>
      <c r="C274" s="5" t="s">
        <v>2</v>
      </c>
      <c r="D274" s="6" t="s">
        <v>3</v>
      </c>
      <c r="E274" s="7" t="s">
        <v>4</v>
      </c>
      <c r="F274" s="8" t="s">
        <v>5</v>
      </c>
      <c r="G274" s="9" t="s">
        <v>6</v>
      </c>
      <c r="H274" s="10" t="s">
        <v>7</v>
      </c>
      <c r="I274" s="11" t="s">
        <v>8</v>
      </c>
      <c r="J274" s="12" t="s">
        <v>9</v>
      </c>
      <c r="K274" s="10" t="s">
        <v>10</v>
      </c>
      <c r="L274" s="13" t="s">
        <v>11</v>
      </c>
      <c r="M274" s="14" t="s">
        <v>12</v>
      </c>
      <c r="N274" s="7" t="s">
        <v>13</v>
      </c>
      <c r="O274" s="3" t="s">
        <v>521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274"/>
  <sheetViews>
    <sheetView workbookViewId="0">
      <selection activeCell="F15" sqref="F15"/>
    </sheetView>
  </sheetViews>
  <sheetFormatPr baseColWidth="10" defaultRowHeight="14.4" x14ac:dyDescent="0.3"/>
  <cols>
    <col min="1" max="1" width="45.6640625" customWidth="1"/>
    <col min="15" max="15" width="45.5546875" customWidth="1"/>
  </cols>
  <sheetData>
    <row r="1" spans="1:15" ht="15" thickBot="1" x14ac:dyDescent="0.35">
      <c r="A1" s="306">
        <v>2012</v>
      </c>
      <c r="B1" s="307" t="s">
        <v>1</v>
      </c>
      <c r="C1" s="308" t="s">
        <v>2</v>
      </c>
      <c r="D1" s="309" t="s">
        <v>3</v>
      </c>
      <c r="E1" s="310" t="s">
        <v>4</v>
      </c>
      <c r="F1" s="311" t="s">
        <v>5</v>
      </c>
      <c r="G1" s="312" t="s">
        <v>6</v>
      </c>
      <c r="H1" s="313" t="s">
        <v>7</v>
      </c>
      <c r="I1" s="314" t="s">
        <v>8</v>
      </c>
      <c r="J1" s="315" t="s">
        <v>9</v>
      </c>
      <c r="K1" s="313" t="s">
        <v>10</v>
      </c>
      <c r="L1" s="316" t="s">
        <v>11</v>
      </c>
      <c r="M1" s="317" t="s">
        <v>12</v>
      </c>
      <c r="N1" s="310" t="s">
        <v>13</v>
      </c>
      <c r="O1" s="306" t="s">
        <v>537</v>
      </c>
    </row>
    <row r="2" spans="1:15" ht="15.6" thickTop="1" thickBot="1" x14ac:dyDescent="0.35">
      <c r="A2" s="318" t="s">
        <v>82</v>
      </c>
      <c r="B2" s="319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 t="s">
        <v>82</v>
      </c>
    </row>
    <row r="3" spans="1:15" ht="15" thickTop="1" x14ac:dyDescent="0.3">
      <c r="A3" s="3" t="s">
        <v>83</v>
      </c>
      <c r="B3" s="4">
        <f>INT(SUM(C3:N3)*100/12)/100</f>
        <v>6.81</v>
      </c>
      <c r="C3" s="221">
        <v>2.91</v>
      </c>
      <c r="D3" s="222">
        <v>-2.1</v>
      </c>
      <c r="E3" s="223">
        <v>3.8</v>
      </c>
      <c r="F3" s="224">
        <v>4.13</v>
      </c>
      <c r="G3" s="225">
        <v>8.81</v>
      </c>
      <c r="H3" s="226">
        <v>11.6</v>
      </c>
      <c r="I3" s="227">
        <v>12.7</v>
      </c>
      <c r="J3" s="228">
        <v>13.8</v>
      </c>
      <c r="K3" s="226">
        <v>9.44</v>
      </c>
      <c r="L3" s="229">
        <v>8.49</v>
      </c>
      <c r="M3" s="230">
        <v>5.05</v>
      </c>
      <c r="N3" s="223">
        <v>3.1</v>
      </c>
      <c r="O3" s="3" t="s">
        <v>83</v>
      </c>
    </row>
    <row r="4" spans="1:15" x14ac:dyDescent="0.3">
      <c r="A4" s="2" t="s">
        <v>84</v>
      </c>
      <c r="B4" s="18">
        <f>INT(SUM(C4:N4)*100/12)/100</f>
        <v>7.04</v>
      </c>
      <c r="C4" s="231">
        <v>1.7532727272727273</v>
      </c>
      <c r="D4" s="232">
        <v>2.074272727272727</v>
      </c>
      <c r="E4" s="233">
        <v>3.1545454545454548</v>
      </c>
      <c r="F4" s="234">
        <v>5.1727272727272728</v>
      </c>
      <c r="G4" s="235">
        <v>8.4336363636363636</v>
      </c>
      <c r="H4" s="236">
        <v>11.407272727272726</v>
      </c>
      <c r="I4" s="237">
        <v>13.3</v>
      </c>
      <c r="J4" s="238">
        <v>13.307272727272727</v>
      </c>
      <c r="K4" s="236">
        <v>10.564545454545454</v>
      </c>
      <c r="L4" s="239">
        <v>8.6863636363636356</v>
      </c>
      <c r="M4" s="240">
        <v>5.0399999999999991</v>
      </c>
      <c r="N4" s="233">
        <v>1.6637272727272729</v>
      </c>
      <c r="O4" s="2" t="s">
        <v>84</v>
      </c>
    </row>
    <row r="5" spans="1:15" x14ac:dyDescent="0.3">
      <c r="A5" s="2" t="s">
        <v>21</v>
      </c>
      <c r="B5" s="18">
        <f t="shared" ref="B5:N5" si="0">B3-B4</f>
        <v>-0.23000000000000043</v>
      </c>
      <c r="C5" s="17">
        <f t="shared" si="0"/>
        <v>1.1567272727272728</v>
      </c>
      <c r="D5" s="19">
        <f t="shared" si="0"/>
        <v>-4.1742727272727276</v>
      </c>
      <c r="E5" s="20">
        <f t="shared" si="0"/>
        <v>0.64545454545454506</v>
      </c>
      <c r="F5" s="21">
        <f t="shared" si="0"/>
        <v>-1.0427272727272729</v>
      </c>
      <c r="G5" s="22">
        <f t="shared" si="0"/>
        <v>0.3763636363636369</v>
      </c>
      <c r="H5" s="23">
        <f t="shared" si="0"/>
        <v>0.1927272727272733</v>
      </c>
      <c r="I5" s="24">
        <f t="shared" si="0"/>
        <v>-0.60000000000000142</v>
      </c>
      <c r="J5" s="25">
        <f t="shared" si="0"/>
        <v>0.49272727272727401</v>
      </c>
      <c r="K5" s="23">
        <f t="shared" si="0"/>
        <v>-1.124545454545455</v>
      </c>
      <c r="L5" s="26">
        <f t="shared" si="0"/>
        <v>-0.19636363636363541</v>
      </c>
      <c r="M5" s="27">
        <f t="shared" si="0"/>
        <v>1.0000000000000675E-2</v>
      </c>
      <c r="N5" s="20">
        <f t="shared" si="0"/>
        <v>1.4362727272727271</v>
      </c>
      <c r="O5" s="2" t="s">
        <v>21</v>
      </c>
    </row>
    <row r="6" spans="1:15" x14ac:dyDescent="0.3">
      <c r="A6" s="2" t="s">
        <v>85</v>
      </c>
      <c r="B6" s="18">
        <v>6.13</v>
      </c>
      <c r="C6" s="17">
        <v>-1.98</v>
      </c>
      <c r="D6" s="19">
        <v>-2.1</v>
      </c>
      <c r="E6" s="20">
        <v>2.02</v>
      </c>
      <c r="F6" s="21">
        <v>3.61</v>
      </c>
      <c r="G6" s="22">
        <v>5.4</v>
      </c>
      <c r="H6" s="23">
        <v>9.85</v>
      </c>
      <c r="I6" s="24">
        <v>11.5</v>
      </c>
      <c r="J6" s="25">
        <v>11.7</v>
      </c>
      <c r="K6" s="23">
        <v>7.66</v>
      </c>
      <c r="L6" s="26">
        <v>4.42</v>
      </c>
      <c r="M6" s="27">
        <v>3.45</v>
      </c>
      <c r="N6" s="20">
        <v>-2.5</v>
      </c>
      <c r="O6" s="2" t="s">
        <v>85</v>
      </c>
    </row>
    <row r="7" spans="1:15" x14ac:dyDescent="0.3">
      <c r="A7" s="2" t="s">
        <v>86</v>
      </c>
      <c r="B7" s="18">
        <v>2003</v>
      </c>
      <c r="C7" s="17">
        <v>2009</v>
      </c>
      <c r="D7" s="19">
        <v>2012</v>
      </c>
      <c r="E7" s="20">
        <v>2006</v>
      </c>
      <c r="F7" s="21">
        <v>2003</v>
      </c>
      <c r="G7" s="22">
        <v>2010</v>
      </c>
      <c r="H7" s="23">
        <v>2001</v>
      </c>
      <c r="I7" s="24">
        <v>2011</v>
      </c>
      <c r="J7" s="25">
        <v>2005</v>
      </c>
      <c r="K7" s="23">
        <v>2003</v>
      </c>
      <c r="L7" s="26">
        <v>2003</v>
      </c>
      <c r="M7" s="27">
        <v>2005</v>
      </c>
      <c r="N7" s="20">
        <v>2010</v>
      </c>
      <c r="O7" s="2" t="s">
        <v>86</v>
      </c>
    </row>
    <row r="8" spans="1:15" x14ac:dyDescent="0.3">
      <c r="A8" s="2" t="s">
        <v>87</v>
      </c>
      <c r="B8" s="18">
        <v>7.66</v>
      </c>
      <c r="C8" s="17">
        <v>5.46</v>
      </c>
      <c r="D8" s="19">
        <v>5.07</v>
      </c>
      <c r="E8" s="20">
        <v>4.58</v>
      </c>
      <c r="F8" s="21">
        <v>6.96</v>
      </c>
      <c r="G8" s="22">
        <v>10.5</v>
      </c>
      <c r="H8" s="23">
        <v>13</v>
      </c>
      <c r="I8" s="24">
        <v>15.3</v>
      </c>
      <c r="J8" s="25">
        <v>15.2</v>
      </c>
      <c r="K8" s="23">
        <v>13.9</v>
      </c>
      <c r="L8" s="26">
        <v>12</v>
      </c>
      <c r="M8" s="27">
        <v>7.61</v>
      </c>
      <c r="N8" s="20">
        <v>4.5</v>
      </c>
      <c r="O8" s="2" t="s">
        <v>87</v>
      </c>
    </row>
    <row r="9" spans="1:15" x14ac:dyDescent="0.3">
      <c r="A9" s="2" t="s">
        <v>86</v>
      </c>
      <c r="B9" s="18">
        <v>2006</v>
      </c>
      <c r="C9" s="17">
        <v>2007</v>
      </c>
      <c r="D9" s="19">
        <v>2002</v>
      </c>
      <c r="E9" s="20">
        <v>2001</v>
      </c>
      <c r="F9" s="21">
        <v>2011</v>
      </c>
      <c r="G9" s="22">
        <v>2008</v>
      </c>
      <c r="H9" s="23">
        <v>2007</v>
      </c>
      <c r="I9" s="24">
        <v>2006</v>
      </c>
      <c r="J9" s="25">
        <v>2004</v>
      </c>
      <c r="K9" s="23">
        <v>2006</v>
      </c>
      <c r="L9" s="26">
        <v>2001</v>
      </c>
      <c r="M9" s="27">
        <v>2009</v>
      </c>
      <c r="N9" s="20">
        <v>2002</v>
      </c>
      <c r="O9" s="2" t="s">
        <v>86</v>
      </c>
    </row>
    <row r="10" spans="1:15" x14ac:dyDescent="0.3">
      <c r="A10" s="3" t="s">
        <v>88</v>
      </c>
      <c r="B10" s="18">
        <v>-13.5</v>
      </c>
      <c r="C10" s="5">
        <v>-5.2</v>
      </c>
      <c r="D10" s="6">
        <v>-13.5</v>
      </c>
      <c r="E10" s="7">
        <v>-0.6</v>
      </c>
      <c r="F10" s="8">
        <v>-2.1</v>
      </c>
      <c r="G10" s="9">
        <v>0.7</v>
      </c>
      <c r="H10" s="10">
        <v>4.3</v>
      </c>
      <c r="I10" s="11">
        <v>7.5</v>
      </c>
      <c r="J10" s="12">
        <v>9.4</v>
      </c>
      <c r="K10" s="10">
        <v>3.2</v>
      </c>
      <c r="L10" s="13">
        <v>0.4</v>
      </c>
      <c r="M10" s="14">
        <v>-0.5</v>
      </c>
      <c r="N10" s="7">
        <v>-5.0999999999999996</v>
      </c>
      <c r="O10" s="3" t="s">
        <v>88</v>
      </c>
    </row>
    <row r="11" spans="1:15" x14ac:dyDescent="0.3">
      <c r="A11" s="35" t="s">
        <v>89</v>
      </c>
      <c r="B11" s="50">
        <v>40951</v>
      </c>
      <c r="C11" s="39">
        <v>40939</v>
      </c>
      <c r="D11" s="40">
        <v>40951</v>
      </c>
      <c r="E11" s="41">
        <v>40988</v>
      </c>
      <c r="F11" s="42">
        <v>41007</v>
      </c>
      <c r="G11" s="43">
        <v>41042</v>
      </c>
      <c r="H11" s="44">
        <v>41065</v>
      </c>
      <c r="I11" s="45">
        <v>41112</v>
      </c>
      <c r="J11" s="46">
        <v>41144</v>
      </c>
      <c r="K11" s="44">
        <v>41171</v>
      </c>
      <c r="L11" s="47">
        <v>41210</v>
      </c>
      <c r="M11" s="48">
        <v>41219</v>
      </c>
      <c r="N11" s="41">
        <v>41255</v>
      </c>
      <c r="O11" s="35" t="s">
        <v>89</v>
      </c>
    </row>
    <row r="12" spans="1:15" x14ac:dyDescent="0.3">
      <c r="A12" s="2" t="s">
        <v>90</v>
      </c>
      <c r="B12" s="18">
        <v>-15.7</v>
      </c>
      <c r="C12" s="17">
        <v>-15.7</v>
      </c>
      <c r="D12" s="19">
        <v>-13.5</v>
      </c>
      <c r="E12" s="32">
        <v>-11.9</v>
      </c>
      <c r="F12" s="21">
        <v>-5.2</v>
      </c>
      <c r="G12" s="22">
        <v>-0.2</v>
      </c>
      <c r="H12" s="23">
        <v>3.1</v>
      </c>
      <c r="I12" s="24">
        <v>5.0999999999999996</v>
      </c>
      <c r="J12" s="25">
        <v>5.7</v>
      </c>
      <c r="K12" s="23">
        <v>1</v>
      </c>
      <c r="L12" s="26">
        <v>-5.5</v>
      </c>
      <c r="M12" s="27">
        <v>-6</v>
      </c>
      <c r="N12" s="20">
        <v>-10.6</v>
      </c>
      <c r="O12" s="2" t="s">
        <v>90</v>
      </c>
    </row>
    <row r="13" spans="1:15" ht="15" thickBot="1" x14ac:dyDescent="0.35">
      <c r="A13" s="49" t="s">
        <v>89</v>
      </c>
      <c r="B13" s="50">
        <v>39820</v>
      </c>
      <c r="C13" s="51">
        <v>39820</v>
      </c>
      <c r="D13" s="52">
        <v>40951</v>
      </c>
      <c r="E13" s="218">
        <v>38415</v>
      </c>
      <c r="F13" s="54">
        <v>37719</v>
      </c>
      <c r="G13" s="55">
        <v>38490</v>
      </c>
      <c r="H13" s="56">
        <v>38869</v>
      </c>
      <c r="I13" s="57">
        <v>40727</v>
      </c>
      <c r="J13" s="58">
        <v>40786</v>
      </c>
      <c r="K13" s="56">
        <v>37888</v>
      </c>
      <c r="L13" s="59">
        <v>37922</v>
      </c>
      <c r="M13" s="60">
        <v>40511</v>
      </c>
      <c r="N13" s="53">
        <v>40530</v>
      </c>
      <c r="O13" s="49" t="s">
        <v>89</v>
      </c>
    </row>
    <row r="14" spans="1:15" ht="15" thickTop="1" x14ac:dyDescent="0.3">
      <c r="A14" s="61" t="s">
        <v>97</v>
      </c>
      <c r="B14" s="256">
        <f>INT(SUM(C14:N14)*100/12)/100</f>
        <v>7.14</v>
      </c>
      <c r="C14" s="63">
        <v>3.8</v>
      </c>
      <c r="D14" s="64">
        <v>-1.5</v>
      </c>
      <c r="E14" s="65">
        <v>4.5999999999999996</v>
      </c>
      <c r="F14" s="66">
        <v>4.5</v>
      </c>
      <c r="G14" s="67">
        <v>8.9</v>
      </c>
      <c r="H14" s="68">
        <v>11.6</v>
      </c>
      <c r="I14" s="69">
        <v>12.9</v>
      </c>
      <c r="J14" s="70">
        <v>14.1</v>
      </c>
      <c r="K14" s="68">
        <v>10.4</v>
      </c>
      <c r="L14" s="71">
        <v>8.6999999999999993</v>
      </c>
      <c r="M14" s="72">
        <v>4.0999999999999996</v>
      </c>
      <c r="N14" s="65">
        <v>3.6</v>
      </c>
      <c r="O14" s="61" t="s">
        <v>97</v>
      </c>
    </row>
    <row r="15" spans="1:15" x14ac:dyDescent="0.3">
      <c r="A15" s="2" t="s">
        <v>98</v>
      </c>
      <c r="B15" s="18">
        <f>INT(SUM(C15:N15)*100/12)/100</f>
        <v>6.44</v>
      </c>
      <c r="C15" s="17">
        <v>1</v>
      </c>
      <c r="D15" s="19">
        <v>1.1000000000000001</v>
      </c>
      <c r="E15" s="20">
        <v>3</v>
      </c>
      <c r="F15" s="21">
        <v>4.5999999999999996</v>
      </c>
      <c r="G15" s="22">
        <v>7.9</v>
      </c>
      <c r="H15" s="23">
        <v>10.4</v>
      </c>
      <c r="I15" s="24">
        <v>12.4</v>
      </c>
      <c r="J15" s="25">
        <v>12.5</v>
      </c>
      <c r="K15" s="23">
        <v>10.7</v>
      </c>
      <c r="L15" s="26">
        <v>7.6</v>
      </c>
      <c r="M15" s="27">
        <v>4.0999999999999996</v>
      </c>
      <c r="N15" s="20">
        <v>2</v>
      </c>
      <c r="O15" s="2" t="s">
        <v>98</v>
      </c>
    </row>
    <row r="16" spans="1:15" x14ac:dyDescent="0.3">
      <c r="A16" s="2" t="s">
        <v>21</v>
      </c>
      <c r="B16" s="18">
        <f t="shared" ref="B16:N16" si="1">B14-B15</f>
        <v>0.69999999999999929</v>
      </c>
      <c r="C16" s="17">
        <f t="shared" si="1"/>
        <v>2.8</v>
      </c>
      <c r="D16" s="19">
        <f t="shared" si="1"/>
        <v>-2.6</v>
      </c>
      <c r="E16" s="20">
        <f t="shared" si="1"/>
        <v>1.5999999999999996</v>
      </c>
      <c r="F16" s="21">
        <f t="shared" si="1"/>
        <v>-9.9999999999999645E-2</v>
      </c>
      <c r="G16" s="22">
        <f t="shared" si="1"/>
        <v>1</v>
      </c>
      <c r="H16" s="23">
        <f t="shared" si="1"/>
        <v>1.1999999999999993</v>
      </c>
      <c r="I16" s="24">
        <f t="shared" si="1"/>
        <v>0.5</v>
      </c>
      <c r="J16" s="25">
        <f t="shared" si="1"/>
        <v>1.5999999999999996</v>
      </c>
      <c r="K16" s="23">
        <f t="shared" si="1"/>
        <v>-0.29999999999999893</v>
      </c>
      <c r="L16" s="26">
        <f t="shared" si="1"/>
        <v>1.0999999999999996</v>
      </c>
      <c r="M16" s="27">
        <f t="shared" si="1"/>
        <v>0</v>
      </c>
      <c r="N16" s="20">
        <f t="shared" si="1"/>
        <v>1.6</v>
      </c>
      <c r="O16" s="2" t="s">
        <v>21</v>
      </c>
    </row>
    <row r="17" spans="1:15" x14ac:dyDescent="0.3">
      <c r="A17" s="2" t="s">
        <v>85</v>
      </c>
      <c r="B17" s="16"/>
      <c r="C17" s="17">
        <v>-5.6</v>
      </c>
      <c r="D17" s="19">
        <v>-7.6</v>
      </c>
      <c r="E17" s="20">
        <v>-0.7</v>
      </c>
      <c r="F17" s="21">
        <v>2.2000000000000002</v>
      </c>
      <c r="G17" s="22">
        <v>5.8</v>
      </c>
      <c r="H17" s="23">
        <v>8.3000000000000007</v>
      </c>
      <c r="I17" s="24">
        <v>11.1</v>
      </c>
      <c r="J17" s="25">
        <v>10.6</v>
      </c>
      <c r="K17" s="23">
        <v>7.6</v>
      </c>
      <c r="L17" s="26">
        <v>5.0999999999999996</v>
      </c>
      <c r="M17" s="27">
        <v>1</v>
      </c>
      <c r="N17" s="20">
        <v>-2.4</v>
      </c>
      <c r="O17" s="2" t="s">
        <v>85</v>
      </c>
    </row>
    <row r="18" spans="1:15" x14ac:dyDescent="0.3">
      <c r="A18" s="2" t="s">
        <v>86</v>
      </c>
      <c r="B18" s="217"/>
      <c r="C18" s="17">
        <v>1963</v>
      </c>
      <c r="D18" s="19">
        <v>1956</v>
      </c>
      <c r="E18" s="20">
        <v>1955</v>
      </c>
      <c r="F18" s="21">
        <v>1954</v>
      </c>
      <c r="G18" s="22">
        <v>2010</v>
      </c>
      <c r="H18" s="23">
        <v>1949</v>
      </c>
      <c r="I18" s="24">
        <v>1984</v>
      </c>
      <c r="J18" s="25">
        <v>1978</v>
      </c>
      <c r="K18" s="23">
        <v>1986</v>
      </c>
      <c r="L18" s="26">
        <v>1947</v>
      </c>
      <c r="M18" s="27">
        <v>1985</v>
      </c>
      <c r="N18" s="20">
        <v>2010</v>
      </c>
      <c r="O18" s="2" t="s">
        <v>86</v>
      </c>
    </row>
    <row r="19" spans="1:15" x14ac:dyDescent="0.3">
      <c r="A19" s="2" t="s">
        <v>87</v>
      </c>
      <c r="B19" s="16"/>
      <c r="C19" s="17">
        <v>5.5</v>
      </c>
      <c r="D19" s="19">
        <v>5.4</v>
      </c>
      <c r="E19" s="20">
        <v>6.4</v>
      </c>
      <c r="F19" s="21">
        <v>7.9</v>
      </c>
      <c r="G19" s="22">
        <v>10.5</v>
      </c>
      <c r="H19" s="23">
        <v>12.5</v>
      </c>
      <c r="I19" s="24">
        <v>15.3</v>
      </c>
      <c r="J19" s="25">
        <v>15.8</v>
      </c>
      <c r="K19" s="23">
        <v>13.6</v>
      </c>
      <c r="L19" s="26">
        <v>11.9</v>
      </c>
      <c r="M19" s="27">
        <v>9.3000000000000007</v>
      </c>
      <c r="N19" s="20">
        <v>6</v>
      </c>
      <c r="O19" s="2" t="s">
        <v>87</v>
      </c>
    </row>
    <row r="20" spans="1:15" x14ac:dyDescent="0.3">
      <c r="A20" s="2" t="s">
        <v>86</v>
      </c>
      <c r="B20" s="217"/>
      <c r="C20" s="17">
        <v>2007</v>
      </c>
      <c r="D20" s="19">
        <v>1990</v>
      </c>
      <c r="E20" s="20">
        <v>1981</v>
      </c>
      <c r="F20" s="21">
        <v>1961</v>
      </c>
      <c r="G20" s="22">
        <v>2000</v>
      </c>
      <c r="H20" s="23">
        <v>2007</v>
      </c>
      <c r="I20" s="24">
        <v>2006</v>
      </c>
      <c r="J20" s="25">
        <v>1997</v>
      </c>
      <c r="K20" s="23" t="s">
        <v>99</v>
      </c>
      <c r="L20" s="26">
        <v>2001</v>
      </c>
      <c r="M20" s="27">
        <v>1994</v>
      </c>
      <c r="N20" s="20">
        <v>1974</v>
      </c>
      <c r="O20" s="2" t="s">
        <v>86</v>
      </c>
    </row>
    <row r="21" spans="1:15" x14ac:dyDescent="0.3">
      <c r="A21" s="3" t="s">
        <v>100</v>
      </c>
      <c r="B21" s="4">
        <v>-11.8</v>
      </c>
      <c r="C21" s="5">
        <v>-3</v>
      </c>
      <c r="D21" s="6">
        <v>-11.8</v>
      </c>
      <c r="E21" s="7">
        <v>0</v>
      </c>
      <c r="F21" s="8">
        <v>-0.9</v>
      </c>
      <c r="G21" s="9">
        <v>2.1</v>
      </c>
      <c r="H21" s="10">
        <v>6.2</v>
      </c>
      <c r="I21" s="11">
        <v>8.6999999999999993</v>
      </c>
      <c r="J21" s="12">
        <v>10.3</v>
      </c>
      <c r="K21" s="10">
        <v>5.4</v>
      </c>
      <c r="L21" s="13">
        <v>0.7</v>
      </c>
      <c r="M21" s="14">
        <v>0.6</v>
      </c>
      <c r="N21" s="7">
        <v>-3.7</v>
      </c>
      <c r="O21" s="3" t="s">
        <v>100</v>
      </c>
    </row>
    <row r="22" spans="1:15" x14ac:dyDescent="0.3">
      <c r="A22" s="35" t="s">
        <v>89</v>
      </c>
      <c r="B22" s="38">
        <v>40951</v>
      </c>
      <c r="C22" s="39">
        <v>40939</v>
      </c>
      <c r="D22" s="40">
        <v>40951</v>
      </c>
      <c r="E22" s="41">
        <v>40989</v>
      </c>
      <c r="F22" s="42">
        <v>41015</v>
      </c>
      <c r="G22" s="43">
        <v>41042</v>
      </c>
      <c r="H22" s="44">
        <v>41065</v>
      </c>
      <c r="I22" s="45">
        <v>41112</v>
      </c>
      <c r="J22" s="46">
        <v>41152</v>
      </c>
      <c r="K22" s="44">
        <v>41182</v>
      </c>
      <c r="L22" s="47">
        <v>41209</v>
      </c>
      <c r="M22" s="48">
        <v>41243</v>
      </c>
      <c r="N22" s="41">
        <v>41256</v>
      </c>
      <c r="O22" s="35" t="s">
        <v>89</v>
      </c>
    </row>
    <row r="23" spans="1:15" x14ac:dyDescent="0.3">
      <c r="A23" s="2" t="s">
        <v>17</v>
      </c>
      <c r="B23" s="18">
        <v>-17.399999999999999</v>
      </c>
      <c r="C23" s="17">
        <v>-17.399999999999999</v>
      </c>
      <c r="D23" s="19">
        <v>-15.2</v>
      </c>
      <c r="E23" s="20">
        <v>-9.8000000000000007</v>
      </c>
      <c r="F23" s="21">
        <v>-3.8</v>
      </c>
      <c r="G23" s="22">
        <v>-1.6</v>
      </c>
      <c r="H23" s="23">
        <v>0</v>
      </c>
      <c r="I23" s="24">
        <v>1.3</v>
      </c>
      <c r="J23" s="25">
        <v>4.9000000000000004</v>
      </c>
      <c r="K23" s="23">
        <v>1.3</v>
      </c>
      <c r="L23" s="26">
        <v>-5</v>
      </c>
      <c r="M23" s="27">
        <v>-8.5</v>
      </c>
      <c r="N23" s="20">
        <v>-14.6</v>
      </c>
      <c r="O23" s="2" t="s">
        <v>17</v>
      </c>
    </row>
    <row r="24" spans="1:15" x14ac:dyDescent="0.3">
      <c r="A24" s="2" t="s">
        <v>89</v>
      </c>
      <c r="B24" s="38">
        <v>31064</v>
      </c>
      <c r="C24" s="73">
        <v>31064</v>
      </c>
      <c r="D24" s="74">
        <v>10637</v>
      </c>
      <c r="E24" s="75">
        <v>38415</v>
      </c>
      <c r="F24" s="76">
        <v>8128</v>
      </c>
      <c r="G24" s="77">
        <v>22038</v>
      </c>
      <c r="H24" s="78">
        <v>12219</v>
      </c>
      <c r="I24" s="79">
        <v>12264</v>
      </c>
      <c r="J24" s="80">
        <v>29095</v>
      </c>
      <c r="K24" s="78">
        <v>29121</v>
      </c>
      <c r="L24" s="81">
        <v>7952</v>
      </c>
      <c r="M24" s="82">
        <v>10169</v>
      </c>
      <c r="N24" s="75">
        <v>13504</v>
      </c>
      <c r="O24" s="2" t="s">
        <v>89</v>
      </c>
    </row>
    <row r="25" spans="1:15" x14ac:dyDescent="0.3">
      <c r="A25" s="83" t="s">
        <v>101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83" t="s">
        <v>101</v>
      </c>
    </row>
    <row r="26" spans="1:15" x14ac:dyDescent="0.3">
      <c r="A26" s="3" t="s">
        <v>102</v>
      </c>
      <c r="B26" s="4">
        <f>INT(SUM(C26:N26)*100/12)/100</f>
        <v>15.26</v>
      </c>
      <c r="C26" s="221">
        <v>8.6999999999999993</v>
      </c>
      <c r="D26" s="222">
        <v>5.07</v>
      </c>
      <c r="E26" s="223">
        <v>14.6</v>
      </c>
      <c r="F26" s="224">
        <v>13.4</v>
      </c>
      <c r="G26" s="225">
        <v>19</v>
      </c>
      <c r="H26" s="226">
        <v>20.6</v>
      </c>
      <c r="I26" s="227">
        <v>22.3</v>
      </c>
      <c r="J26" s="228">
        <v>24.8</v>
      </c>
      <c r="K26" s="226">
        <v>20.7</v>
      </c>
      <c r="L26" s="229">
        <v>15</v>
      </c>
      <c r="M26" s="250">
        <v>10.5</v>
      </c>
      <c r="N26" s="223">
        <v>8.5</v>
      </c>
      <c r="O26" s="3" t="s">
        <v>102</v>
      </c>
    </row>
    <row r="27" spans="1:15" x14ac:dyDescent="0.3">
      <c r="A27" s="2" t="s">
        <v>103</v>
      </c>
      <c r="B27" s="18">
        <f>INT(SUM(C27:N27)*100/12)/100</f>
        <v>15.65</v>
      </c>
      <c r="C27" s="231">
        <v>7.0718181818181813</v>
      </c>
      <c r="D27" s="232">
        <v>8.3472727272727258</v>
      </c>
      <c r="E27" s="233">
        <v>11.852727272727272</v>
      </c>
      <c r="F27" s="234">
        <v>16.601818181818178</v>
      </c>
      <c r="G27" s="235">
        <v>19.045454545454547</v>
      </c>
      <c r="H27" s="236">
        <v>22.09272727272727</v>
      </c>
      <c r="I27" s="237">
        <v>23.743636363636366</v>
      </c>
      <c r="J27" s="238">
        <v>23.563636363636366</v>
      </c>
      <c r="K27" s="236">
        <v>20.970909090909092</v>
      </c>
      <c r="L27" s="239">
        <v>16.438181818181818</v>
      </c>
      <c r="M27" s="240">
        <v>11.238181818181818</v>
      </c>
      <c r="N27" s="233">
        <v>6.8589090909090906</v>
      </c>
      <c r="O27" s="2" t="s">
        <v>103</v>
      </c>
    </row>
    <row r="28" spans="1:15" x14ac:dyDescent="0.3">
      <c r="A28" s="2" t="s">
        <v>21</v>
      </c>
      <c r="B28" s="18">
        <f t="shared" ref="B28:N28" si="2">B26-B27</f>
        <v>-0.39000000000000057</v>
      </c>
      <c r="C28" s="17">
        <f t="shared" si="2"/>
        <v>1.628181818181818</v>
      </c>
      <c r="D28" s="19">
        <f t="shared" si="2"/>
        <v>-3.2772727272727256</v>
      </c>
      <c r="E28" s="20">
        <f t="shared" si="2"/>
        <v>2.747272727272728</v>
      </c>
      <c r="F28" s="21">
        <f t="shared" si="2"/>
        <v>-3.2018181818181777</v>
      </c>
      <c r="G28" s="22">
        <f t="shared" si="2"/>
        <v>-4.5454545454546746E-2</v>
      </c>
      <c r="H28" s="23">
        <f t="shared" si="2"/>
        <v>-1.4927272727272687</v>
      </c>
      <c r="I28" s="24">
        <f t="shared" si="2"/>
        <v>-1.4436363636363652</v>
      </c>
      <c r="J28" s="25">
        <f t="shared" si="2"/>
        <v>1.2363636363636346</v>
      </c>
      <c r="K28" s="23">
        <f t="shared" si="2"/>
        <v>-0.27090909090909321</v>
      </c>
      <c r="L28" s="26">
        <f t="shared" si="2"/>
        <v>-1.4381818181818176</v>
      </c>
      <c r="M28" s="27">
        <f t="shared" si="2"/>
        <v>-0.73818181818181827</v>
      </c>
      <c r="N28" s="20">
        <f t="shared" si="2"/>
        <v>1.6410909090909094</v>
      </c>
      <c r="O28" s="2" t="s">
        <v>21</v>
      </c>
    </row>
    <row r="29" spans="1:15" x14ac:dyDescent="0.3">
      <c r="A29" s="2" t="s">
        <v>104</v>
      </c>
      <c r="B29" s="18">
        <v>14.98</v>
      </c>
      <c r="C29" s="17">
        <v>3.15</v>
      </c>
      <c r="D29" s="19">
        <v>5.07</v>
      </c>
      <c r="E29" s="20">
        <v>9.8000000000000007</v>
      </c>
      <c r="F29" s="21">
        <v>12.9</v>
      </c>
      <c r="G29" s="22">
        <v>17</v>
      </c>
      <c r="H29" s="23">
        <v>20</v>
      </c>
      <c r="I29" s="24">
        <v>21.9</v>
      </c>
      <c r="J29" s="25">
        <v>21.6</v>
      </c>
      <c r="K29" s="23">
        <v>18.100000000000001</v>
      </c>
      <c r="L29" s="26">
        <v>13.5</v>
      </c>
      <c r="M29" s="27">
        <v>9.4</v>
      </c>
      <c r="N29" s="20">
        <v>2.39</v>
      </c>
      <c r="O29" s="2" t="s">
        <v>104</v>
      </c>
    </row>
    <row r="30" spans="1:15" x14ac:dyDescent="0.3">
      <c r="A30" s="2" t="s">
        <v>86</v>
      </c>
      <c r="B30" s="18">
        <v>2001</v>
      </c>
      <c r="C30" s="17">
        <v>2010</v>
      </c>
      <c r="D30" s="19">
        <v>2012</v>
      </c>
      <c r="E30" s="20">
        <v>2006</v>
      </c>
      <c r="F30" s="21">
        <v>2001</v>
      </c>
      <c r="G30" s="22">
        <v>2002</v>
      </c>
      <c r="H30" s="23">
        <v>2002</v>
      </c>
      <c r="I30" s="24">
        <v>2002</v>
      </c>
      <c r="J30" s="25">
        <v>2006</v>
      </c>
      <c r="K30" s="23">
        <v>2001</v>
      </c>
      <c r="L30" s="26">
        <v>2003</v>
      </c>
      <c r="M30" s="27">
        <v>2010</v>
      </c>
      <c r="N30" s="20">
        <v>2010</v>
      </c>
      <c r="O30" s="2" t="s">
        <v>86</v>
      </c>
    </row>
    <row r="31" spans="1:15" x14ac:dyDescent="0.3">
      <c r="A31" s="2" t="s">
        <v>105</v>
      </c>
      <c r="B31" s="18">
        <v>16.64</v>
      </c>
      <c r="C31" s="17">
        <v>10.3</v>
      </c>
      <c r="D31" s="19">
        <v>10.8</v>
      </c>
      <c r="E31" s="20">
        <v>14.1</v>
      </c>
      <c r="F31" s="21">
        <v>20.8</v>
      </c>
      <c r="G31" s="22">
        <v>22.1</v>
      </c>
      <c r="H31" s="23">
        <v>23.5</v>
      </c>
      <c r="I31" s="24">
        <v>28.9</v>
      </c>
      <c r="J31" s="25">
        <v>26.9</v>
      </c>
      <c r="K31" s="23">
        <v>23.8</v>
      </c>
      <c r="L31" s="26">
        <v>19.2</v>
      </c>
      <c r="M31" s="27">
        <v>13.1</v>
      </c>
      <c r="N31" s="20">
        <v>10.199999999999999</v>
      </c>
      <c r="O31" s="2" t="s">
        <v>105</v>
      </c>
    </row>
    <row r="32" spans="1:15" x14ac:dyDescent="0.3">
      <c r="A32" s="2" t="s">
        <v>86</v>
      </c>
      <c r="B32" s="18">
        <v>2011</v>
      </c>
      <c r="C32" s="17">
        <v>2007</v>
      </c>
      <c r="D32" s="19">
        <v>2008</v>
      </c>
      <c r="E32" s="20">
        <v>2003</v>
      </c>
      <c r="F32" s="21">
        <v>2007</v>
      </c>
      <c r="G32" s="22">
        <v>2008</v>
      </c>
      <c r="H32" s="23">
        <v>2005</v>
      </c>
      <c r="I32" s="24">
        <v>2006</v>
      </c>
      <c r="J32" s="25">
        <v>2003</v>
      </c>
      <c r="K32" s="23">
        <v>2006</v>
      </c>
      <c r="L32" s="26">
        <v>2005</v>
      </c>
      <c r="M32" s="27">
        <v>2006</v>
      </c>
      <c r="N32" s="20">
        <v>2011</v>
      </c>
      <c r="O32" s="2" t="s">
        <v>86</v>
      </c>
    </row>
    <row r="33" spans="1:15" x14ac:dyDescent="0.3">
      <c r="A33" s="3" t="s">
        <v>106</v>
      </c>
      <c r="B33" s="4">
        <v>32.4</v>
      </c>
      <c r="C33" s="5">
        <v>14.3</v>
      </c>
      <c r="D33" s="6">
        <v>12.5</v>
      </c>
      <c r="E33" s="7">
        <v>21.3</v>
      </c>
      <c r="F33" s="8">
        <v>19.399999999999999</v>
      </c>
      <c r="G33" s="9">
        <v>28.3</v>
      </c>
      <c r="H33" s="10">
        <v>30.6</v>
      </c>
      <c r="I33" s="11">
        <v>31.2</v>
      </c>
      <c r="J33" s="12">
        <v>32.4</v>
      </c>
      <c r="K33" s="10">
        <v>30.6</v>
      </c>
      <c r="L33" s="13">
        <v>23.1</v>
      </c>
      <c r="M33" s="14">
        <v>13.7</v>
      </c>
      <c r="N33" s="7">
        <v>14</v>
      </c>
      <c r="O33" s="3" t="s">
        <v>106</v>
      </c>
    </row>
    <row r="34" spans="1:15" x14ac:dyDescent="0.3">
      <c r="A34" s="35" t="s">
        <v>89</v>
      </c>
      <c r="B34" s="38">
        <v>41139</v>
      </c>
      <c r="C34" s="39">
        <v>40909</v>
      </c>
      <c r="D34" s="40">
        <v>40968</v>
      </c>
      <c r="E34" s="41">
        <v>40991</v>
      </c>
      <c r="F34" s="42">
        <v>41029</v>
      </c>
      <c r="G34" s="43">
        <v>41053</v>
      </c>
      <c r="H34" s="44">
        <v>41088</v>
      </c>
      <c r="I34" s="45">
        <v>41116</v>
      </c>
      <c r="J34" s="46">
        <v>41139</v>
      </c>
      <c r="K34" s="44">
        <v>41161</v>
      </c>
      <c r="L34" s="47">
        <v>41204</v>
      </c>
      <c r="M34" s="48">
        <v>41237</v>
      </c>
      <c r="N34" s="41">
        <v>41265</v>
      </c>
      <c r="O34" s="35" t="s">
        <v>89</v>
      </c>
    </row>
    <row r="35" spans="1:15" x14ac:dyDescent="0.3">
      <c r="A35" s="2" t="s">
        <v>107</v>
      </c>
      <c r="B35" s="18">
        <v>37.799999999999997</v>
      </c>
      <c r="C35" s="17">
        <v>14.5</v>
      </c>
      <c r="D35" s="19">
        <v>18.2</v>
      </c>
      <c r="E35" s="32">
        <v>22.3</v>
      </c>
      <c r="F35" s="21">
        <v>27.7</v>
      </c>
      <c r="G35" s="22">
        <v>32</v>
      </c>
      <c r="H35" s="23">
        <v>36.4</v>
      </c>
      <c r="I35" s="24">
        <v>36.4</v>
      </c>
      <c r="J35" s="84">
        <v>37.799999999999997</v>
      </c>
      <c r="K35" s="23">
        <v>30.6</v>
      </c>
      <c r="L35" s="26">
        <v>28.8</v>
      </c>
      <c r="M35" s="27">
        <v>18.8</v>
      </c>
      <c r="N35" s="20">
        <v>15.4</v>
      </c>
      <c r="O35" s="2" t="s">
        <v>107</v>
      </c>
    </row>
    <row r="36" spans="1:15" ht="15" thickBot="1" x14ac:dyDescent="0.35">
      <c r="A36" s="49" t="s">
        <v>89</v>
      </c>
      <c r="B36" s="50">
        <v>37843</v>
      </c>
      <c r="C36" s="51" t="s">
        <v>108</v>
      </c>
      <c r="D36" s="52">
        <v>38021</v>
      </c>
      <c r="E36" s="218">
        <v>38427</v>
      </c>
      <c r="F36" s="54">
        <v>40656</v>
      </c>
      <c r="G36" s="55">
        <v>38499</v>
      </c>
      <c r="H36" s="56">
        <v>40721</v>
      </c>
      <c r="I36" s="57">
        <v>38917</v>
      </c>
      <c r="J36" s="200">
        <v>37843</v>
      </c>
      <c r="K36" s="56">
        <v>40064</v>
      </c>
      <c r="L36" s="59">
        <v>40817</v>
      </c>
      <c r="M36" s="60">
        <v>38659</v>
      </c>
      <c r="N36" s="53">
        <v>39056</v>
      </c>
      <c r="O36" s="49" t="s">
        <v>89</v>
      </c>
    </row>
    <row r="37" spans="1:15" ht="15" thickTop="1" x14ac:dyDescent="0.3">
      <c r="A37" s="85" t="s">
        <v>112</v>
      </c>
      <c r="B37" s="62">
        <f>INT(SUM(C37:N37)*100/12)/100</f>
        <v>14.11</v>
      </c>
      <c r="C37" s="63">
        <v>8.4</v>
      </c>
      <c r="D37" s="64">
        <v>4.2</v>
      </c>
      <c r="E37" s="65">
        <v>13.2</v>
      </c>
      <c r="F37" s="66">
        <v>11.9</v>
      </c>
      <c r="G37" s="67">
        <v>16.899999999999999</v>
      </c>
      <c r="H37" s="68">
        <v>18.899999999999999</v>
      </c>
      <c r="I37" s="69">
        <v>20.9</v>
      </c>
      <c r="J37" s="70">
        <v>23.4</v>
      </c>
      <c r="K37" s="68">
        <v>19.3</v>
      </c>
      <c r="L37" s="71">
        <v>14.3</v>
      </c>
      <c r="M37" s="72">
        <v>9.6</v>
      </c>
      <c r="N37" s="65">
        <v>8.4</v>
      </c>
      <c r="O37" s="85" t="s">
        <v>112</v>
      </c>
    </row>
    <row r="38" spans="1:15" x14ac:dyDescent="0.3">
      <c r="A38" s="2" t="s">
        <v>113</v>
      </c>
      <c r="B38" s="18">
        <f>INT(SUM(C38:N38)*100/12)/100</f>
        <v>13.79</v>
      </c>
      <c r="C38" s="17">
        <v>5.9</v>
      </c>
      <c r="D38" s="19">
        <v>6.9</v>
      </c>
      <c r="E38" s="20">
        <v>10.1</v>
      </c>
      <c r="F38" s="21">
        <v>13</v>
      </c>
      <c r="G38" s="22">
        <v>16.8</v>
      </c>
      <c r="H38" s="23">
        <v>19.3</v>
      </c>
      <c r="I38" s="24">
        <v>21.4</v>
      </c>
      <c r="J38" s="25">
        <v>21.6</v>
      </c>
      <c r="K38" s="23">
        <v>19.2</v>
      </c>
      <c r="L38" s="26">
        <v>14.9</v>
      </c>
      <c r="M38" s="27">
        <v>9.6</v>
      </c>
      <c r="N38" s="20">
        <v>6.8</v>
      </c>
      <c r="O38" s="2" t="s">
        <v>113</v>
      </c>
    </row>
    <row r="39" spans="1:15" x14ac:dyDescent="0.3">
      <c r="A39" s="2" t="s">
        <v>21</v>
      </c>
      <c r="B39" s="18">
        <f t="shared" ref="B39:N39" si="3">B37-B38</f>
        <v>0.32000000000000028</v>
      </c>
      <c r="C39" s="17">
        <f t="shared" si="3"/>
        <v>2.5</v>
      </c>
      <c r="D39" s="19">
        <f t="shared" si="3"/>
        <v>-2.7</v>
      </c>
      <c r="E39" s="20">
        <f t="shared" si="3"/>
        <v>3.0999999999999996</v>
      </c>
      <c r="F39" s="21">
        <f t="shared" si="3"/>
        <v>-1.0999999999999996</v>
      </c>
      <c r="G39" s="22">
        <f t="shared" si="3"/>
        <v>9.9999999999997868E-2</v>
      </c>
      <c r="H39" s="23">
        <f t="shared" si="3"/>
        <v>-0.40000000000000213</v>
      </c>
      <c r="I39" s="24">
        <f t="shared" si="3"/>
        <v>-0.5</v>
      </c>
      <c r="J39" s="25">
        <f t="shared" si="3"/>
        <v>1.7999999999999972</v>
      </c>
      <c r="K39" s="23">
        <f t="shared" si="3"/>
        <v>0.10000000000000142</v>
      </c>
      <c r="L39" s="26">
        <f t="shared" si="3"/>
        <v>-0.59999999999999964</v>
      </c>
      <c r="M39" s="27">
        <f t="shared" si="3"/>
        <v>0</v>
      </c>
      <c r="N39" s="20">
        <f t="shared" si="3"/>
        <v>1.6000000000000005</v>
      </c>
      <c r="O39" s="2" t="s">
        <v>21</v>
      </c>
    </row>
    <row r="40" spans="1:15" x14ac:dyDescent="0.3">
      <c r="A40" s="2" t="s">
        <v>104</v>
      </c>
      <c r="B40" s="16"/>
      <c r="C40" s="17">
        <v>-0.6</v>
      </c>
      <c r="D40" s="19">
        <v>0.5</v>
      </c>
      <c r="E40" s="20">
        <v>6.6</v>
      </c>
      <c r="F40" s="21">
        <v>9.3000000000000007</v>
      </c>
      <c r="G40" s="22">
        <v>13.1</v>
      </c>
      <c r="H40" s="23">
        <v>16.3</v>
      </c>
      <c r="I40" s="24">
        <v>18.100000000000001</v>
      </c>
      <c r="J40" s="25">
        <v>18.7</v>
      </c>
      <c r="K40" s="23">
        <v>16.3</v>
      </c>
      <c r="L40" s="26">
        <v>10</v>
      </c>
      <c r="M40" s="27">
        <v>6.1</v>
      </c>
      <c r="N40" s="20">
        <v>2.2000000000000002</v>
      </c>
      <c r="O40" s="2" t="s">
        <v>104</v>
      </c>
    </row>
    <row r="41" spans="1:15" x14ac:dyDescent="0.3">
      <c r="A41" s="2" t="s">
        <v>86</v>
      </c>
      <c r="B41" s="217"/>
      <c r="C41" s="17">
        <v>1963</v>
      </c>
      <c r="D41" s="19">
        <v>1956</v>
      </c>
      <c r="E41" s="20">
        <v>1970</v>
      </c>
      <c r="F41" s="21">
        <v>1986</v>
      </c>
      <c r="G41" s="22">
        <v>1984</v>
      </c>
      <c r="H41" s="23">
        <v>1991</v>
      </c>
      <c r="I41" s="24">
        <v>1965</v>
      </c>
      <c r="J41" s="25">
        <v>1963</v>
      </c>
      <c r="K41" s="23">
        <v>1986</v>
      </c>
      <c r="L41" s="26">
        <v>1974</v>
      </c>
      <c r="M41" s="27">
        <v>1993</v>
      </c>
      <c r="N41" s="20">
        <v>2010</v>
      </c>
      <c r="O41" s="2" t="s">
        <v>86</v>
      </c>
    </row>
    <row r="42" spans="1:15" x14ac:dyDescent="0.3">
      <c r="A42" s="2" t="s">
        <v>105</v>
      </c>
      <c r="B42" s="16"/>
      <c r="C42" s="17">
        <v>9.9</v>
      </c>
      <c r="D42" s="19">
        <v>11.9</v>
      </c>
      <c r="E42" s="20">
        <v>14.8</v>
      </c>
      <c r="F42" s="21">
        <v>16.8</v>
      </c>
      <c r="G42" s="22">
        <v>20.9</v>
      </c>
      <c r="H42" s="23">
        <v>23.9</v>
      </c>
      <c r="I42" s="24">
        <v>27.3</v>
      </c>
      <c r="J42" s="25">
        <v>27.9</v>
      </c>
      <c r="K42" s="23">
        <v>23.9</v>
      </c>
      <c r="L42" s="26">
        <v>18.100000000000001</v>
      </c>
      <c r="M42" s="27">
        <v>13.1</v>
      </c>
      <c r="N42" s="20">
        <v>10</v>
      </c>
      <c r="O42" s="2" t="s">
        <v>105</v>
      </c>
    </row>
    <row r="43" spans="1:15" x14ac:dyDescent="0.3">
      <c r="A43" s="2" t="s">
        <v>86</v>
      </c>
      <c r="B43" s="217"/>
      <c r="C43" s="17">
        <v>2007</v>
      </c>
      <c r="D43" s="19">
        <v>1990</v>
      </c>
      <c r="E43" s="20">
        <v>1948</v>
      </c>
      <c r="F43" s="21">
        <v>1949</v>
      </c>
      <c r="G43" s="22">
        <v>1947</v>
      </c>
      <c r="H43" s="23">
        <v>1976</v>
      </c>
      <c r="I43" s="24">
        <v>2006</v>
      </c>
      <c r="J43" s="25">
        <v>1947</v>
      </c>
      <c r="K43" s="23">
        <v>1959</v>
      </c>
      <c r="L43" s="26">
        <v>2001</v>
      </c>
      <c r="M43" s="27">
        <v>1994</v>
      </c>
      <c r="N43" s="20">
        <v>1974</v>
      </c>
      <c r="O43" s="2" t="s">
        <v>86</v>
      </c>
    </row>
    <row r="44" spans="1:15" x14ac:dyDescent="0.3">
      <c r="A44" s="3" t="s">
        <v>106</v>
      </c>
      <c r="B44" s="4">
        <v>30.4</v>
      </c>
      <c r="C44" s="5">
        <v>13.8</v>
      </c>
      <c r="D44" s="6">
        <v>12</v>
      </c>
      <c r="E44" s="7">
        <v>20.399999999999999</v>
      </c>
      <c r="F44" s="8">
        <v>18.399999999999999</v>
      </c>
      <c r="G44" s="9">
        <v>26.1</v>
      </c>
      <c r="H44" s="10">
        <v>29.1</v>
      </c>
      <c r="I44" s="11">
        <v>30.1</v>
      </c>
      <c r="J44" s="12">
        <v>30.4</v>
      </c>
      <c r="K44" s="10">
        <v>29.7</v>
      </c>
      <c r="L44" s="13">
        <v>23.3</v>
      </c>
      <c r="M44" s="14">
        <v>13.5</v>
      </c>
      <c r="N44" s="7">
        <v>14</v>
      </c>
      <c r="O44" s="3" t="s">
        <v>106</v>
      </c>
    </row>
    <row r="45" spans="1:15" x14ac:dyDescent="0.3">
      <c r="A45" s="35" t="s">
        <v>89</v>
      </c>
      <c r="B45" s="38">
        <v>41140</v>
      </c>
      <c r="C45" s="39">
        <v>40909</v>
      </c>
      <c r="D45" s="40">
        <v>40968</v>
      </c>
      <c r="E45" s="41">
        <v>40994</v>
      </c>
      <c r="F45" s="42">
        <v>41029</v>
      </c>
      <c r="G45" s="43">
        <v>41054</v>
      </c>
      <c r="H45" s="44">
        <v>41088</v>
      </c>
      <c r="I45" s="45">
        <v>41116</v>
      </c>
      <c r="J45" s="46">
        <v>41140</v>
      </c>
      <c r="K45" s="44">
        <v>41161</v>
      </c>
      <c r="L45" s="47">
        <v>41204</v>
      </c>
      <c r="M45" s="48">
        <v>41237</v>
      </c>
      <c r="N45" s="41">
        <v>41265</v>
      </c>
      <c r="O45" s="35" t="s">
        <v>89</v>
      </c>
    </row>
    <row r="46" spans="1:15" x14ac:dyDescent="0.3">
      <c r="A46" s="2" t="s">
        <v>22</v>
      </c>
      <c r="B46" s="18">
        <v>37.799999999999997</v>
      </c>
      <c r="C46" s="17">
        <v>17.2</v>
      </c>
      <c r="D46" s="19">
        <v>19.899999999999999</v>
      </c>
      <c r="E46" s="20">
        <v>22.9</v>
      </c>
      <c r="F46" s="21">
        <v>29.3</v>
      </c>
      <c r="G46" s="22">
        <v>32.4</v>
      </c>
      <c r="H46" s="23">
        <v>35</v>
      </c>
      <c r="I46" s="24">
        <v>37.799999999999997</v>
      </c>
      <c r="J46" s="84">
        <v>37.299999999999997</v>
      </c>
      <c r="K46" s="23">
        <v>32.799999999999997</v>
      </c>
      <c r="L46" s="26">
        <v>27.8</v>
      </c>
      <c r="M46" s="27">
        <v>21.8</v>
      </c>
      <c r="N46" s="20">
        <v>16.100000000000001</v>
      </c>
      <c r="O46" s="2" t="s">
        <v>22</v>
      </c>
    </row>
    <row r="47" spans="1:15" x14ac:dyDescent="0.3">
      <c r="A47" s="2" t="s">
        <v>89</v>
      </c>
      <c r="B47" s="38">
        <v>19176</v>
      </c>
      <c r="C47" s="73">
        <v>13159</v>
      </c>
      <c r="D47" s="74">
        <v>18311</v>
      </c>
      <c r="E47" s="75">
        <v>19443</v>
      </c>
      <c r="F47" s="76">
        <v>18004</v>
      </c>
      <c r="G47" s="77">
        <v>19504</v>
      </c>
      <c r="H47" s="23">
        <v>1947</v>
      </c>
      <c r="I47" s="79">
        <v>19176</v>
      </c>
      <c r="J47" s="46">
        <v>37843</v>
      </c>
      <c r="K47" s="78">
        <v>18145</v>
      </c>
      <c r="L47" s="81">
        <v>40817</v>
      </c>
      <c r="M47" s="82">
        <v>10169</v>
      </c>
      <c r="N47" s="75">
        <v>36867</v>
      </c>
      <c r="O47" s="2" t="s">
        <v>89</v>
      </c>
    </row>
    <row r="48" spans="1:15" x14ac:dyDescent="0.3">
      <c r="A48" s="15" t="s">
        <v>114</v>
      </c>
      <c r="B48" s="16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 t="s">
        <v>114</v>
      </c>
    </row>
    <row r="49" spans="1:15" x14ac:dyDescent="0.3">
      <c r="A49" s="3" t="s">
        <v>115</v>
      </c>
      <c r="B49" s="4">
        <f>INT(SUM(C49:N49)*100/12)/100</f>
        <v>11.03</v>
      </c>
      <c r="C49" s="221">
        <f t="shared" ref="C49:N50" si="4">(C3+C26)/2</f>
        <v>5.8049999999999997</v>
      </c>
      <c r="D49" s="222">
        <f t="shared" si="4"/>
        <v>1.4850000000000001</v>
      </c>
      <c r="E49" s="223">
        <f t="shared" si="4"/>
        <v>9.1999999999999993</v>
      </c>
      <c r="F49" s="224">
        <f t="shared" si="4"/>
        <v>8.7650000000000006</v>
      </c>
      <c r="G49" s="225">
        <f t="shared" si="4"/>
        <v>13.905000000000001</v>
      </c>
      <c r="H49" s="226">
        <f t="shared" si="4"/>
        <v>16.100000000000001</v>
      </c>
      <c r="I49" s="227">
        <f t="shared" si="4"/>
        <v>17.5</v>
      </c>
      <c r="J49" s="228">
        <f t="shared" si="4"/>
        <v>19.3</v>
      </c>
      <c r="K49" s="226">
        <f t="shared" si="4"/>
        <v>15.07</v>
      </c>
      <c r="L49" s="229">
        <f t="shared" si="4"/>
        <v>11.745000000000001</v>
      </c>
      <c r="M49" s="250">
        <f t="shared" si="4"/>
        <v>7.7750000000000004</v>
      </c>
      <c r="N49" s="251">
        <f t="shared" si="4"/>
        <v>5.8</v>
      </c>
      <c r="O49" s="3" t="s">
        <v>115</v>
      </c>
    </row>
    <row r="50" spans="1:15" x14ac:dyDescent="0.3">
      <c r="A50" s="2" t="s">
        <v>116</v>
      </c>
      <c r="B50" s="18">
        <f>INT(SUM(C50:N50)*100/12)/100</f>
        <v>11.34</v>
      </c>
      <c r="C50" s="231">
        <f t="shared" si="4"/>
        <v>4.4125454545454543</v>
      </c>
      <c r="D50" s="232">
        <f t="shared" si="4"/>
        <v>5.210772727272726</v>
      </c>
      <c r="E50" s="233">
        <f t="shared" si="4"/>
        <v>7.503636363636363</v>
      </c>
      <c r="F50" s="234">
        <f t="shared" si="4"/>
        <v>10.887272727272725</v>
      </c>
      <c r="G50" s="235">
        <f t="shared" si="4"/>
        <v>13.739545454545455</v>
      </c>
      <c r="H50" s="236">
        <f t="shared" si="4"/>
        <v>16.75</v>
      </c>
      <c r="I50" s="237">
        <f t="shared" si="4"/>
        <v>18.521818181818183</v>
      </c>
      <c r="J50" s="238">
        <f t="shared" si="4"/>
        <v>18.435454545454547</v>
      </c>
      <c r="K50" s="236">
        <f t="shared" si="4"/>
        <v>15.767727272727274</v>
      </c>
      <c r="L50" s="239">
        <f t="shared" si="4"/>
        <v>12.562272727272727</v>
      </c>
      <c r="M50" s="240">
        <f t="shared" si="4"/>
        <v>8.1390909090909087</v>
      </c>
      <c r="N50" s="233">
        <f t="shared" si="4"/>
        <v>4.261318181818182</v>
      </c>
      <c r="O50" s="2" t="s">
        <v>116</v>
      </c>
    </row>
    <row r="51" spans="1:15" x14ac:dyDescent="0.3">
      <c r="A51" s="2" t="s">
        <v>21</v>
      </c>
      <c r="B51" s="18">
        <f t="shared" ref="B51:N51" si="5">B49-B50</f>
        <v>-0.3100000000000005</v>
      </c>
      <c r="C51" s="17">
        <f t="shared" si="5"/>
        <v>1.3924545454545454</v>
      </c>
      <c r="D51" s="19">
        <f t="shared" si="5"/>
        <v>-3.7257727272727257</v>
      </c>
      <c r="E51" s="20">
        <f t="shared" si="5"/>
        <v>1.6963636363636363</v>
      </c>
      <c r="F51" s="21">
        <f t="shared" si="5"/>
        <v>-2.1222727272727244</v>
      </c>
      <c r="G51" s="22">
        <f t="shared" si="5"/>
        <v>0.16545454545454596</v>
      </c>
      <c r="H51" s="23">
        <f t="shared" si="5"/>
        <v>-0.64999999999999858</v>
      </c>
      <c r="I51" s="24">
        <f t="shared" si="5"/>
        <v>-1.0218181818181833</v>
      </c>
      <c r="J51" s="25">
        <f t="shared" si="5"/>
        <v>0.8645454545454534</v>
      </c>
      <c r="K51" s="23">
        <f t="shared" si="5"/>
        <v>-0.69772727272727408</v>
      </c>
      <c r="L51" s="26">
        <f t="shared" si="5"/>
        <v>-0.81727272727272648</v>
      </c>
      <c r="M51" s="27">
        <f t="shared" si="5"/>
        <v>-0.36409090909090835</v>
      </c>
      <c r="N51" s="20">
        <f t="shared" si="5"/>
        <v>1.5386818181818178</v>
      </c>
      <c r="O51" s="2" t="s">
        <v>21</v>
      </c>
    </row>
    <row r="52" spans="1:15" x14ac:dyDescent="0.3">
      <c r="A52" s="2" t="s">
        <v>117</v>
      </c>
      <c r="B52" s="18">
        <v>10.11</v>
      </c>
      <c r="C52" s="17">
        <v>0.60499999999999998</v>
      </c>
      <c r="D52" s="19">
        <v>1.4850000000000001</v>
      </c>
      <c r="E52" s="20">
        <v>5.91</v>
      </c>
      <c r="F52" s="21">
        <v>8.34</v>
      </c>
      <c r="G52" s="22">
        <v>11.5</v>
      </c>
      <c r="H52" s="23">
        <v>15.45</v>
      </c>
      <c r="I52" s="24">
        <v>16.8</v>
      </c>
      <c r="J52" s="25">
        <v>17.350000000000001</v>
      </c>
      <c r="K52" s="23">
        <v>13.94</v>
      </c>
      <c r="L52" s="26">
        <v>8.9600000000000009</v>
      </c>
      <c r="M52" s="27">
        <v>6.7850000000000001</v>
      </c>
      <c r="N52" s="20">
        <v>-5.5E-2</v>
      </c>
      <c r="O52" s="2" t="s">
        <v>117</v>
      </c>
    </row>
    <row r="53" spans="1:15" x14ac:dyDescent="0.3">
      <c r="A53" s="2" t="s">
        <v>86</v>
      </c>
      <c r="B53" s="18">
        <v>2010</v>
      </c>
      <c r="C53" s="17">
        <v>2010</v>
      </c>
      <c r="D53" s="19">
        <v>2012</v>
      </c>
      <c r="E53" s="20">
        <v>2006</v>
      </c>
      <c r="F53" s="21">
        <v>2001</v>
      </c>
      <c r="G53" s="22">
        <v>2010</v>
      </c>
      <c r="H53" s="23">
        <v>2002</v>
      </c>
      <c r="I53" s="24">
        <v>2011</v>
      </c>
      <c r="J53" s="25">
        <v>2006</v>
      </c>
      <c r="K53" s="23">
        <v>2001</v>
      </c>
      <c r="L53" s="26">
        <v>2003</v>
      </c>
      <c r="M53" s="27">
        <v>2010</v>
      </c>
      <c r="N53" s="20">
        <v>2010</v>
      </c>
      <c r="O53" s="2" t="s">
        <v>86</v>
      </c>
    </row>
    <row r="54" spans="1:15" x14ac:dyDescent="0.3">
      <c r="A54" s="2" t="s">
        <v>118</v>
      </c>
      <c r="B54" s="18">
        <v>12.15</v>
      </c>
      <c r="C54" s="17">
        <v>7.88</v>
      </c>
      <c r="D54" s="19">
        <v>7.84</v>
      </c>
      <c r="E54" s="20">
        <v>8.66</v>
      </c>
      <c r="F54" s="21">
        <v>13.68</v>
      </c>
      <c r="G54" s="22">
        <v>16.3</v>
      </c>
      <c r="H54" s="23">
        <v>17.600000000000001</v>
      </c>
      <c r="I54" s="24">
        <v>22.1</v>
      </c>
      <c r="J54" s="25">
        <v>20.350000000000001</v>
      </c>
      <c r="K54" s="23">
        <v>18.850000000000001</v>
      </c>
      <c r="L54" s="26">
        <v>15.5</v>
      </c>
      <c r="M54" s="27">
        <v>9.32</v>
      </c>
      <c r="N54" s="20">
        <v>7.2850000000000001</v>
      </c>
      <c r="O54" s="2" t="s">
        <v>118</v>
      </c>
    </row>
    <row r="55" spans="1:15" ht="15" thickBot="1" x14ac:dyDescent="0.35">
      <c r="A55" s="87" t="s">
        <v>86</v>
      </c>
      <c r="B55" s="88">
        <v>2011</v>
      </c>
      <c r="C55" s="89">
        <v>2007</v>
      </c>
      <c r="D55" s="90">
        <v>2002</v>
      </c>
      <c r="E55" s="91">
        <v>2003</v>
      </c>
      <c r="F55" s="92">
        <v>2011</v>
      </c>
      <c r="G55" s="93">
        <v>2008</v>
      </c>
      <c r="H55" s="94">
        <v>2005</v>
      </c>
      <c r="I55" s="95">
        <v>2006</v>
      </c>
      <c r="J55" s="96">
        <v>2003</v>
      </c>
      <c r="K55" s="94">
        <v>2006</v>
      </c>
      <c r="L55" s="97">
        <v>2005</v>
      </c>
      <c r="M55" s="98">
        <v>2006</v>
      </c>
      <c r="N55" s="91">
        <v>2011</v>
      </c>
      <c r="O55" s="87" t="s">
        <v>86</v>
      </c>
    </row>
    <row r="56" spans="1:15" ht="15" thickTop="1" x14ac:dyDescent="0.3">
      <c r="A56" s="61" t="s">
        <v>119</v>
      </c>
      <c r="B56" s="62">
        <f>INT(SUM(C56:N56)*100/12)/100</f>
        <v>10.62</v>
      </c>
      <c r="C56" s="241">
        <f t="shared" ref="C56:N57" si="6">(C14+C37)/2</f>
        <v>6.1</v>
      </c>
      <c r="D56" s="242">
        <f t="shared" si="6"/>
        <v>1.35</v>
      </c>
      <c r="E56" s="243">
        <f t="shared" si="6"/>
        <v>8.8999999999999986</v>
      </c>
      <c r="F56" s="244">
        <f t="shared" si="6"/>
        <v>8.1999999999999993</v>
      </c>
      <c r="G56" s="245">
        <f t="shared" si="6"/>
        <v>12.899999999999999</v>
      </c>
      <c r="H56" s="246">
        <f t="shared" si="6"/>
        <v>15.25</v>
      </c>
      <c r="I56" s="247">
        <f t="shared" si="6"/>
        <v>16.899999999999999</v>
      </c>
      <c r="J56" s="248">
        <f t="shared" si="6"/>
        <v>18.75</v>
      </c>
      <c r="K56" s="246">
        <f t="shared" si="6"/>
        <v>14.850000000000001</v>
      </c>
      <c r="L56" s="249">
        <f t="shared" si="6"/>
        <v>11.5</v>
      </c>
      <c r="M56" s="230">
        <f t="shared" si="6"/>
        <v>6.85</v>
      </c>
      <c r="N56" s="243">
        <f t="shared" si="6"/>
        <v>6</v>
      </c>
      <c r="O56" s="61" t="s">
        <v>119</v>
      </c>
    </row>
    <row r="57" spans="1:15" x14ac:dyDescent="0.3">
      <c r="A57" s="2" t="s">
        <v>120</v>
      </c>
      <c r="B57" s="18">
        <f>INT(SUM(C57:N57)*100/12)/100</f>
        <v>10.11</v>
      </c>
      <c r="C57" s="231">
        <f t="shared" si="6"/>
        <v>3.45</v>
      </c>
      <c r="D57" s="232">
        <f t="shared" si="6"/>
        <v>4</v>
      </c>
      <c r="E57" s="233">
        <f t="shared" si="6"/>
        <v>6.55</v>
      </c>
      <c r="F57" s="234">
        <f t="shared" si="6"/>
        <v>8.8000000000000007</v>
      </c>
      <c r="G57" s="235">
        <f t="shared" si="6"/>
        <v>12.350000000000001</v>
      </c>
      <c r="H57" s="236">
        <f t="shared" si="6"/>
        <v>14.850000000000001</v>
      </c>
      <c r="I57" s="237">
        <f t="shared" si="6"/>
        <v>16.899999999999999</v>
      </c>
      <c r="J57" s="238">
        <f t="shared" si="6"/>
        <v>17.05</v>
      </c>
      <c r="K57" s="236">
        <f t="shared" si="6"/>
        <v>14.95</v>
      </c>
      <c r="L57" s="239">
        <f t="shared" si="6"/>
        <v>11.25</v>
      </c>
      <c r="M57" s="240">
        <f t="shared" si="6"/>
        <v>6.85</v>
      </c>
      <c r="N57" s="233">
        <f t="shared" si="6"/>
        <v>4.4000000000000004</v>
      </c>
      <c r="O57" s="2" t="s">
        <v>120</v>
      </c>
    </row>
    <row r="58" spans="1:15" x14ac:dyDescent="0.3">
      <c r="A58" s="2" t="s">
        <v>21</v>
      </c>
      <c r="B58" s="18">
        <f t="shared" ref="B58:N58" si="7">B56-B57</f>
        <v>0.50999999999999979</v>
      </c>
      <c r="C58" s="17">
        <f t="shared" si="7"/>
        <v>2.6499999999999995</v>
      </c>
      <c r="D58" s="19">
        <f t="shared" si="7"/>
        <v>-2.65</v>
      </c>
      <c r="E58" s="20">
        <f t="shared" si="7"/>
        <v>2.3499999999999988</v>
      </c>
      <c r="F58" s="21">
        <f t="shared" si="7"/>
        <v>-0.60000000000000142</v>
      </c>
      <c r="G58" s="22">
        <f t="shared" si="7"/>
        <v>0.54999999999999716</v>
      </c>
      <c r="H58" s="23">
        <f t="shared" si="7"/>
        <v>0.39999999999999858</v>
      </c>
      <c r="I58" s="24">
        <f t="shared" si="7"/>
        <v>0</v>
      </c>
      <c r="J58" s="25">
        <f t="shared" si="7"/>
        <v>1.6999999999999993</v>
      </c>
      <c r="K58" s="23">
        <f t="shared" si="7"/>
        <v>-9.9999999999997868E-2</v>
      </c>
      <c r="L58" s="26">
        <f t="shared" si="7"/>
        <v>0.25</v>
      </c>
      <c r="M58" s="27">
        <f t="shared" si="7"/>
        <v>0</v>
      </c>
      <c r="N58" s="20">
        <f t="shared" si="7"/>
        <v>1.5999999999999996</v>
      </c>
      <c r="O58" s="2" t="s">
        <v>21</v>
      </c>
    </row>
    <row r="59" spans="1:15" x14ac:dyDescent="0.3">
      <c r="A59" s="2" t="s">
        <v>117</v>
      </c>
      <c r="B59" s="16"/>
      <c r="C59" s="17">
        <v>-3.1</v>
      </c>
      <c r="D59" s="19">
        <v>-3.6</v>
      </c>
      <c r="E59" s="20">
        <v>3.4</v>
      </c>
      <c r="F59" s="21">
        <v>6.3</v>
      </c>
      <c r="G59" s="22">
        <v>9.6999999999999993</v>
      </c>
      <c r="H59" s="23">
        <v>12.5</v>
      </c>
      <c r="I59" s="24">
        <v>14.9</v>
      </c>
      <c r="J59" s="25">
        <v>14.9</v>
      </c>
      <c r="K59" s="23">
        <v>11.9</v>
      </c>
      <c r="L59" s="26">
        <v>7.6</v>
      </c>
      <c r="M59" s="27">
        <v>3.7</v>
      </c>
      <c r="N59" s="20">
        <v>-0.1</v>
      </c>
      <c r="O59" s="2" t="s">
        <v>117</v>
      </c>
    </row>
    <row r="60" spans="1:15" x14ac:dyDescent="0.3">
      <c r="A60" s="2" t="s">
        <v>86</v>
      </c>
      <c r="B60" s="16"/>
      <c r="C60" s="17">
        <v>1963</v>
      </c>
      <c r="D60" s="19">
        <v>1956</v>
      </c>
      <c r="E60" s="20">
        <v>1955</v>
      </c>
      <c r="F60" s="21">
        <v>1986</v>
      </c>
      <c r="G60" s="22">
        <v>1984</v>
      </c>
      <c r="H60" s="23">
        <v>1972</v>
      </c>
      <c r="I60" s="24" t="s">
        <v>99</v>
      </c>
      <c r="J60" s="25">
        <v>1956</v>
      </c>
      <c r="K60" s="23">
        <v>1986</v>
      </c>
      <c r="L60" s="26">
        <v>1974</v>
      </c>
      <c r="M60" s="27">
        <v>1993</v>
      </c>
      <c r="N60" s="20">
        <v>2010</v>
      </c>
      <c r="O60" s="2" t="s">
        <v>86</v>
      </c>
    </row>
    <row r="61" spans="1:15" x14ac:dyDescent="0.3">
      <c r="A61" s="2" t="s">
        <v>118</v>
      </c>
      <c r="B61" s="16"/>
      <c r="C61" s="17">
        <v>7.7</v>
      </c>
      <c r="D61" s="19">
        <v>8.6</v>
      </c>
      <c r="E61" s="20">
        <v>9.9</v>
      </c>
      <c r="F61" s="21">
        <v>12.65</v>
      </c>
      <c r="G61" s="22">
        <v>15.1</v>
      </c>
      <c r="H61" s="23">
        <v>17.8</v>
      </c>
      <c r="I61" s="24">
        <v>21.3</v>
      </c>
      <c r="J61" s="25">
        <v>21.1</v>
      </c>
      <c r="K61" s="23">
        <v>18.600000000000001</v>
      </c>
      <c r="L61" s="26">
        <v>15</v>
      </c>
      <c r="M61" s="27">
        <v>11.2</v>
      </c>
      <c r="N61" s="20">
        <v>8</v>
      </c>
      <c r="O61" s="2" t="s">
        <v>118</v>
      </c>
    </row>
    <row r="62" spans="1:15" x14ac:dyDescent="0.3">
      <c r="A62" s="87" t="s">
        <v>86</v>
      </c>
      <c r="B62" s="99"/>
      <c r="C62" s="89">
        <v>2007</v>
      </c>
      <c r="D62" s="90">
        <v>1990</v>
      </c>
      <c r="E62" s="91" t="s">
        <v>99</v>
      </c>
      <c r="F62" s="92">
        <v>2007</v>
      </c>
      <c r="G62" s="93">
        <v>1947</v>
      </c>
      <c r="H62" s="94">
        <v>1976</v>
      </c>
      <c r="I62" s="95">
        <v>2006</v>
      </c>
      <c r="J62" s="96">
        <v>1947</v>
      </c>
      <c r="K62" s="94">
        <v>1949</v>
      </c>
      <c r="L62" s="97">
        <v>2001</v>
      </c>
      <c r="M62" s="98">
        <v>1994</v>
      </c>
      <c r="N62" s="91">
        <v>1974</v>
      </c>
      <c r="O62" s="87" t="s">
        <v>86</v>
      </c>
    </row>
    <row r="63" spans="1:15" x14ac:dyDescent="0.3">
      <c r="A63" s="15" t="s">
        <v>121</v>
      </c>
      <c r="B63" s="16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 t="s">
        <v>121</v>
      </c>
    </row>
    <row r="64" spans="1:15" x14ac:dyDescent="0.3">
      <c r="A64" s="263" t="s">
        <v>122</v>
      </c>
      <c r="B64" s="264">
        <f>SUM(C64:N64)</f>
        <v>45</v>
      </c>
      <c r="C64" s="265">
        <v>10</v>
      </c>
      <c r="D64" s="266">
        <v>16</v>
      </c>
      <c r="E64" s="267">
        <v>2</v>
      </c>
      <c r="F64" s="268">
        <v>5</v>
      </c>
      <c r="G64" s="269">
        <v>0</v>
      </c>
      <c r="H64" s="270">
        <v>0</v>
      </c>
      <c r="I64" s="271">
        <v>0</v>
      </c>
      <c r="J64" s="272">
        <v>0</v>
      </c>
      <c r="K64" s="270">
        <v>0</v>
      </c>
      <c r="L64" s="273">
        <v>0</v>
      </c>
      <c r="M64" s="274">
        <v>2</v>
      </c>
      <c r="N64" s="267">
        <v>10</v>
      </c>
      <c r="O64" s="263" t="s">
        <v>122</v>
      </c>
    </row>
    <row r="65" spans="1:15" x14ac:dyDescent="0.3">
      <c r="A65" s="275" t="s">
        <v>123</v>
      </c>
      <c r="B65" s="253">
        <f>SUM(C65:N65)</f>
        <v>50.727272727272727</v>
      </c>
      <c r="C65" s="276">
        <v>11.454545454545455</v>
      </c>
      <c r="D65" s="277">
        <v>10.363636363636363</v>
      </c>
      <c r="E65" s="278">
        <v>7.9090909090909092</v>
      </c>
      <c r="F65" s="279">
        <v>2.8181818181818183</v>
      </c>
      <c r="G65" s="280">
        <v>0.27272727272727271</v>
      </c>
      <c r="H65" s="281">
        <v>0</v>
      </c>
      <c r="I65" s="282">
        <v>0</v>
      </c>
      <c r="J65" s="283">
        <v>0</v>
      </c>
      <c r="K65" s="281">
        <v>0</v>
      </c>
      <c r="L65" s="284">
        <v>1.4545454545454546</v>
      </c>
      <c r="M65" s="285">
        <v>3.9090909090909092</v>
      </c>
      <c r="N65" s="278">
        <v>12.545454545454545</v>
      </c>
      <c r="O65" s="275" t="s">
        <v>123</v>
      </c>
    </row>
    <row r="66" spans="1:15" x14ac:dyDescent="0.3">
      <c r="A66" s="2" t="s">
        <v>124</v>
      </c>
      <c r="B66" s="18">
        <v>77</v>
      </c>
      <c r="C66" s="17">
        <v>18</v>
      </c>
      <c r="D66" s="19">
        <v>18</v>
      </c>
      <c r="E66" s="20">
        <v>15</v>
      </c>
      <c r="F66" s="21">
        <v>9</v>
      </c>
      <c r="G66" s="22">
        <v>2</v>
      </c>
      <c r="H66" s="23">
        <v>0</v>
      </c>
      <c r="I66" s="24">
        <v>0</v>
      </c>
      <c r="J66" s="25">
        <v>0</v>
      </c>
      <c r="K66" s="23">
        <v>0</v>
      </c>
      <c r="L66" s="26">
        <v>7</v>
      </c>
      <c r="M66" s="27">
        <v>8</v>
      </c>
      <c r="N66" s="20">
        <v>25</v>
      </c>
      <c r="O66" s="2" t="s">
        <v>124</v>
      </c>
    </row>
    <row r="67" spans="1:15" x14ac:dyDescent="0.3">
      <c r="A67" s="2" t="s">
        <v>86</v>
      </c>
      <c r="B67" s="18">
        <v>2010</v>
      </c>
      <c r="C67" s="17">
        <v>2010</v>
      </c>
      <c r="D67" s="19">
        <v>2003</v>
      </c>
      <c r="E67" s="20">
        <v>2006</v>
      </c>
      <c r="F67" s="21">
        <v>2003</v>
      </c>
      <c r="G67" s="22">
        <v>2010</v>
      </c>
      <c r="H67" s="23"/>
      <c r="I67" s="24"/>
      <c r="J67" s="25"/>
      <c r="K67" s="23"/>
      <c r="L67" s="26">
        <v>2003</v>
      </c>
      <c r="M67" s="27">
        <v>2005</v>
      </c>
      <c r="N67" s="20">
        <v>2010</v>
      </c>
      <c r="O67" s="2" t="s">
        <v>86</v>
      </c>
    </row>
    <row r="68" spans="1:15" x14ac:dyDescent="0.3">
      <c r="A68" s="2" t="s">
        <v>125</v>
      </c>
      <c r="B68" s="18">
        <v>34</v>
      </c>
      <c r="C68" s="17">
        <v>4</v>
      </c>
      <c r="D68" s="19">
        <v>6</v>
      </c>
      <c r="E68" s="20">
        <v>2</v>
      </c>
      <c r="F68" s="21">
        <v>0</v>
      </c>
      <c r="G68" s="22">
        <v>0</v>
      </c>
      <c r="H68" s="23">
        <v>0</v>
      </c>
      <c r="I68" s="24">
        <v>0</v>
      </c>
      <c r="J68" s="25">
        <v>0</v>
      </c>
      <c r="K68" s="23">
        <v>0</v>
      </c>
      <c r="L68" s="26">
        <v>0</v>
      </c>
      <c r="M68" s="27">
        <v>0</v>
      </c>
      <c r="N68" s="20">
        <v>3</v>
      </c>
      <c r="O68" s="2" t="s">
        <v>125</v>
      </c>
    </row>
    <row r="69" spans="1:15" x14ac:dyDescent="0.3">
      <c r="A69" s="2" t="s">
        <v>126</v>
      </c>
      <c r="B69" s="18">
        <v>2002</v>
      </c>
      <c r="C69" s="17">
        <v>2008</v>
      </c>
      <c r="D69" s="19">
        <v>2007</v>
      </c>
      <c r="E69" s="20">
        <v>2012</v>
      </c>
      <c r="F69" s="21">
        <v>2011</v>
      </c>
      <c r="G69" s="22">
        <v>2012</v>
      </c>
      <c r="H69" s="23"/>
      <c r="I69" s="24"/>
      <c r="J69" s="25"/>
      <c r="K69" s="23"/>
      <c r="L69" s="26">
        <v>2012</v>
      </c>
      <c r="M69" s="27">
        <v>2002</v>
      </c>
      <c r="N69" s="20">
        <v>2011</v>
      </c>
      <c r="O69" s="2" t="s">
        <v>126</v>
      </c>
    </row>
    <row r="70" spans="1:15" x14ac:dyDescent="0.3">
      <c r="A70" s="2" t="s">
        <v>127</v>
      </c>
      <c r="B70" s="100">
        <v>41219</v>
      </c>
      <c r="C70" s="17"/>
      <c r="D70" s="19"/>
      <c r="E70" s="20"/>
      <c r="F70" s="21"/>
      <c r="G70" s="22"/>
      <c r="H70" s="23"/>
      <c r="I70" s="24"/>
      <c r="J70" s="25"/>
      <c r="K70" s="23"/>
      <c r="L70" s="26"/>
      <c r="M70" s="27"/>
      <c r="N70" s="20"/>
      <c r="O70" s="2"/>
    </row>
    <row r="71" spans="1:15" x14ac:dyDescent="0.3">
      <c r="A71" s="2" t="s">
        <v>128</v>
      </c>
      <c r="B71" s="38">
        <v>40101</v>
      </c>
      <c r="C71" s="17"/>
      <c r="D71" s="19"/>
      <c r="E71" s="20"/>
      <c r="F71" s="21"/>
      <c r="G71" s="22"/>
      <c r="H71" s="23"/>
      <c r="I71" s="24"/>
      <c r="J71" s="25"/>
      <c r="K71" s="23"/>
      <c r="L71" s="26"/>
      <c r="M71" s="27"/>
      <c r="N71" s="20"/>
      <c r="O71" s="2"/>
    </row>
    <row r="72" spans="1:15" x14ac:dyDescent="0.3">
      <c r="A72" s="2" t="s">
        <v>129</v>
      </c>
      <c r="B72" s="38">
        <v>39775</v>
      </c>
      <c r="C72" s="17"/>
      <c r="D72" s="19"/>
      <c r="E72" s="20"/>
      <c r="F72" s="21"/>
      <c r="G72" s="22"/>
      <c r="H72" s="23"/>
      <c r="I72" s="24"/>
      <c r="J72" s="25"/>
      <c r="K72" s="23"/>
      <c r="L72" s="26"/>
      <c r="M72" s="27"/>
      <c r="N72" s="20"/>
      <c r="O72" s="2"/>
    </row>
    <row r="73" spans="1:15" x14ac:dyDescent="0.3">
      <c r="A73" s="2" t="s">
        <v>130</v>
      </c>
      <c r="B73" s="100">
        <v>41016</v>
      </c>
      <c r="C73" s="17"/>
      <c r="D73" s="19"/>
      <c r="E73" s="20"/>
      <c r="F73" s="21"/>
      <c r="G73" s="22"/>
      <c r="H73" s="23"/>
      <c r="I73" s="24"/>
      <c r="J73" s="25"/>
      <c r="K73" s="23"/>
      <c r="L73" s="26"/>
      <c r="M73" s="27"/>
      <c r="N73" s="20"/>
      <c r="O73" s="2"/>
    </row>
    <row r="74" spans="1:15" x14ac:dyDescent="0.3">
      <c r="A74" s="2" t="s">
        <v>131</v>
      </c>
      <c r="B74" s="38">
        <v>40624</v>
      </c>
      <c r="C74" s="17"/>
      <c r="D74" s="19"/>
      <c r="E74" s="20"/>
      <c r="F74" s="21"/>
      <c r="G74" s="22"/>
      <c r="H74" s="23"/>
      <c r="I74" s="24"/>
      <c r="J74" s="25"/>
      <c r="K74" s="23"/>
      <c r="L74" s="26"/>
      <c r="M74" s="27"/>
      <c r="N74" s="20"/>
      <c r="O74" s="2"/>
    </row>
    <row r="75" spans="1:15" ht="15" thickBot="1" x14ac:dyDescent="0.35">
      <c r="A75" s="101" t="s">
        <v>132</v>
      </c>
      <c r="B75" s="102">
        <v>38490</v>
      </c>
      <c r="C75" s="103"/>
      <c r="D75" s="104"/>
      <c r="E75" s="105"/>
      <c r="F75" s="106"/>
      <c r="G75" s="107"/>
      <c r="H75" s="108"/>
      <c r="I75" s="109"/>
      <c r="J75" s="110"/>
      <c r="K75" s="108"/>
      <c r="L75" s="111"/>
      <c r="M75" s="112"/>
      <c r="N75" s="105"/>
      <c r="O75" s="101"/>
    </row>
    <row r="76" spans="1:15" ht="15" thickTop="1" x14ac:dyDescent="0.3">
      <c r="A76" s="61" t="s">
        <v>133</v>
      </c>
      <c r="B76" s="62">
        <f>SUM(C76:N76)</f>
        <v>30</v>
      </c>
      <c r="C76" s="63">
        <v>8</v>
      </c>
      <c r="D76" s="64">
        <v>14</v>
      </c>
      <c r="E76" s="65">
        <v>1</v>
      </c>
      <c r="F76" s="66">
        <v>2</v>
      </c>
      <c r="G76" s="67">
        <v>0</v>
      </c>
      <c r="H76" s="68">
        <v>0</v>
      </c>
      <c r="I76" s="69">
        <v>0</v>
      </c>
      <c r="J76" s="70">
        <v>0</v>
      </c>
      <c r="K76" s="68">
        <v>0</v>
      </c>
      <c r="L76" s="71">
        <v>0</v>
      </c>
      <c r="M76" s="72">
        <v>0</v>
      </c>
      <c r="N76" s="65">
        <v>5</v>
      </c>
      <c r="O76" s="61" t="s">
        <v>133</v>
      </c>
    </row>
    <row r="77" spans="1:15" x14ac:dyDescent="0.3">
      <c r="A77" s="113" t="s">
        <v>134</v>
      </c>
      <c r="B77" s="114">
        <f>SUM(C77:N77)</f>
        <v>49</v>
      </c>
      <c r="C77" s="115">
        <v>12</v>
      </c>
      <c r="D77" s="116">
        <v>11</v>
      </c>
      <c r="E77" s="117">
        <v>7</v>
      </c>
      <c r="F77" s="118">
        <v>3</v>
      </c>
      <c r="G77" s="119">
        <v>0</v>
      </c>
      <c r="H77" s="120">
        <v>0</v>
      </c>
      <c r="I77" s="121">
        <v>0</v>
      </c>
      <c r="J77" s="122">
        <v>0</v>
      </c>
      <c r="K77" s="120">
        <v>0</v>
      </c>
      <c r="L77" s="123">
        <v>1</v>
      </c>
      <c r="M77" s="124">
        <v>5</v>
      </c>
      <c r="N77" s="117">
        <v>10</v>
      </c>
      <c r="O77" s="113" t="s">
        <v>134</v>
      </c>
    </row>
    <row r="78" spans="1:15" x14ac:dyDescent="0.3">
      <c r="A78" s="2" t="s">
        <v>124</v>
      </c>
      <c r="B78" s="125"/>
      <c r="C78" s="17">
        <v>28</v>
      </c>
      <c r="D78" s="19">
        <v>27</v>
      </c>
      <c r="E78" s="20">
        <v>23</v>
      </c>
      <c r="F78" s="21">
        <v>9</v>
      </c>
      <c r="G78" s="22">
        <v>2</v>
      </c>
      <c r="H78" s="23">
        <v>0</v>
      </c>
      <c r="I78" s="24">
        <v>0</v>
      </c>
      <c r="J78" s="25">
        <v>0</v>
      </c>
      <c r="K78" s="23">
        <v>0</v>
      </c>
      <c r="L78" s="26">
        <v>5</v>
      </c>
      <c r="M78" s="27">
        <v>15</v>
      </c>
      <c r="N78" s="20">
        <v>23</v>
      </c>
      <c r="O78" s="2" t="s">
        <v>124</v>
      </c>
    </row>
    <row r="79" spans="1:15" x14ac:dyDescent="0.3">
      <c r="A79" s="2" t="s">
        <v>86</v>
      </c>
      <c r="B79" s="125"/>
      <c r="C79" s="17" t="s">
        <v>99</v>
      </c>
      <c r="D79" s="19">
        <v>1956</v>
      </c>
      <c r="E79" s="20">
        <v>1955</v>
      </c>
      <c r="F79" s="21">
        <v>1956</v>
      </c>
      <c r="G79" s="22">
        <v>1962</v>
      </c>
      <c r="H79" s="23"/>
      <c r="I79" s="24"/>
      <c r="J79" s="25"/>
      <c r="K79" s="23"/>
      <c r="L79" s="26">
        <v>1997</v>
      </c>
      <c r="M79" s="27">
        <v>1985</v>
      </c>
      <c r="N79" s="20">
        <v>1963</v>
      </c>
      <c r="O79" s="2" t="s">
        <v>86</v>
      </c>
    </row>
    <row r="80" spans="1:15" x14ac:dyDescent="0.3">
      <c r="A80" s="2" t="s">
        <v>125</v>
      </c>
      <c r="B80" s="125"/>
      <c r="C80" s="17">
        <v>0</v>
      </c>
      <c r="D80" s="19">
        <v>0</v>
      </c>
      <c r="E80" s="20">
        <v>0</v>
      </c>
      <c r="F80" s="21">
        <v>0</v>
      </c>
      <c r="G80" s="22">
        <v>0</v>
      </c>
      <c r="H80" s="23">
        <v>0</v>
      </c>
      <c r="I80" s="24">
        <v>0</v>
      </c>
      <c r="J80" s="25">
        <v>0</v>
      </c>
      <c r="K80" s="23">
        <v>0</v>
      </c>
      <c r="L80" s="26">
        <v>0</v>
      </c>
      <c r="M80" s="27">
        <v>0</v>
      </c>
      <c r="N80" s="20">
        <v>0</v>
      </c>
      <c r="O80" s="2" t="s">
        <v>125</v>
      </c>
    </row>
    <row r="81" spans="1:15" x14ac:dyDescent="0.3">
      <c r="A81" s="87" t="s">
        <v>126</v>
      </c>
      <c r="B81" s="125"/>
      <c r="C81" s="89" t="s">
        <v>99</v>
      </c>
      <c r="D81" s="90" t="s">
        <v>99</v>
      </c>
      <c r="E81" s="91">
        <v>2007</v>
      </c>
      <c r="F81" s="92">
        <v>2007</v>
      </c>
      <c r="G81" s="93">
        <v>2010</v>
      </c>
      <c r="H81" s="94"/>
      <c r="I81" s="95"/>
      <c r="J81" s="96"/>
      <c r="K81" s="94"/>
      <c r="L81" s="97">
        <v>2012</v>
      </c>
      <c r="M81" s="98">
        <v>2012</v>
      </c>
      <c r="N81" s="91" t="s">
        <v>99</v>
      </c>
      <c r="O81" s="87" t="s">
        <v>126</v>
      </c>
    </row>
    <row r="82" spans="1:15" x14ac:dyDescent="0.3">
      <c r="A82" s="15" t="s">
        <v>135</v>
      </c>
      <c r="B82" s="16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 t="s">
        <v>135</v>
      </c>
    </row>
    <row r="83" spans="1:15" x14ac:dyDescent="0.3">
      <c r="A83" s="263" t="s">
        <v>136</v>
      </c>
      <c r="B83" s="264">
        <f>SUM(C83:N83)</f>
        <v>14</v>
      </c>
      <c r="C83" s="265">
        <v>1</v>
      </c>
      <c r="D83" s="266">
        <v>12</v>
      </c>
      <c r="E83" s="267">
        <v>0</v>
      </c>
      <c r="F83" s="268">
        <v>0</v>
      </c>
      <c r="G83" s="269">
        <v>0</v>
      </c>
      <c r="H83" s="270">
        <v>0</v>
      </c>
      <c r="I83" s="271">
        <v>0</v>
      </c>
      <c r="J83" s="272">
        <v>0</v>
      </c>
      <c r="K83" s="270">
        <v>0</v>
      </c>
      <c r="L83" s="273">
        <v>0</v>
      </c>
      <c r="M83" s="274">
        <v>0</v>
      </c>
      <c r="N83" s="267">
        <v>1</v>
      </c>
      <c r="O83" s="263" t="s">
        <v>136</v>
      </c>
    </row>
    <row r="84" spans="1:15" x14ac:dyDescent="0.3">
      <c r="A84" s="275" t="s">
        <v>137</v>
      </c>
      <c r="B84" s="253">
        <f>SUM(C84:N84)</f>
        <v>7.0907272727272721</v>
      </c>
      <c r="C84" s="276">
        <v>2.9090909090909092</v>
      </c>
      <c r="D84" s="277">
        <v>1.1818181818181819</v>
      </c>
      <c r="E84" s="278">
        <v>0.63636363636363635</v>
      </c>
      <c r="F84" s="279">
        <v>9.0909090909090912E-2</v>
      </c>
      <c r="G84" s="280">
        <v>0</v>
      </c>
      <c r="H84" s="281">
        <v>0</v>
      </c>
      <c r="I84" s="282">
        <v>0</v>
      </c>
      <c r="J84" s="283">
        <v>0</v>
      </c>
      <c r="K84" s="281">
        <v>0</v>
      </c>
      <c r="L84" s="284">
        <v>0.18181818181818182</v>
      </c>
      <c r="M84" s="285">
        <v>9.0909090909090912E-2</v>
      </c>
      <c r="N84" s="278">
        <v>1.9998181818181815</v>
      </c>
      <c r="O84" s="275" t="s">
        <v>137</v>
      </c>
    </row>
    <row r="85" spans="1:15" x14ac:dyDescent="0.3">
      <c r="A85" s="2" t="s">
        <v>138</v>
      </c>
      <c r="B85" s="18">
        <v>23</v>
      </c>
      <c r="C85" s="17">
        <v>9</v>
      </c>
      <c r="D85" s="19">
        <v>12</v>
      </c>
      <c r="E85" s="20">
        <v>5</v>
      </c>
      <c r="F85" s="21">
        <v>1</v>
      </c>
      <c r="G85" s="22">
        <v>0</v>
      </c>
      <c r="H85" s="23">
        <v>0</v>
      </c>
      <c r="I85" s="24">
        <v>0</v>
      </c>
      <c r="J85" s="25">
        <v>0</v>
      </c>
      <c r="K85" s="23">
        <v>0</v>
      </c>
      <c r="L85" s="26">
        <v>2</v>
      </c>
      <c r="M85" s="27">
        <v>1</v>
      </c>
      <c r="N85" s="20">
        <v>9</v>
      </c>
      <c r="O85" s="2" t="s">
        <v>138</v>
      </c>
    </row>
    <row r="86" spans="1:15" x14ac:dyDescent="0.3">
      <c r="A86" s="2" t="s">
        <v>86</v>
      </c>
      <c r="B86" s="18">
        <v>2010</v>
      </c>
      <c r="C86" s="17">
        <v>2010</v>
      </c>
      <c r="D86" s="19">
        <v>2012</v>
      </c>
      <c r="E86" s="20">
        <v>2005</v>
      </c>
      <c r="F86" s="21">
        <v>2003</v>
      </c>
      <c r="G86" s="22"/>
      <c r="H86" s="23"/>
      <c r="I86" s="24"/>
      <c r="J86" s="25"/>
      <c r="K86" s="23"/>
      <c r="L86" s="26">
        <v>2003</v>
      </c>
      <c r="M86" s="27">
        <v>2010</v>
      </c>
      <c r="N86" s="20">
        <v>2010</v>
      </c>
      <c r="O86" s="2" t="s">
        <v>86</v>
      </c>
    </row>
    <row r="87" spans="1:15" x14ac:dyDescent="0.3">
      <c r="A87" s="2" t="s">
        <v>139</v>
      </c>
      <c r="B87" s="18">
        <v>1</v>
      </c>
      <c r="C87" s="17">
        <v>0</v>
      </c>
      <c r="D87" s="19">
        <v>0</v>
      </c>
      <c r="E87" s="20">
        <v>0</v>
      </c>
      <c r="F87" s="21">
        <v>0</v>
      </c>
      <c r="G87" s="22">
        <v>0</v>
      </c>
      <c r="H87" s="23">
        <v>0</v>
      </c>
      <c r="I87" s="24">
        <v>0</v>
      </c>
      <c r="J87" s="25">
        <v>0</v>
      </c>
      <c r="K87" s="23">
        <v>0</v>
      </c>
      <c r="L87" s="26">
        <v>0</v>
      </c>
      <c r="M87" s="27">
        <v>0</v>
      </c>
      <c r="N87" s="20">
        <v>0</v>
      </c>
      <c r="O87" s="2" t="s">
        <v>139</v>
      </c>
    </row>
    <row r="88" spans="1:15" ht="15" thickBot="1" x14ac:dyDescent="0.35">
      <c r="A88" s="87" t="s">
        <v>126</v>
      </c>
      <c r="B88" s="88">
        <v>2011</v>
      </c>
      <c r="C88" s="89">
        <v>2005</v>
      </c>
      <c r="D88" s="90">
        <v>2011</v>
      </c>
      <c r="E88" s="91">
        <v>2009</v>
      </c>
      <c r="F88" s="92">
        <v>2011</v>
      </c>
      <c r="G88" s="93"/>
      <c r="H88" s="94"/>
      <c r="I88" s="95"/>
      <c r="J88" s="96"/>
      <c r="K88" s="94"/>
      <c r="L88" s="97">
        <v>2012</v>
      </c>
      <c r="M88" s="98">
        <v>2012</v>
      </c>
      <c r="N88" s="91">
        <v>2006</v>
      </c>
      <c r="O88" s="87" t="s">
        <v>126</v>
      </c>
    </row>
    <row r="89" spans="1:15" ht="15" thickTop="1" x14ac:dyDescent="0.3">
      <c r="A89" s="126" t="s">
        <v>140</v>
      </c>
      <c r="B89" s="127">
        <f>SUM(C89:N89)</f>
        <v>7</v>
      </c>
      <c r="C89" s="201">
        <v>3</v>
      </c>
      <c r="D89" s="202">
        <v>2</v>
      </c>
      <c r="E89" s="203">
        <v>0</v>
      </c>
      <c r="F89" s="204">
        <v>0</v>
      </c>
      <c r="G89" s="132">
        <v>0</v>
      </c>
      <c r="H89" s="133">
        <v>0</v>
      </c>
      <c r="I89" s="134">
        <v>0</v>
      </c>
      <c r="J89" s="135">
        <v>0</v>
      </c>
      <c r="K89" s="133">
        <v>0</v>
      </c>
      <c r="L89" s="136">
        <v>0</v>
      </c>
      <c r="M89" s="137">
        <v>0</v>
      </c>
      <c r="N89" s="130">
        <v>2</v>
      </c>
      <c r="O89" s="126" t="s">
        <v>140</v>
      </c>
    </row>
    <row r="90" spans="1:15" x14ac:dyDescent="0.3">
      <c r="A90" s="15" t="s">
        <v>141</v>
      </c>
      <c r="B90" s="16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 t="s">
        <v>141</v>
      </c>
    </row>
    <row r="91" spans="1:15" x14ac:dyDescent="0.3">
      <c r="A91" s="263" t="s">
        <v>142</v>
      </c>
      <c r="B91" s="264">
        <f>SUM(C91:N91)</f>
        <v>7</v>
      </c>
      <c r="C91" s="265">
        <v>0</v>
      </c>
      <c r="D91" s="266">
        <v>7</v>
      </c>
      <c r="E91" s="267">
        <v>0</v>
      </c>
      <c r="F91" s="268">
        <v>0</v>
      </c>
      <c r="G91" s="269">
        <v>0</v>
      </c>
      <c r="H91" s="270">
        <v>0</v>
      </c>
      <c r="I91" s="271">
        <v>0</v>
      </c>
      <c r="J91" s="272">
        <v>0</v>
      </c>
      <c r="K91" s="270">
        <v>0</v>
      </c>
      <c r="L91" s="273">
        <v>0</v>
      </c>
      <c r="M91" s="274">
        <v>0</v>
      </c>
      <c r="N91" s="267">
        <v>0</v>
      </c>
      <c r="O91" s="263" t="s">
        <v>142</v>
      </c>
    </row>
    <row r="92" spans="1:15" x14ac:dyDescent="0.3">
      <c r="A92" s="275" t="s">
        <v>143</v>
      </c>
      <c r="B92" s="253">
        <f>SUM(C92:N92)</f>
        <v>0.81818181818181823</v>
      </c>
      <c r="C92" s="276">
        <v>0.54545454545454541</v>
      </c>
      <c r="D92" s="277">
        <v>9.0909090909090912E-2</v>
      </c>
      <c r="E92" s="278">
        <v>9.0909090909090912E-2</v>
      </c>
      <c r="F92" s="279">
        <v>0</v>
      </c>
      <c r="G92" s="280">
        <v>0</v>
      </c>
      <c r="H92" s="281">
        <v>0</v>
      </c>
      <c r="I92" s="282">
        <v>0</v>
      </c>
      <c r="J92" s="283">
        <v>0</v>
      </c>
      <c r="K92" s="281">
        <v>0</v>
      </c>
      <c r="L92" s="284">
        <v>0</v>
      </c>
      <c r="M92" s="285">
        <v>0</v>
      </c>
      <c r="N92" s="278">
        <v>9.0909090909090912E-2</v>
      </c>
      <c r="O92" s="275" t="s">
        <v>143</v>
      </c>
    </row>
    <row r="93" spans="1:15" x14ac:dyDescent="0.3">
      <c r="A93" s="2" t="s">
        <v>144</v>
      </c>
      <c r="B93" s="18">
        <v>7</v>
      </c>
      <c r="C93" s="17">
        <v>4</v>
      </c>
      <c r="D93" s="19">
        <v>9</v>
      </c>
      <c r="E93" s="20">
        <v>1</v>
      </c>
      <c r="F93" s="21">
        <v>0</v>
      </c>
      <c r="G93" s="22">
        <v>0</v>
      </c>
      <c r="H93" s="23">
        <v>0</v>
      </c>
      <c r="I93" s="24">
        <v>0</v>
      </c>
      <c r="J93" s="25">
        <v>0</v>
      </c>
      <c r="K93" s="23">
        <v>0</v>
      </c>
      <c r="L93" s="26">
        <v>0</v>
      </c>
      <c r="M93" s="27">
        <v>0</v>
      </c>
      <c r="N93" s="20">
        <v>1</v>
      </c>
      <c r="O93" s="2" t="s">
        <v>144</v>
      </c>
    </row>
    <row r="94" spans="1:15" x14ac:dyDescent="0.3">
      <c r="A94" s="2" t="s">
        <v>86</v>
      </c>
      <c r="B94" s="18">
        <v>2012</v>
      </c>
      <c r="C94" s="17">
        <v>2009</v>
      </c>
      <c r="D94" s="19">
        <v>2012</v>
      </c>
      <c r="E94" s="20">
        <v>2005</v>
      </c>
      <c r="F94" s="21"/>
      <c r="G94" s="22"/>
      <c r="H94" s="23"/>
      <c r="I94" s="24"/>
      <c r="J94" s="25"/>
      <c r="K94" s="23"/>
      <c r="L94" s="26"/>
      <c r="M94" s="27"/>
      <c r="N94" s="20">
        <v>2010</v>
      </c>
      <c r="O94" s="2" t="s">
        <v>86</v>
      </c>
    </row>
    <row r="95" spans="1:15" x14ac:dyDescent="0.3">
      <c r="A95" s="2" t="s">
        <v>145</v>
      </c>
      <c r="B95" s="18">
        <v>0</v>
      </c>
      <c r="C95" s="17">
        <v>0</v>
      </c>
      <c r="D95" s="19">
        <v>0</v>
      </c>
      <c r="E95" s="20">
        <v>0</v>
      </c>
      <c r="F95" s="21">
        <v>0</v>
      </c>
      <c r="G95" s="22">
        <v>0</v>
      </c>
      <c r="H95" s="23">
        <v>0</v>
      </c>
      <c r="I95" s="24">
        <v>0</v>
      </c>
      <c r="J95" s="25">
        <v>0</v>
      </c>
      <c r="K95" s="23">
        <v>0</v>
      </c>
      <c r="L95" s="26">
        <v>0</v>
      </c>
      <c r="M95" s="27">
        <v>0</v>
      </c>
      <c r="N95" s="20">
        <v>0</v>
      </c>
      <c r="O95" s="2" t="s">
        <v>145</v>
      </c>
    </row>
    <row r="96" spans="1:15" ht="15" thickBot="1" x14ac:dyDescent="0.35">
      <c r="A96" s="87" t="s">
        <v>126</v>
      </c>
      <c r="B96" s="88">
        <v>2011</v>
      </c>
      <c r="C96" s="89">
        <v>2012</v>
      </c>
      <c r="D96" s="90">
        <v>2011</v>
      </c>
      <c r="E96" s="91">
        <v>2009</v>
      </c>
      <c r="F96" s="92"/>
      <c r="G96" s="93"/>
      <c r="H96" s="94"/>
      <c r="I96" s="95"/>
      <c r="J96" s="96"/>
      <c r="K96" s="94"/>
      <c r="L96" s="97"/>
      <c r="M96" s="98"/>
      <c r="N96" s="91">
        <v>2012</v>
      </c>
      <c r="O96" s="87" t="s">
        <v>126</v>
      </c>
    </row>
    <row r="97" spans="1:15" ht="15" thickTop="1" x14ac:dyDescent="0.3">
      <c r="A97" s="126" t="s">
        <v>146</v>
      </c>
      <c r="B97" s="127">
        <v>1</v>
      </c>
      <c r="C97" s="128">
        <v>1</v>
      </c>
      <c r="D97" s="129">
        <v>0</v>
      </c>
      <c r="E97" s="130">
        <v>0</v>
      </c>
      <c r="F97" s="131">
        <v>0</v>
      </c>
      <c r="G97" s="132">
        <v>0</v>
      </c>
      <c r="H97" s="133">
        <v>0</v>
      </c>
      <c r="I97" s="134">
        <v>0</v>
      </c>
      <c r="J97" s="135">
        <v>0</v>
      </c>
      <c r="K97" s="133">
        <v>0</v>
      </c>
      <c r="L97" s="211">
        <v>0</v>
      </c>
      <c r="M97" s="137">
        <v>0</v>
      </c>
      <c r="N97" s="130">
        <v>0</v>
      </c>
      <c r="O97" s="126" t="s">
        <v>147</v>
      </c>
    </row>
    <row r="98" spans="1:15" x14ac:dyDescent="0.3">
      <c r="A98" s="15" t="s">
        <v>148</v>
      </c>
      <c r="B98" s="16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 t="s">
        <v>148</v>
      </c>
    </row>
    <row r="99" spans="1:15" x14ac:dyDescent="0.3">
      <c r="A99" s="263" t="s">
        <v>149</v>
      </c>
      <c r="B99" s="264">
        <f>SUM(C99:N99)</f>
        <v>10</v>
      </c>
      <c r="C99" s="265">
        <v>0</v>
      </c>
      <c r="D99" s="266">
        <v>10</v>
      </c>
      <c r="E99" s="267">
        <v>0</v>
      </c>
      <c r="F99" s="268">
        <v>0</v>
      </c>
      <c r="G99" s="269">
        <v>0</v>
      </c>
      <c r="H99" s="270">
        <v>0</v>
      </c>
      <c r="I99" s="271">
        <v>0</v>
      </c>
      <c r="J99" s="272">
        <v>0</v>
      </c>
      <c r="K99" s="270">
        <v>0</v>
      </c>
      <c r="L99" s="273">
        <v>0</v>
      </c>
      <c r="M99" s="274">
        <v>0</v>
      </c>
      <c r="N99" s="267">
        <v>0</v>
      </c>
      <c r="O99" s="263" t="s">
        <v>149</v>
      </c>
    </row>
    <row r="100" spans="1:15" x14ac:dyDescent="0.3">
      <c r="A100" s="275" t="s">
        <v>150</v>
      </c>
      <c r="B100" s="253">
        <f>SUM(C100:N100)</f>
        <v>1.4038383838383839</v>
      </c>
      <c r="C100" s="276">
        <v>0.89898989898989901</v>
      </c>
      <c r="D100" s="277">
        <v>0</v>
      </c>
      <c r="E100" s="278">
        <v>0</v>
      </c>
      <c r="F100" s="279">
        <v>0</v>
      </c>
      <c r="G100" s="280">
        <v>0</v>
      </c>
      <c r="H100" s="281">
        <v>0</v>
      </c>
      <c r="I100" s="282">
        <v>0</v>
      </c>
      <c r="J100" s="283">
        <v>0</v>
      </c>
      <c r="K100" s="281">
        <v>0</v>
      </c>
      <c r="L100" s="284">
        <v>0</v>
      </c>
      <c r="M100" s="285">
        <v>0</v>
      </c>
      <c r="N100" s="278">
        <v>0.50484848484848488</v>
      </c>
      <c r="O100" s="275" t="s">
        <v>150</v>
      </c>
    </row>
    <row r="101" spans="1:15" x14ac:dyDescent="0.3">
      <c r="A101" s="2" t="s">
        <v>151</v>
      </c>
      <c r="B101" s="18">
        <v>10</v>
      </c>
      <c r="C101" s="17">
        <v>6</v>
      </c>
      <c r="D101" s="19">
        <v>10</v>
      </c>
      <c r="E101" s="20">
        <v>0</v>
      </c>
      <c r="F101" s="21">
        <v>0</v>
      </c>
      <c r="G101" s="22">
        <v>0</v>
      </c>
      <c r="H101" s="23">
        <v>0</v>
      </c>
      <c r="I101" s="24">
        <v>0</v>
      </c>
      <c r="J101" s="25">
        <v>0</v>
      </c>
      <c r="K101" s="23">
        <v>0</v>
      </c>
      <c r="L101" s="26">
        <v>0</v>
      </c>
      <c r="M101" s="27">
        <v>1</v>
      </c>
      <c r="N101" s="20">
        <v>3</v>
      </c>
      <c r="O101" s="2" t="s">
        <v>151</v>
      </c>
    </row>
    <row r="102" spans="1:15" x14ac:dyDescent="0.3">
      <c r="A102" s="2" t="s">
        <v>126</v>
      </c>
      <c r="B102" s="18">
        <v>2012</v>
      </c>
      <c r="C102" s="17">
        <v>2010</v>
      </c>
      <c r="D102" s="19">
        <v>2012</v>
      </c>
      <c r="E102" s="20"/>
      <c r="F102" s="21"/>
      <c r="G102" s="22"/>
      <c r="H102" s="23"/>
      <c r="I102" s="24"/>
      <c r="J102" s="25"/>
      <c r="K102" s="23"/>
      <c r="L102" s="26"/>
      <c r="M102" s="27">
        <v>2010</v>
      </c>
      <c r="N102" s="20">
        <v>2010</v>
      </c>
      <c r="O102" s="2" t="s">
        <v>126</v>
      </c>
    </row>
    <row r="103" spans="1:15" x14ac:dyDescent="0.3">
      <c r="A103" s="2" t="s">
        <v>152</v>
      </c>
      <c r="B103" s="18">
        <v>0</v>
      </c>
      <c r="C103" s="17">
        <v>0</v>
      </c>
      <c r="D103" s="19">
        <v>0</v>
      </c>
      <c r="E103" s="20">
        <v>0</v>
      </c>
      <c r="F103" s="21">
        <v>0</v>
      </c>
      <c r="G103" s="22">
        <v>0</v>
      </c>
      <c r="H103" s="23">
        <v>0</v>
      </c>
      <c r="I103" s="24">
        <v>0</v>
      </c>
      <c r="J103" s="25">
        <v>0</v>
      </c>
      <c r="K103" s="23">
        <v>0</v>
      </c>
      <c r="L103" s="26">
        <v>0</v>
      </c>
      <c r="M103" s="27">
        <v>0</v>
      </c>
      <c r="N103" s="20">
        <v>0</v>
      </c>
      <c r="O103" s="2" t="s">
        <v>152</v>
      </c>
    </row>
    <row r="104" spans="1:15" ht="15" thickBot="1" x14ac:dyDescent="0.35">
      <c r="A104" s="87" t="s">
        <v>126</v>
      </c>
      <c r="B104" s="88">
        <v>2011</v>
      </c>
      <c r="C104" s="89">
        <v>2012</v>
      </c>
      <c r="D104" s="90">
        <v>2011</v>
      </c>
      <c r="E104" s="91"/>
      <c r="F104" s="92"/>
      <c r="G104" s="93"/>
      <c r="H104" s="94"/>
      <c r="I104" s="95"/>
      <c r="J104" s="96"/>
      <c r="K104" s="94"/>
      <c r="L104" s="97"/>
      <c r="M104" s="98">
        <v>2012</v>
      </c>
      <c r="N104" s="91">
        <v>2012</v>
      </c>
      <c r="O104" s="87" t="s">
        <v>126</v>
      </c>
    </row>
    <row r="105" spans="1:15" ht="15" thickTop="1" x14ac:dyDescent="0.3">
      <c r="A105" s="61" t="s">
        <v>153</v>
      </c>
      <c r="B105" s="62">
        <f>SUM(C105:N105)</f>
        <v>10</v>
      </c>
      <c r="C105" s="63">
        <v>0</v>
      </c>
      <c r="D105" s="64">
        <v>10</v>
      </c>
      <c r="E105" s="65">
        <v>0</v>
      </c>
      <c r="F105" s="66">
        <v>0</v>
      </c>
      <c r="G105" s="219">
        <v>0</v>
      </c>
      <c r="H105" s="68">
        <v>0</v>
      </c>
      <c r="I105" s="69">
        <v>0</v>
      </c>
      <c r="J105" s="70">
        <v>0</v>
      </c>
      <c r="K105" s="68">
        <v>0</v>
      </c>
      <c r="L105" s="71">
        <v>0</v>
      </c>
      <c r="M105" s="72">
        <v>0</v>
      </c>
      <c r="N105" s="65">
        <v>0</v>
      </c>
      <c r="O105" s="61" t="s">
        <v>153</v>
      </c>
    </row>
    <row r="106" spans="1:15" x14ac:dyDescent="0.3">
      <c r="A106" s="2" t="s">
        <v>150</v>
      </c>
      <c r="B106" s="18">
        <f>SUM(C106:N106)</f>
        <v>7</v>
      </c>
      <c r="C106" s="17">
        <v>3</v>
      </c>
      <c r="D106" s="19">
        <v>2</v>
      </c>
      <c r="E106" s="20">
        <v>0</v>
      </c>
      <c r="F106" s="21">
        <v>0</v>
      </c>
      <c r="G106" s="22">
        <v>0</v>
      </c>
      <c r="H106" s="23">
        <v>0</v>
      </c>
      <c r="I106" s="24">
        <v>0</v>
      </c>
      <c r="J106" s="25">
        <v>0</v>
      </c>
      <c r="K106" s="23">
        <v>0</v>
      </c>
      <c r="L106" s="26">
        <v>0</v>
      </c>
      <c r="M106" s="27">
        <v>0</v>
      </c>
      <c r="N106" s="20">
        <v>2</v>
      </c>
      <c r="O106" s="2" t="s">
        <v>150</v>
      </c>
    </row>
    <row r="107" spans="1:15" x14ac:dyDescent="0.3">
      <c r="A107" s="2" t="s">
        <v>151</v>
      </c>
      <c r="B107" s="16"/>
      <c r="C107" s="17">
        <v>16</v>
      </c>
      <c r="D107" s="19">
        <v>14</v>
      </c>
      <c r="E107" s="20">
        <v>4</v>
      </c>
      <c r="F107" s="21">
        <v>0</v>
      </c>
      <c r="G107" s="22">
        <v>0</v>
      </c>
      <c r="H107" s="23">
        <v>0</v>
      </c>
      <c r="I107" s="24">
        <v>0</v>
      </c>
      <c r="J107" s="25">
        <v>0</v>
      </c>
      <c r="K107" s="23">
        <v>0</v>
      </c>
      <c r="L107" s="26">
        <v>0</v>
      </c>
      <c r="M107" s="27">
        <v>3</v>
      </c>
      <c r="N107" s="20">
        <v>10</v>
      </c>
      <c r="O107" s="2" t="s">
        <v>151</v>
      </c>
    </row>
    <row r="108" spans="1:15" x14ac:dyDescent="0.3">
      <c r="A108" s="2" t="s">
        <v>126</v>
      </c>
      <c r="B108" s="16"/>
      <c r="C108" s="17">
        <v>1963</v>
      </c>
      <c r="D108" s="19">
        <v>1956</v>
      </c>
      <c r="E108" s="20">
        <v>1971</v>
      </c>
      <c r="F108" s="21"/>
      <c r="G108" s="22"/>
      <c r="H108" s="23"/>
      <c r="I108" s="24"/>
      <c r="J108" s="25"/>
      <c r="K108" s="23"/>
      <c r="L108" s="26"/>
      <c r="M108" s="27" t="s">
        <v>99</v>
      </c>
      <c r="N108" s="20">
        <v>1969</v>
      </c>
      <c r="O108" s="2" t="s">
        <v>126</v>
      </c>
    </row>
    <row r="109" spans="1:15" x14ac:dyDescent="0.3">
      <c r="A109" s="2" t="s">
        <v>152</v>
      </c>
      <c r="B109" s="16"/>
      <c r="C109" s="17">
        <v>0</v>
      </c>
      <c r="D109" s="19">
        <v>0</v>
      </c>
      <c r="E109" s="20">
        <v>0</v>
      </c>
      <c r="F109" s="21">
        <v>0</v>
      </c>
      <c r="G109" s="22">
        <v>0</v>
      </c>
      <c r="H109" s="23">
        <v>0</v>
      </c>
      <c r="I109" s="24">
        <v>0</v>
      </c>
      <c r="J109" s="25">
        <v>0</v>
      </c>
      <c r="K109" s="23">
        <v>0</v>
      </c>
      <c r="L109" s="26">
        <v>0</v>
      </c>
      <c r="M109" s="27">
        <v>0</v>
      </c>
      <c r="N109" s="20">
        <v>0</v>
      </c>
      <c r="O109" s="2" t="s">
        <v>152</v>
      </c>
    </row>
    <row r="110" spans="1:15" x14ac:dyDescent="0.3">
      <c r="A110" s="2" t="s">
        <v>126</v>
      </c>
      <c r="B110" s="16"/>
      <c r="C110" s="17">
        <v>2004</v>
      </c>
      <c r="D110" s="19">
        <v>2011</v>
      </c>
      <c r="E110" s="20">
        <v>2007</v>
      </c>
      <c r="F110" s="21"/>
      <c r="G110" s="22"/>
      <c r="H110" s="23"/>
      <c r="I110" s="24"/>
      <c r="J110" s="25"/>
      <c r="K110" s="23"/>
      <c r="L110" s="26"/>
      <c r="M110" s="27" t="s">
        <v>99</v>
      </c>
      <c r="N110" s="20">
        <v>2002</v>
      </c>
      <c r="O110" s="2" t="s">
        <v>126</v>
      </c>
    </row>
    <row r="111" spans="1:15" x14ac:dyDescent="0.3">
      <c r="A111" s="15" t="s">
        <v>337</v>
      </c>
      <c r="B111" s="16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 t="s">
        <v>338</v>
      </c>
    </row>
    <row r="112" spans="1:15" x14ac:dyDescent="0.3">
      <c r="A112" s="263" t="s">
        <v>339</v>
      </c>
      <c r="B112" s="264">
        <f>SUM(C112:N112)</f>
        <v>101</v>
      </c>
      <c r="C112" s="265">
        <v>0</v>
      </c>
      <c r="D112" s="266">
        <v>0</v>
      </c>
      <c r="E112" s="267">
        <v>6</v>
      </c>
      <c r="F112" s="268">
        <v>0</v>
      </c>
      <c r="G112" s="269">
        <v>12</v>
      </c>
      <c r="H112" s="270">
        <v>17</v>
      </c>
      <c r="I112" s="271">
        <v>23</v>
      </c>
      <c r="J112" s="272">
        <v>29</v>
      </c>
      <c r="K112" s="270">
        <v>13</v>
      </c>
      <c r="L112" s="273">
        <v>1</v>
      </c>
      <c r="M112" s="274">
        <v>0</v>
      </c>
      <c r="N112" s="267">
        <v>0</v>
      </c>
      <c r="O112" s="263" t="s">
        <v>339</v>
      </c>
    </row>
    <row r="113" spans="1:15" x14ac:dyDescent="0.3">
      <c r="A113" s="275" t="s">
        <v>340</v>
      </c>
      <c r="B113" s="253">
        <f>SUM(C113:N113)</f>
        <v>112.63636363636363</v>
      </c>
      <c r="C113" s="276">
        <v>0</v>
      </c>
      <c r="D113" s="277">
        <v>0</v>
      </c>
      <c r="E113" s="278">
        <v>0.45454545454545453</v>
      </c>
      <c r="F113" s="279">
        <v>6.6363636363636367</v>
      </c>
      <c r="G113" s="280">
        <v>11.363636363636363</v>
      </c>
      <c r="H113" s="281">
        <v>20.454545454545453</v>
      </c>
      <c r="I113" s="282">
        <v>26</v>
      </c>
      <c r="J113" s="283">
        <v>27</v>
      </c>
      <c r="K113" s="281">
        <v>16.818181818181817</v>
      </c>
      <c r="L113" s="284">
        <v>3.9090909090909092</v>
      </c>
      <c r="M113" s="285">
        <v>0</v>
      </c>
      <c r="N113" s="278">
        <v>0</v>
      </c>
      <c r="O113" s="275" t="s">
        <v>340</v>
      </c>
    </row>
    <row r="114" spans="1:15" x14ac:dyDescent="0.3">
      <c r="A114" s="2" t="s">
        <v>341</v>
      </c>
      <c r="B114" s="18">
        <v>123</v>
      </c>
      <c r="C114" s="17">
        <v>0</v>
      </c>
      <c r="D114" s="19">
        <v>0</v>
      </c>
      <c r="E114" s="20">
        <v>6</v>
      </c>
      <c r="F114" s="21">
        <v>16</v>
      </c>
      <c r="G114" s="22">
        <v>21</v>
      </c>
      <c r="H114" s="23">
        <v>25</v>
      </c>
      <c r="I114" s="24">
        <v>31</v>
      </c>
      <c r="J114" s="25">
        <v>31</v>
      </c>
      <c r="K114" s="23">
        <v>29</v>
      </c>
      <c r="L114" s="26">
        <v>11</v>
      </c>
      <c r="M114" s="27">
        <v>0</v>
      </c>
      <c r="N114" s="20">
        <v>0</v>
      </c>
      <c r="O114" s="2" t="s">
        <v>341</v>
      </c>
    </row>
    <row r="115" spans="1:15" x14ac:dyDescent="0.3">
      <c r="A115" s="2" t="s">
        <v>86</v>
      </c>
      <c r="B115" s="18">
        <v>2011</v>
      </c>
      <c r="C115" s="17"/>
      <c r="D115" s="19"/>
      <c r="E115" s="20">
        <v>2012</v>
      </c>
      <c r="F115" s="21">
        <v>2011</v>
      </c>
      <c r="G115" s="22">
        <v>2008</v>
      </c>
      <c r="H115" s="23">
        <v>2003</v>
      </c>
      <c r="I115" s="24">
        <v>2010</v>
      </c>
      <c r="J115" s="25">
        <v>2009</v>
      </c>
      <c r="K115" s="23">
        <v>2006</v>
      </c>
      <c r="L115" s="26">
        <v>2005</v>
      </c>
      <c r="M115" s="27"/>
      <c r="N115" s="20"/>
      <c r="O115" s="2" t="s">
        <v>86</v>
      </c>
    </row>
    <row r="116" spans="1:15" x14ac:dyDescent="0.3">
      <c r="A116" s="2" t="s">
        <v>342</v>
      </c>
      <c r="B116" s="18">
        <v>108</v>
      </c>
      <c r="C116" s="17">
        <v>0</v>
      </c>
      <c r="D116" s="19">
        <v>0</v>
      </c>
      <c r="E116" s="20">
        <v>0</v>
      </c>
      <c r="F116" s="21">
        <v>0</v>
      </c>
      <c r="G116" s="22">
        <v>5</v>
      </c>
      <c r="H116" s="23">
        <v>15</v>
      </c>
      <c r="I116" s="24">
        <v>21</v>
      </c>
      <c r="J116" s="25">
        <v>23</v>
      </c>
      <c r="K116" s="23">
        <v>4</v>
      </c>
      <c r="L116" s="26">
        <v>0</v>
      </c>
      <c r="M116" s="27">
        <v>0</v>
      </c>
      <c r="N116" s="20">
        <v>0</v>
      </c>
      <c r="O116" s="2" t="s">
        <v>342</v>
      </c>
    </row>
    <row r="117" spans="1:15" x14ac:dyDescent="0.3">
      <c r="A117" s="2" t="s">
        <v>86</v>
      </c>
      <c r="B117" s="18">
        <v>2004</v>
      </c>
      <c r="C117" s="17"/>
      <c r="D117" s="19"/>
      <c r="E117" s="20">
        <v>2009</v>
      </c>
      <c r="F117" s="21">
        <v>2012</v>
      </c>
      <c r="G117" s="22">
        <v>2002</v>
      </c>
      <c r="H117" s="23">
        <v>2002</v>
      </c>
      <c r="I117" s="24">
        <v>2004</v>
      </c>
      <c r="J117" s="25">
        <v>2006</v>
      </c>
      <c r="K117" s="23">
        <v>2001</v>
      </c>
      <c r="L117" s="26">
        <v>2007</v>
      </c>
      <c r="M117" s="27"/>
      <c r="N117" s="20"/>
      <c r="O117" s="2" t="s">
        <v>86</v>
      </c>
    </row>
    <row r="118" spans="1:15" x14ac:dyDescent="0.3">
      <c r="A118" s="2" t="s">
        <v>343</v>
      </c>
      <c r="B118" s="100">
        <v>40983</v>
      </c>
      <c r="C118" s="17"/>
      <c r="D118" s="19"/>
      <c r="E118" s="20"/>
      <c r="F118" s="21"/>
      <c r="G118" s="22"/>
      <c r="H118" s="23"/>
      <c r="I118" s="24"/>
      <c r="J118" s="25"/>
      <c r="K118" s="23"/>
      <c r="L118" s="26"/>
      <c r="M118" s="27"/>
      <c r="N118" s="20"/>
      <c r="O118" s="2"/>
    </row>
    <row r="119" spans="1:15" x14ac:dyDescent="0.3">
      <c r="A119" s="2" t="s">
        <v>344</v>
      </c>
      <c r="B119" s="38">
        <v>40983</v>
      </c>
      <c r="C119" s="17"/>
      <c r="D119" s="19"/>
      <c r="E119" s="20"/>
      <c r="F119" s="21"/>
      <c r="G119" s="22"/>
      <c r="H119" s="23"/>
      <c r="I119" s="24"/>
      <c r="J119" s="25"/>
      <c r="K119" s="23"/>
      <c r="L119" s="26"/>
      <c r="M119" s="27"/>
      <c r="N119" s="20"/>
      <c r="O119" s="2"/>
    </row>
    <row r="120" spans="1:15" x14ac:dyDescent="0.3">
      <c r="A120" s="2" t="s">
        <v>345</v>
      </c>
      <c r="B120" s="38">
        <v>39560</v>
      </c>
      <c r="C120" s="17"/>
      <c r="D120" s="19"/>
      <c r="E120" s="20"/>
      <c r="F120" s="21"/>
      <c r="G120" s="22"/>
      <c r="H120" s="23"/>
      <c r="I120" s="24"/>
      <c r="J120" s="25"/>
      <c r="K120" s="23"/>
      <c r="L120" s="26"/>
      <c r="M120" s="27"/>
      <c r="N120" s="20"/>
      <c r="O120" s="2"/>
    </row>
    <row r="121" spans="1:15" x14ac:dyDescent="0.3">
      <c r="A121" s="2" t="s">
        <v>346</v>
      </c>
      <c r="B121" s="100">
        <v>41204</v>
      </c>
      <c r="C121" s="17"/>
      <c r="D121" s="19"/>
      <c r="E121" s="20"/>
      <c r="F121" s="21"/>
      <c r="G121" s="22"/>
      <c r="H121" s="23"/>
      <c r="I121" s="24"/>
      <c r="J121" s="25"/>
      <c r="K121" s="23"/>
      <c r="L121" s="26"/>
      <c r="M121" s="27"/>
      <c r="N121" s="20"/>
      <c r="O121" s="2"/>
    </row>
    <row r="122" spans="1:15" x14ac:dyDescent="0.3">
      <c r="A122" s="2" t="s">
        <v>347</v>
      </c>
      <c r="B122" s="38">
        <v>39348</v>
      </c>
      <c r="C122" s="17"/>
      <c r="D122" s="19"/>
      <c r="E122" s="20"/>
      <c r="F122" s="21"/>
      <c r="G122" s="22"/>
      <c r="H122" s="23"/>
      <c r="I122" s="24"/>
      <c r="J122" s="25"/>
      <c r="K122" s="23"/>
      <c r="L122" s="26"/>
      <c r="M122" s="27"/>
      <c r="N122" s="20"/>
      <c r="O122" s="2"/>
    </row>
    <row r="123" spans="1:15" x14ac:dyDescent="0.3">
      <c r="A123" s="101" t="s">
        <v>348</v>
      </c>
      <c r="B123" s="102">
        <v>38655</v>
      </c>
      <c r="C123" s="103"/>
      <c r="D123" s="104"/>
      <c r="E123" s="105"/>
      <c r="F123" s="106"/>
      <c r="G123" s="107"/>
      <c r="H123" s="108"/>
      <c r="I123" s="109"/>
      <c r="J123" s="110"/>
      <c r="K123" s="108"/>
      <c r="L123" s="111"/>
      <c r="M123" s="112"/>
      <c r="N123" s="105"/>
      <c r="O123" s="101"/>
    </row>
    <row r="124" spans="1:15" x14ac:dyDescent="0.3">
      <c r="A124" s="15" t="s">
        <v>154</v>
      </c>
      <c r="B124" s="16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 t="s">
        <v>154</v>
      </c>
    </row>
    <row r="125" spans="1:15" x14ac:dyDescent="0.3">
      <c r="A125" s="263" t="s">
        <v>155</v>
      </c>
      <c r="B125" s="264">
        <f>SUM(C125:N125)</f>
        <v>29</v>
      </c>
      <c r="C125" s="265">
        <v>0</v>
      </c>
      <c r="D125" s="266">
        <v>0</v>
      </c>
      <c r="E125" s="267">
        <v>0</v>
      </c>
      <c r="F125" s="268">
        <v>0</v>
      </c>
      <c r="G125" s="269">
        <v>4</v>
      </c>
      <c r="H125" s="270">
        <v>2</v>
      </c>
      <c r="I125" s="271">
        <v>6</v>
      </c>
      <c r="J125" s="272">
        <v>14</v>
      </c>
      <c r="K125" s="270">
        <v>3</v>
      </c>
      <c r="L125" s="273">
        <v>0</v>
      </c>
      <c r="M125" s="274">
        <v>0</v>
      </c>
      <c r="N125" s="267">
        <v>0</v>
      </c>
      <c r="O125" s="263" t="s">
        <v>155</v>
      </c>
    </row>
    <row r="126" spans="1:15" x14ac:dyDescent="0.3">
      <c r="A126" s="275" t="s">
        <v>156</v>
      </c>
      <c r="B126" s="253">
        <f>SUM(C126:N126)</f>
        <v>34.18181818181818</v>
      </c>
      <c r="C126" s="276">
        <v>0</v>
      </c>
      <c r="D126" s="277">
        <v>0</v>
      </c>
      <c r="E126" s="278">
        <v>0</v>
      </c>
      <c r="F126" s="279">
        <v>1</v>
      </c>
      <c r="G126" s="280">
        <v>3.4545454545454546</v>
      </c>
      <c r="H126" s="281">
        <v>6.1818181818181817</v>
      </c>
      <c r="I126" s="282">
        <v>10.545454545454545</v>
      </c>
      <c r="J126" s="283">
        <v>8.7272727272727266</v>
      </c>
      <c r="K126" s="281">
        <v>3.9090909090909092</v>
      </c>
      <c r="L126" s="284">
        <v>0.36363636363636365</v>
      </c>
      <c r="M126" s="285">
        <v>0</v>
      </c>
      <c r="N126" s="278">
        <v>0</v>
      </c>
      <c r="O126" s="275" t="s">
        <v>156</v>
      </c>
    </row>
    <row r="127" spans="1:15" x14ac:dyDescent="0.3">
      <c r="A127" s="2" t="s">
        <v>157</v>
      </c>
      <c r="B127" s="18">
        <v>47</v>
      </c>
      <c r="C127" s="17">
        <v>0</v>
      </c>
      <c r="D127" s="19">
        <v>0</v>
      </c>
      <c r="E127" s="20">
        <v>0</v>
      </c>
      <c r="F127" s="21">
        <v>6</v>
      </c>
      <c r="G127" s="22">
        <v>7</v>
      </c>
      <c r="H127" s="23">
        <v>11</v>
      </c>
      <c r="I127" s="24">
        <v>26</v>
      </c>
      <c r="J127" s="25">
        <v>16</v>
      </c>
      <c r="K127" s="23">
        <v>9</v>
      </c>
      <c r="L127" s="26">
        <v>3</v>
      </c>
      <c r="M127" s="27">
        <v>0</v>
      </c>
      <c r="N127" s="20">
        <v>0</v>
      </c>
      <c r="O127" s="2" t="s">
        <v>157</v>
      </c>
    </row>
    <row r="128" spans="1:15" x14ac:dyDescent="0.3">
      <c r="A128" s="2" t="s">
        <v>86</v>
      </c>
      <c r="B128" s="18">
        <v>2006</v>
      </c>
      <c r="C128" s="17"/>
      <c r="D128" s="19"/>
      <c r="E128" s="20"/>
      <c r="F128" s="21">
        <v>2011</v>
      </c>
      <c r="G128" s="22">
        <v>2008</v>
      </c>
      <c r="H128" s="23">
        <v>2010</v>
      </c>
      <c r="I128" s="24">
        <v>2006</v>
      </c>
      <c r="J128" s="25">
        <v>2009</v>
      </c>
      <c r="K128" s="23">
        <v>2006</v>
      </c>
      <c r="L128" s="26">
        <v>2011</v>
      </c>
      <c r="M128" s="27"/>
      <c r="N128" s="20"/>
      <c r="O128" s="2" t="s">
        <v>86</v>
      </c>
    </row>
    <row r="129" spans="1:15" x14ac:dyDescent="0.3">
      <c r="A129" s="2" t="s">
        <v>158</v>
      </c>
      <c r="B129" s="18">
        <v>15</v>
      </c>
      <c r="C129" s="17">
        <v>0</v>
      </c>
      <c r="D129" s="19">
        <v>0</v>
      </c>
      <c r="E129" s="20">
        <v>0</v>
      </c>
      <c r="F129" s="21">
        <v>0</v>
      </c>
      <c r="G129" s="22">
        <v>0</v>
      </c>
      <c r="H129" s="23">
        <v>2</v>
      </c>
      <c r="I129" s="24">
        <v>4</v>
      </c>
      <c r="J129" s="25">
        <v>2</v>
      </c>
      <c r="K129" s="23">
        <v>0</v>
      </c>
      <c r="L129" s="26">
        <v>0</v>
      </c>
      <c r="M129" s="27">
        <v>0</v>
      </c>
      <c r="N129" s="20">
        <v>0</v>
      </c>
      <c r="O129" s="2" t="s">
        <v>158</v>
      </c>
    </row>
    <row r="130" spans="1:15" x14ac:dyDescent="0.3">
      <c r="A130" s="2" t="s">
        <v>86</v>
      </c>
      <c r="B130" s="18">
        <v>2007</v>
      </c>
      <c r="C130" s="17"/>
      <c r="D130" s="19"/>
      <c r="E130" s="20"/>
      <c r="F130" s="21">
        <v>2012</v>
      </c>
      <c r="G130" s="22">
        <v>2006</v>
      </c>
      <c r="H130" s="23">
        <v>2012</v>
      </c>
      <c r="I130" s="24">
        <v>2011</v>
      </c>
      <c r="J130" s="25">
        <v>2006</v>
      </c>
      <c r="K130" s="23">
        <v>2007</v>
      </c>
      <c r="L130" s="26">
        <v>2012</v>
      </c>
      <c r="M130" s="27"/>
      <c r="N130" s="20"/>
      <c r="O130" s="2" t="s">
        <v>86</v>
      </c>
    </row>
    <row r="131" spans="1:15" x14ac:dyDescent="0.3">
      <c r="A131" s="2" t="s">
        <v>159</v>
      </c>
      <c r="B131" s="100">
        <v>41053</v>
      </c>
      <c r="C131" s="17"/>
      <c r="D131" s="19"/>
      <c r="E131" s="20"/>
      <c r="F131" s="21"/>
      <c r="G131" s="22"/>
      <c r="H131" s="23"/>
      <c r="I131" s="24"/>
      <c r="J131" s="25"/>
      <c r="K131" s="23"/>
      <c r="L131" s="26"/>
      <c r="M131" s="27"/>
      <c r="N131" s="20"/>
      <c r="O131" s="2"/>
    </row>
    <row r="132" spans="1:15" x14ac:dyDescent="0.3">
      <c r="A132" s="2" t="s">
        <v>160</v>
      </c>
      <c r="B132" s="38">
        <v>39186</v>
      </c>
      <c r="C132" s="17"/>
      <c r="D132" s="19"/>
      <c r="E132" s="20"/>
      <c r="F132" s="21"/>
      <c r="G132" s="22"/>
      <c r="H132" s="23"/>
      <c r="I132" s="24"/>
      <c r="J132" s="25"/>
      <c r="K132" s="23"/>
      <c r="L132" s="26"/>
      <c r="M132" s="27"/>
      <c r="N132" s="20"/>
      <c r="O132" s="2"/>
    </row>
    <row r="133" spans="1:15" x14ac:dyDescent="0.3">
      <c r="A133" s="2" t="s">
        <v>161</v>
      </c>
      <c r="B133" s="38">
        <v>38876</v>
      </c>
      <c r="C133" s="17"/>
      <c r="D133" s="19"/>
      <c r="E133" s="20"/>
      <c r="F133" s="21"/>
      <c r="G133" s="22"/>
      <c r="H133" s="23"/>
      <c r="I133" s="24"/>
      <c r="J133" s="25"/>
      <c r="K133" s="23"/>
      <c r="L133" s="26"/>
      <c r="M133" s="27"/>
      <c r="N133" s="20"/>
      <c r="O133" s="2"/>
    </row>
    <row r="134" spans="1:15" x14ac:dyDescent="0.3">
      <c r="A134" s="2" t="s">
        <v>162</v>
      </c>
      <c r="B134" s="100">
        <v>41162</v>
      </c>
      <c r="C134" s="17"/>
      <c r="D134" s="19"/>
      <c r="E134" s="20"/>
      <c r="F134" s="21"/>
      <c r="G134" s="22"/>
      <c r="H134" s="23"/>
      <c r="I134" s="24"/>
      <c r="J134" s="25"/>
      <c r="K134" s="23"/>
      <c r="L134" s="26"/>
      <c r="M134" s="27"/>
      <c r="N134" s="20"/>
      <c r="O134" s="2"/>
    </row>
    <row r="135" spans="1:15" x14ac:dyDescent="0.3">
      <c r="A135" s="2" t="s">
        <v>163</v>
      </c>
      <c r="B135" s="38">
        <v>39299</v>
      </c>
      <c r="C135" s="17"/>
      <c r="D135" s="19"/>
      <c r="E135" s="20"/>
      <c r="F135" s="21"/>
      <c r="G135" s="22"/>
      <c r="H135" s="23"/>
      <c r="I135" s="24"/>
      <c r="J135" s="25"/>
      <c r="K135" s="23"/>
      <c r="L135" s="26"/>
      <c r="M135" s="27"/>
      <c r="N135" s="20"/>
      <c r="O135" s="2"/>
    </row>
    <row r="136" spans="1:15" ht="15" thickBot="1" x14ac:dyDescent="0.35">
      <c r="A136" s="101" t="s">
        <v>164</v>
      </c>
      <c r="B136" s="102">
        <v>37177</v>
      </c>
      <c r="C136" s="103"/>
      <c r="D136" s="104"/>
      <c r="E136" s="105"/>
      <c r="F136" s="106"/>
      <c r="G136" s="107"/>
      <c r="H136" s="108"/>
      <c r="I136" s="109"/>
      <c r="J136" s="110"/>
      <c r="K136" s="108"/>
      <c r="L136" s="111"/>
      <c r="M136" s="112"/>
      <c r="N136" s="105"/>
      <c r="O136" s="101"/>
    </row>
    <row r="137" spans="1:15" ht="15" thickTop="1" x14ac:dyDescent="0.3">
      <c r="A137" s="61" t="s">
        <v>386</v>
      </c>
      <c r="B137" s="62">
        <f>SUM(C137:N137)</f>
        <v>20</v>
      </c>
      <c r="C137" s="63">
        <v>0</v>
      </c>
      <c r="D137" s="64">
        <v>0</v>
      </c>
      <c r="E137" s="65">
        <v>0</v>
      </c>
      <c r="F137" s="66">
        <v>0</v>
      </c>
      <c r="G137" s="67">
        <v>3</v>
      </c>
      <c r="H137" s="68">
        <v>1</v>
      </c>
      <c r="I137" s="69">
        <v>6</v>
      </c>
      <c r="J137" s="70">
        <v>7</v>
      </c>
      <c r="K137" s="68">
        <v>3</v>
      </c>
      <c r="L137" s="71">
        <v>0</v>
      </c>
      <c r="M137" s="72">
        <v>0</v>
      </c>
      <c r="N137" s="65">
        <v>0</v>
      </c>
      <c r="O137" s="61" t="s">
        <v>386</v>
      </c>
    </row>
    <row r="138" spans="1:15" x14ac:dyDescent="0.3">
      <c r="A138" s="113" t="s">
        <v>156</v>
      </c>
      <c r="B138" s="114">
        <f>SUM(C138:N138)</f>
        <v>22.75</v>
      </c>
      <c r="C138" s="115">
        <v>0</v>
      </c>
      <c r="D138" s="116">
        <v>0</v>
      </c>
      <c r="E138" s="117">
        <v>0</v>
      </c>
      <c r="F138" s="118">
        <v>0</v>
      </c>
      <c r="G138" s="119">
        <v>1.25</v>
      </c>
      <c r="H138" s="120">
        <v>3</v>
      </c>
      <c r="I138" s="121">
        <v>5.5</v>
      </c>
      <c r="J138" s="122">
        <v>8.25</v>
      </c>
      <c r="K138" s="120">
        <v>4.75</v>
      </c>
      <c r="L138" s="123">
        <v>0</v>
      </c>
      <c r="M138" s="124">
        <v>0</v>
      </c>
      <c r="N138" s="117">
        <v>0</v>
      </c>
      <c r="O138" s="113" t="s">
        <v>156</v>
      </c>
    </row>
    <row r="139" spans="1:15" x14ac:dyDescent="0.3">
      <c r="A139" s="35" t="s">
        <v>157</v>
      </c>
      <c r="B139" s="138"/>
      <c r="C139" s="139">
        <v>0</v>
      </c>
      <c r="D139" s="140">
        <v>0</v>
      </c>
      <c r="E139" s="141">
        <v>0</v>
      </c>
      <c r="F139" s="142">
        <v>3</v>
      </c>
      <c r="G139" s="143"/>
      <c r="H139" s="144">
        <v>12</v>
      </c>
      <c r="I139" s="145">
        <v>21</v>
      </c>
      <c r="J139" s="146">
        <v>26</v>
      </c>
      <c r="K139" s="144">
        <v>13</v>
      </c>
      <c r="L139" s="147">
        <v>4</v>
      </c>
      <c r="M139" s="148"/>
      <c r="N139" s="141">
        <v>0</v>
      </c>
      <c r="O139" s="35" t="s">
        <v>157</v>
      </c>
    </row>
    <row r="140" spans="1:15" x14ac:dyDescent="0.3">
      <c r="A140" s="35" t="s">
        <v>86</v>
      </c>
      <c r="B140" s="138"/>
      <c r="C140" s="139"/>
      <c r="D140" s="140"/>
      <c r="E140" s="141"/>
      <c r="F140" s="142">
        <v>1945</v>
      </c>
      <c r="G140" s="143">
        <v>1945</v>
      </c>
      <c r="H140" s="144">
        <v>1976</v>
      </c>
      <c r="I140" s="145">
        <v>2006</v>
      </c>
      <c r="J140" s="146">
        <v>1947</v>
      </c>
      <c r="K140" s="144">
        <v>1959</v>
      </c>
      <c r="L140" s="147">
        <v>1959</v>
      </c>
      <c r="M140" s="148"/>
      <c r="N140" s="141"/>
      <c r="O140" s="35" t="s">
        <v>86</v>
      </c>
    </row>
    <row r="141" spans="1:15" x14ac:dyDescent="0.3">
      <c r="A141" s="35" t="s">
        <v>158</v>
      </c>
      <c r="B141" s="138"/>
      <c r="C141" s="139">
        <v>0</v>
      </c>
      <c r="D141" s="140">
        <v>0</v>
      </c>
      <c r="E141" s="141">
        <v>0</v>
      </c>
      <c r="F141" s="142">
        <v>0</v>
      </c>
      <c r="G141" s="143">
        <v>0</v>
      </c>
      <c r="H141" s="144">
        <v>0</v>
      </c>
      <c r="I141" s="145">
        <v>0</v>
      </c>
      <c r="J141" s="146">
        <v>0</v>
      </c>
      <c r="K141" s="144">
        <v>0</v>
      </c>
      <c r="L141" s="147">
        <v>0</v>
      </c>
      <c r="M141" s="148"/>
      <c r="N141" s="141">
        <v>0</v>
      </c>
      <c r="O141" s="35" t="s">
        <v>158</v>
      </c>
    </row>
    <row r="142" spans="1:15" x14ac:dyDescent="0.3">
      <c r="A142" s="149" t="s">
        <v>86</v>
      </c>
      <c r="B142" s="138"/>
      <c r="C142" s="139"/>
      <c r="D142" s="140"/>
      <c r="E142" s="141"/>
      <c r="F142" s="142">
        <v>2007</v>
      </c>
      <c r="G142" s="143">
        <v>2007</v>
      </c>
      <c r="H142" s="144" t="s">
        <v>99</v>
      </c>
      <c r="I142" s="145" t="s">
        <v>99</v>
      </c>
      <c r="J142" s="146">
        <v>2006</v>
      </c>
      <c r="K142" s="144">
        <v>2007</v>
      </c>
      <c r="L142" s="147">
        <v>2012</v>
      </c>
      <c r="M142" s="148"/>
      <c r="N142" s="141"/>
      <c r="O142" s="149" t="s">
        <v>86</v>
      </c>
    </row>
    <row r="143" spans="1:15" x14ac:dyDescent="0.3">
      <c r="A143" s="15" t="s">
        <v>166</v>
      </c>
      <c r="B143" s="16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 t="s">
        <v>166</v>
      </c>
    </row>
    <row r="144" spans="1:15" x14ac:dyDescent="0.3">
      <c r="A144" s="263" t="s">
        <v>167</v>
      </c>
      <c r="B144" s="264">
        <f>SUM(C144:N144)</f>
        <v>7</v>
      </c>
      <c r="C144" s="265">
        <v>0</v>
      </c>
      <c r="D144" s="266">
        <v>0</v>
      </c>
      <c r="E144" s="267">
        <v>0</v>
      </c>
      <c r="F144" s="268">
        <v>0</v>
      </c>
      <c r="G144" s="269">
        <v>0</v>
      </c>
      <c r="H144" s="270">
        <v>1</v>
      </c>
      <c r="I144" s="271">
        <v>2</v>
      </c>
      <c r="J144" s="272">
        <v>3</v>
      </c>
      <c r="K144" s="270">
        <v>1</v>
      </c>
      <c r="L144" s="273">
        <v>0</v>
      </c>
      <c r="M144" s="274">
        <v>0</v>
      </c>
      <c r="N144" s="267">
        <v>0</v>
      </c>
      <c r="O144" s="263" t="s">
        <v>167</v>
      </c>
    </row>
    <row r="145" spans="1:15" x14ac:dyDescent="0.3">
      <c r="A145" s="275" t="s">
        <v>168</v>
      </c>
      <c r="B145" s="253">
        <f>SUM(C145:N145)</f>
        <v>7.545454545454545</v>
      </c>
      <c r="C145" s="276">
        <v>0</v>
      </c>
      <c r="D145" s="277">
        <v>0</v>
      </c>
      <c r="E145" s="278">
        <v>0</v>
      </c>
      <c r="F145" s="279">
        <v>0</v>
      </c>
      <c r="G145" s="280">
        <v>9.0909090909090912E-2</v>
      </c>
      <c r="H145" s="281">
        <v>1.6363636363636365</v>
      </c>
      <c r="I145" s="282">
        <v>3</v>
      </c>
      <c r="J145" s="283">
        <v>2.4545454545454546</v>
      </c>
      <c r="K145" s="281">
        <v>0.36363636363636365</v>
      </c>
      <c r="L145" s="284">
        <v>0</v>
      </c>
      <c r="M145" s="285">
        <v>0</v>
      </c>
      <c r="N145" s="278">
        <v>0</v>
      </c>
      <c r="O145" s="275" t="s">
        <v>168</v>
      </c>
    </row>
    <row r="146" spans="1:15" x14ac:dyDescent="0.3">
      <c r="A146" s="2" t="s">
        <v>169</v>
      </c>
      <c r="B146" s="18">
        <v>16</v>
      </c>
      <c r="C146" s="17">
        <v>0</v>
      </c>
      <c r="D146" s="19">
        <v>0</v>
      </c>
      <c r="E146" s="20">
        <v>0</v>
      </c>
      <c r="F146" s="21">
        <v>0</v>
      </c>
      <c r="G146" s="22">
        <v>1</v>
      </c>
      <c r="H146" s="23">
        <v>4</v>
      </c>
      <c r="I146" s="24">
        <v>13</v>
      </c>
      <c r="J146" s="25">
        <v>10</v>
      </c>
      <c r="K146" s="23">
        <v>2</v>
      </c>
      <c r="L146" s="26">
        <v>0</v>
      </c>
      <c r="M146" s="27">
        <v>0</v>
      </c>
      <c r="N146" s="20">
        <v>0</v>
      </c>
      <c r="O146" s="2" t="s">
        <v>169</v>
      </c>
    </row>
    <row r="147" spans="1:15" x14ac:dyDescent="0.3">
      <c r="A147" s="2" t="s">
        <v>86</v>
      </c>
      <c r="B147" s="18">
        <v>2006</v>
      </c>
      <c r="C147" s="17"/>
      <c r="D147" s="19"/>
      <c r="E147" s="20"/>
      <c r="F147" s="21"/>
      <c r="G147" s="22">
        <v>2005</v>
      </c>
      <c r="H147" s="23">
        <v>2005</v>
      </c>
      <c r="I147" s="24">
        <v>2006</v>
      </c>
      <c r="J147" s="25">
        <v>2003</v>
      </c>
      <c r="K147" s="23">
        <v>2003</v>
      </c>
      <c r="L147" s="26"/>
      <c r="M147" s="27"/>
      <c r="N147" s="20"/>
      <c r="O147" s="2" t="s">
        <v>86</v>
      </c>
    </row>
    <row r="148" spans="1:15" x14ac:dyDescent="0.3">
      <c r="A148" s="2" t="s">
        <v>170</v>
      </c>
      <c r="B148" s="18">
        <v>2</v>
      </c>
      <c r="C148" s="17">
        <v>0</v>
      </c>
      <c r="D148" s="19">
        <v>0</v>
      </c>
      <c r="E148" s="20">
        <v>0</v>
      </c>
      <c r="F148" s="21">
        <v>0</v>
      </c>
      <c r="G148" s="22">
        <v>0</v>
      </c>
      <c r="H148" s="23">
        <v>0</v>
      </c>
      <c r="I148" s="24">
        <v>0</v>
      </c>
      <c r="J148" s="25">
        <v>0</v>
      </c>
      <c r="K148" s="23">
        <v>0</v>
      </c>
      <c r="L148" s="26">
        <v>0</v>
      </c>
      <c r="M148" s="27">
        <v>0</v>
      </c>
      <c r="N148" s="20">
        <v>0</v>
      </c>
      <c r="O148" s="2" t="s">
        <v>170</v>
      </c>
    </row>
    <row r="149" spans="1:15" x14ac:dyDescent="0.3">
      <c r="A149" s="87" t="s">
        <v>86</v>
      </c>
      <c r="B149" s="88">
        <v>2007</v>
      </c>
      <c r="C149" s="89"/>
      <c r="D149" s="90"/>
      <c r="E149" s="91"/>
      <c r="F149" s="92"/>
      <c r="G149" s="93">
        <v>2012</v>
      </c>
      <c r="H149" s="94">
        <v>2008</v>
      </c>
      <c r="I149" s="95">
        <v>2005</v>
      </c>
      <c r="J149" s="96">
        <v>2011</v>
      </c>
      <c r="K149" s="94">
        <v>2010</v>
      </c>
      <c r="L149" s="97"/>
      <c r="M149" s="98"/>
      <c r="N149" s="91"/>
      <c r="O149" s="87" t="s">
        <v>86</v>
      </c>
    </row>
    <row r="150" spans="1:15" x14ac:dyDescent="0.3">
      <c r="A150" s="2" t="s">
        <v>171</v>
      </c>
      <c r="B150" s="100">
        <v>41088</v>
      </c>
      <c r="C150" s="17"/>
      <c r="D150" s="19"/>
      <c r="E150" s="20"/>
      <c r="F150" s="21"/>
      <c r="G150" s="22"/>
      <c r="H150" s="23"/>
      <c r="I150" s="24"/>
      <c r="J150" s="25"/>
      <c r="K150" s="23"/>
      <c r="L150" s="26"/>
      <c r="M150" s="27"/>
      <c r="N150" s="20"/>
      <c r="O150" s="2"/>
    </row>
    <row r="151" spans="1:15" x14ac:dyDescent="0.3">
      <c r="A151" s="2" t="s">
        <v>172</v>
      </c>
      <c r="B151" s="38">
        <v>38499</v>
      </c>
      <c r="C151" s="17"/>
      <c r="D151" s="19"/>
      <c r="E151" s="20"/>
      <c r="F151" s="21"/>
      <c r="G151" s="22"/>
      <c r="H151" s="23"/>
      <c r="I151" s="24"/>
      <c r="J151" s="25"/>
      <c r="K151" s="23"/>
      <c r="L151" s="26"/>
      <c r="M151" s="27"/>
      <c r="N151" s="20"/>
      <c r="O151" s="2"/>
    </row>
    <row r="152" spans="1:15" x14ac:dyDescent="0.3">
      <c r="A152" s="2" t="s">
        <v>173</v>
      </c>
      <c r="B152" s="38">
        <v>39657</v>
      </c>
      <c r="C152" s="17"/>
      <c r="D152" s="19"/>
      <c r="E152" s="20"/>
      <c r="F152" s="21"/>
      <c r="G152" s="22"/>
      <c r="H152" s="23"/>
      <c r="I152" s="24"/>
      <c r="J152" s="25"/>
      <c r="K152" s="23"/>
      <c r="L152" s="26"/>
      <c r="M152" s="27"/>
      <c r="N152" s="20"/>
      <c r="O152" s="2"/>
    </row>
    <row r="153" spans="1:15" x14ac:dyDescent="0.3">
      <c r="A153" s="2" t="s">
        <v>174</v>
      </c>
      <c r="B153" s="100">
        <v>41161</v>
      </c>
      <c r="C153" s="17"/>
      <c r="D153" s="19"/>
      <c r="E153" s="20"/>
      <c r="F153" s="21"/>
      <c r="G153" s="22"/>
      <c r="H153" s="23"/>
      <c r="I153" s="24"/>
      <c r="J153" s="25"/>
      <c r="K153" s="23"/>
      <c r="L153" s="26"/>
      <c r="M153" s="27"/>
      <c r="N153" s="20"/>
      <c r="O153" s="2"/>
    </row>
    <row r="154" spans="1:15" x14ac:dyDescent="0.3">
      <c r="A154" s="2" t="s">
        <v>175</v>
      </c>
      <c r="B154" s="38">
        <v>40379</v>
      </c>
      <c r="C154" s="17"/>
      <c r="D154" s="19"/>
      <c r="E154" s="20"/>
      <c r="F154" s="21"/>
      <c r="G154" s="22"/>
      <c r="H154" s="23"/>
      <c r="I154" s="24"/>
      <c r="J154" s="25"/>
      <c r="K154" s="23"/>
      <c r="L154" s="26"/>
      <c r="M154" s="27"/>
      <c r="N154" s="20"/>
      <c r="O154" s="2"/>
    </row>
    <row r="155" spans="1:15" ht="15" thickBot="1" x14ac:dyDescent="0.35">
      <c r="A155" s="101" t="s">
        <v>176</v>
      </c>
      <c r="B155" s="102">
        <v>37885</v>
      </c>
      <c r="C155" s="103"/>
      <c r="D155" s="104"/>
      <c r="E155" s="105"/>
      <c r="F155" s="106"/>
      <c r="G155" s="107"/>
      <c r="H155" s="108"/>
      <c r="I155" s="109"/>
      <c r="J155" s="110"/>
      <c r="K155" s="108"/>
      <c r="L155" s="111"/>
      <c r="M155" s="112"/>
      <c r="N155" s="105"/>
      <c r="O155" s="101"/>
    </row>
    <row r="156" spans="1:15" ht="15" thickTop="1" x14ac:dyDescent="0.3">
      <c r="A156" s="61" t="s">
        <v>177</v>
      </c>
      <c r="B156" s="62">
        <f>SUM(C156:N156)</f>
        <v>3</v>
      </c>
      <c r="C156" s="63">
        <v>0</v>
      </c>
      <c r="D156" s="64">
        <v>0</v>
      </c>
      <c r="E156" s="65">
        <v>0</v>
      </c>
      <c r="F156" s="66">
        <v>0</v>
      </c>
      <c r="G156" s="67">
        <v>0</v>
      </c>
      <c r="H156" s="68">
        <v>0</v>
      </c>
      <c r="I156" s="69">
        <v>1</v>
      </c>
      <c r="J156" s="70">
        <v>2</v>
      </c>
      <c r="K156" s="68">
        <v>0</v>
      </c>
      <c r="L156" s="71">
        <v>0</v>
      </c>
      <c r="M156" s="72">
        <v>0</v>
      </c>
      <c r="N156" s="65">
        <v>0</v>
      </c>
      <c r="O156" s="61" t="s">
        <v>177</v>
      </c>
    </row>
    <row r="157" spans="1:15" x14ac:dyDescent="0.3">
      <c r="A157" s="2" t="s">
        <v>168</v>
      </c>
      <c r="B157" s="18">
        <f>SUM(C157:N157)</f>
        <v>3</v>
      </c>
      <c r="C157" s="17">
        <v>0</v>
      </c>
      <c r="D157" s="19">
        <v>0</v>
      </c>
      <c r="E157" s="20">
        <v>0</v>
      </c>
      <c r="F157" s="21">
        <v>0</v>
      </c>
      <c r="G157" s="22">
        <v>0</v>
      </c>
      <c r="H157" s="23">
        <v>1</v>
      </c>
      <c r="I157" s="24">
        <v>1</v>
      </c>
      <c r="J157" s="25">
        <v>1</v>
      </c>
      <c r="K157" s="23">
        <v>0</v>
      </c>
      <c r="L157" s="26">
        <v>0</v>
      </c>
      <c r="M157" s="27">
        <v>0</v>
      </c>
      <c r="N157" s="20">
        <v>0</v>
      </c>
      <c r="O157" s="2" t="s">
        <v>168</v>
      </c>
    </row>
    <row r="158" spans="1:15" x14ac:dyDescent="0.3">
      <c r="A158" s="2" t="s">
        <v>169</v>
      </c>
      <c r="B158" s="16"/>
      <c r="C158" s="17">
        <v>0</v>
      </c>
      <c r="D158" s="19">
        <v>0</v>
      </c>
      <c r="E158" s="20">
        <v>0</v>
      </c>
      <c r="F158" s="21">
        <v>0</v>
      </c>
      <c r="G158" s="22">
        <v>4</v>
      </c>
      <c r="H158" s="23">
        <v>7</v>
      </c>
      <c r="I158" s="24">
        <v>7</v>
      </c>
      <c r="J158" s="25">
        <v>9</v>
      </c>
      <c r="K158" s="23">
        <v>3</v>
      </c>
      <c r="L158" s="26">
        <v>0</v>
      </c>
      <c r="M158" s="27">
        <v>0</v>
      </c>
      <c r="N158" s="20">
        <v>0</v>
      </c>
      <c r="O158" s="2" t="s">
        <v>169</v>
      </c>
    </row>
    <row r="159" spans="1:15" x14ac:dyDescent="0.3">
      <c r="A159" s="2" t="s">
        <v>86</v>
      </c>
      <c r="B159" s="16"/>
      <c r="C159" s="17"/>
      <c r="D159" s="19"/>
      <c r="E159" s="20"/>
      <c r="F159" s="21"/>
      <c r="G159" s="22">
        <v>1947</v>
      </c>
      <c r="H159" s="23">
        <v>1976</v>
      </c>
      <c r="I159" s="24">
        <v>2006</v>
      </c>
      <c r="J159" s="25">
        <v>1947</v>
      </c>
      <c r="K159" s="23">
        <v>1961</v>
      </c>
      <c r="L159" s="26"/>
      <c r="M159" s="27"/>
      <c r="N159" s="20"/>
      <c r="O159" s="2" t="s">
        <v>86</v>
      </c>
    </row>
    <row r="160" spans="1:15" x14ac:dyDescent="0.3">
      <c r="A160" s="2" t="s">
        <v>170</v>
      </c>
      <c r="B160" s="16"/>
      <c r="C160" s="17">
        <v>0</v>
      </c>
      <c r="D160" s="19">
        <v>0</v>
      </c>
      <c r="E160" s="20">
        <v>0</v>
      </c>
      <c r="F160" s="21">
        <v>0</v>
      </c>
      <c r="G160" s="22">
        <v>0</v>
      </c>
      <c r="H160" s="23">
        <v>0</v>
      </c>
      <c r="I160" s="24">
        <v>0</v>
      </c>
      <c r="J160" s="25">
        <v>0</v>
      </c>
      <c r="K160" s="23">
        <v>0</v>
      </c>
      <c r="L160" s="26">
        <v>0</v>
      </c>
      <c r="M160" s="27">
        <v>0</v>
      </c>
      <c r="N160" s="20">
        <v>0</v>
      </c>
      <c r="O160" s="2" t="s">
        <v>170</v>
      </c>
    </row>
    <row r="161" spans="1:15" x14ac:dyDescent="0.3">
      <c r="A161" s="87" t="s">
        <v>86</v>
      </c>
      <c r="B161" s="16"/>
      <c r="C161" s="17"/>
      <c r="D161" s="19"/>
      <c r="E161" s="20"/>
      <c r="F161" s="21"/>
      <c r="G161" s="22">
        <v>2009</v>
      </c>
      <c r="H161" s="23">
        <v>2012</v>
      </c>
      <c r="I161" s="24">
        <v>2004</v>
      </c>
      <c r="J161" s="25">
        <v>2006</v>
      </c>
      <c r="K161" s="23">
        <v>2009</v>
      </c>
      <c r="L161" s="26"/>
      <c r="M161" s="27"/>
      <c r="N161" s="20"/>
      <c r="O161" s="87" t="s">
        <v>86</v>
      </c>
    </row>
    <row r="162" spans="1:15" x14ac:dyDescent="0.3">
      <c r="A162" s="15" t="s">
        <v>178</v>
      </c>
      <c r="B162" s="16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 t="s">
        <v>178</v>
      </c>
    </row>
    <row r="163" spans="1:15" x14ac:dyDescent="0.3">
      <c r="A163" s="263" t="s">
        <v>179</v>
      </c>
      <c r="B163" s="264">
        <f>SUM(C163:N163)</f>
        <v>909.8</v>
      </c>
      <c r="C163" s="265">
        <v>44.8</v>
      </c>
      <c r="D163" s="266">
        <v>5.6</v>
      </c>
      <c r="E163" s="267">
        <v>46.2</v>
      </c>
      <c r="F163" s="268">
        <v>74.2</v>
      </c>
      <c r="G163" s="269">
        <v>22.4</v>
      </c>
      <c r="H163" s="270">
        <v>91.6</v>
      </c>
      <c r="I163" s="271">
        <v>144.6</v>
      </c>
      <c r="J163" s="272">
        <v>42.8</v>
      </c>
      <c r="K163" s="270">
        <v>49.8</v>
      </c>
      <c r="L163" s="273">
        <v>162.19999999999999</v>
      </c>
      <c r="M163" s="274">
        <v>74.8</v>
      </c>
      <c r="N163" s="267">
        <v>150.80000000000001</v>
      </c>
      <c r="O163" s="263" t="s">
        <v>179</v>
      </c>
    </row>
    <row r="164" spans="1:15" x14ac:dyDescent="0.3">
      <c r="A164" s="275" t="s">
        <v>180</v>
      </c>
      <c r="B164" s="253">
        <f>SUM(C164:N164)</f>
        <v>802.54727272727268</v>
      </c>
      <c r="C164" s="276">
        <v>58.945454545454552</v>
      </c>
      <c r="D164" s="277">
        <v>61.181818181818173</v>
      </c>
      <c r="E164" s="278">
        <v>69.072727272727263</v>
      </c>
      <c r="F164" s="279">
        <v>43.127272727272732</v>
      </c>
      <c r="G164" s="280">
        <v>60.865454545454554</v>
      </c>
      <c r="H164" s="281">
        <v>53.12</v>
      </c>
      <c r="I164" s="286">
        <v>81.34727272727271</v>
      </c>
      <c r="J164" s="283">
        <v>96.054545454545448</v>
      </c>
      <c r="K164" s="281">
        <v>55.447272727272733</v>
      </c>
      <c r="L164" s="284">
        <v>61.72</v>
      </c>
      <c r="M164" s="285">
        <v>80.018181818181816</v>
      </c>
      <c r="N164" s="278">
        <v>81.647272727272721</v>
      </c>
      <c r="O164" s="275" t="s">
        <v>180</v>
      </c>
    </row>
    <row r="165" spans="1:15" x14ac:dyDescent="0.3">
      <c r="A165" s="2" t="s">
        <v>28</v>
      </c>
      <c r="B165" s="18">
        <f t="shared" ref="B165:N165" si="8">INT((B163-B164)*10000/B164)/100</f>
        <v>13.36</v>
      </c>
      <c r="C165" s="17">
        <f t="shared" si="8"/>
        <v>-24</v>
      </c>
      <c r="D165" s="19">
        <f t="shared" si="8"/>
        <v>-90.85</v>
      </c>
      <c r="E165" s="20">
        <f t="shared" si="8"/>
        <v>-33.119999999999997</v>
      </c>
      <c r="F165" s="21">
        <f t="shared" si="8"/>
        <v>72.040000000000006</v>
      </c>
      <c r="G165" s="22">
        <f t="shared" si="8"/>
        <v>-63.2</v>
      </c>
      <c r="H165" s="23">
        <f t="shared" si="8"/>
        <v>72.430000000000007</v>
      </c>
      <c r="I165" s="24">
        <f t="shared" si="8"/>
        <v>77.75</v>
      </c>
      <c r="J165" s="25">
        <f t="shared" si="8"/>
        <v>-55.45</v>
      </c>
      <c r="K165" s="23">
        <f t="shared" si="8"/>
        <v>-10.19</v>
      </c>
      <c r="L165" s="26">
        <f t="shared" si="8"/>
        <v>162.79</v>
      </c>
      <c r="M165" s="27">
        <f t="shared" si="8"/>
        <v>-6.53</v>
      </c>
      <c r="N165" s="20">
        <f t="shared" si="8"/>
        <v>84.69</v>
      </c>
      <c r="O165" s="2" t="s">
        <v>28</v>
      </c>
    </row>
    <row r="166" spans="1:15" x14ac:dyDescent="0.3">
      <c r="A166" s="2" t="s">
        <v>181</v>
      </c>
      <c r="B166" s="18">
        <v>1180</v>
      </c>
      <c r="C166" s="17">
        <v>97</v>
      </c>
      <c r="D166" s="19">
        <v>135.5</v>
      </c>
      <c r="E166" s="20">
        <v>185</v>
      </c>
      <c r="F166" s="21">
        <v>182.5</v>
      </c>
      <c r="G166" s="22">
        <v>128</v>
      </c>
      <c r="H166" s="23">
        <v>107</v>
      </c>
      <c r="I166" s="24">
        <v>144.6</v>
      </c>
      <c r="J166" s="25">
        <v>164.5</v>
      </c>
      <c r="K166" s="23">
        <v>144.5</v>
      </c>
      <c r="L166" s="26">
        <v>162.19999999999999</v>
      </c>
      <c r="M166" s="27">
        <v>175</v>
      </c>
      <c r="N166" s="20">
        <v>130.5</v>
      </c>
      <c r="O166" s="2" t="s">
        <v>181</v>
      </c>
    </row>
    <row r="167" spans="1:15" x14ac:dyDescent="0.3">
      <c r="A167" s="2" t="s">
        <v>86</v>
      </c>
      <c r="B167" s="18">
        <v>2001</v>
      </c>
      <c r="C167" s="17">
        <v>2001</v>
      </c>
      <c r="D167" s="19">
        <v>2002</v>
      </c>
      <c r="E167" s="20">
        <v>2001</v>
      </c>
      <c r="F167" s="21">
        <v>2001</v>
      </c>
      <c r="G167" s="22">
        <v>2006</v>
      </c>
      <c r="H167" s="23">
        <v>2007</v>
      </c>
      <c r="I167" s="24">
        <v>2012</v>
      </c>
      <c r="J167" s="25">
        <v>2002</v>
      </c>
      <c r="K167" s="23">
        <v>2001</v>
      </c>
      <c r="L167" s="26">
        <v>2012</v>
      </c>
      <c r="M167" s="27">
        <v>2002</v>
      </c>
      <c r="N167" s="20">
        <v>2002</v>
      </c>
      <c r="O167" s="2" t="s">
        <v>86</v>
      </c>
    </row>
    <row r="168" spans="1:15" x14ac:dyDescent="0.3">
      <c r="A168" s="2" t="s">
        <v>182</v>
      </c>
      <c r="B168" s="18">
        <v>529</v>
      </c>
      <c r="C168" s="17">
        <v>32</v>
      </c>
      <c r="D168" s="19">
        <v>5.6</v>
      </c>
      <c r="E168" s="20">
        <v>19</v>
      </c>
      <c r="F168" s="21">
        <v>10</v>
      </c>
      <c r="G168" s="22">
        <v>9.6</v>
      </c>
      <c r="H168" s="23">
        <v>23.5</v>
      </c>
      <c r="I168" s="24">
        <v>38.799999999999997</v>
      </c>
      <c r="J168" s="25">
        <v>9.4</v>
      </c>
      <c r="K168" s="23">
        <v>7</v>
      </c>
      <c r="L168" s="26">
        <v>35.799999999999997</v>
      </c>
      <c r="M168" s="27">
        <v>28.2</v>
      </c>
      <c r="N168" s="20">
        <v>28</v>
      </c>
      <c r="O168" s="2" t="s">
        <v>182</v>
      </c>
    </row>
    <row r="169" spans="1:15" ht="15" thickBot="1" x14ac:dyDescent="0.35">
      <c r="A169" s="87" t="s">
        <v>86</v>
      </c>
      <c r="B169" s="88">
        <v>2003</v>
      </c>
      <c r="C169" s="89">
        <v>2007</v>
      </c>
      <c r="D169" s="90">
        <v>2012</v>
      </c>
      <c r="E169" s="91">
        <v>2003</v>
      </c>
      <c r="F169" s="92">
        <v>2007</v>
      </c>
      <c r="G169" s="93">
        <v>2011</v>
      </c>
      <c r="H169" s="94">
        <v>2001</v>
      </c>
      <c r="I169" s="95">
        <v>2010</v>
      </c>
      <c r="J169" s="96">
        <v>2009</v>
      </c>
      <c r="K169" s="94">
        <v>2003</v>
      </c>
      <c r="L169" s="97">
        <v>2011</v>
      </c>
      <c r="M169" s="98">
        <v>2011</v>
      </c>
      <c r="N169" s="91">
        <v>2010</v>
      </c>
      <c r="O169" s="87" t="s">
        <v>86</v>
      </c>
    </row>
    <row r="170" spans="1:15" ht="15" thickTop="1" x14ac:dyDescent="0.3">
      <c r="A170" s="61" t="s">
        <v>183</v>
      </c>
      <c r="B170" s="62">
        <f>SUM(C170:N170)</f>
        <v>898.39999999999986</v>
      </c>
      <c r="C170" s="63">
        <v>58</v>
      </c>
      <c r="D170" s="64">
        <v>10.6</v>
      </c>
      <c r="E170" s="65">
        <v>38.6</v>
      </c>
      <c r="F170" s="66">
        <v>85.3</v>
      </c>
      <c r="G170" s="67">
        <v>41.9</v>
      </c>
      <c r="H170" s="68">
        <v>85.6</v>
      </c>
      <c r="I170" s="69">
        <v>135.69999999999999</v>
      </c>
      <c r="J170" s="70">
        <v>53.1</v>
      </c>
      <c r="K170" s="68">
        <v>32.200000000000003</v>
      </c>
      <c r="L170" s="71">
        <v>136.80000000000001</v>
      </c>
      <c r="M170" s="72">
        <v>62.4</v>
      </c>
      <c r="N170" s="65">
        <v>158.19999999999999</v>
      </c>
      <c r="O170" s="61" t="s">
        <v>183</v>
      </c>
    </row>
    <row r="171" spans="1:15" x14ac:dyDescent="0.3">
      <c r="A171" s="2" t="s">
        <v>184</v>
      </c>
      <c r="B171" s="18">
        <v>748</v>
      </c>
      <c r="C171" s="17">
        <v>60</v>
      </c>
      <c r="D171" s="19">
        <v>49.4</v>
      </c>
      <c r="E171" s="20">
        <v>49.1</v>
      </c>
      <c r="F171" s="21">
        <v>50.6</v>
      </c>
      <c r="G171" s="22">
        <v>55.2</v>
      </c>
      <c r="H171" s="23">
        <v>64.5</v>
      </c>
      <c r="I171" s="24">
        <v>55.1</v>
      </c>
      <c r="J171" s="25">
        <v>66.900000000000006</v>
      </c>
      <c r="K171" s="23">
        <v>75</v>
      </c>
      <c r="L171" s="26">
        <v>71.3</v>
      </c>
      <c r="M171" s="27">
        <v>77.2</v>
      </c>
      <c r="N171" s="20">
        <v>73.7</v>
      </c>
      <c r="O171" s="2" t="s">
        <v>184</v>
      </c>
    </row>
    <row r="172" spans="1:15" x14ac:dyDescent="0.3">
      <c r="A172" s="2" t="s">
        <v>28</v>
      </c>
      <c r="B172" s="18">
        <f t="shared" ref="B172:N172" si="9">INT((B170-B171)*10000/B171)/100</f>
        <v>20.100000000000001</v>
      </c>
      <c r="C172" s="17">
        <f t="shared" si="9"/>
        <v>-3.34</v>
      </c>
      <c r="D172" s="19">
        <f t="shared" si="9"/>
        <v>-78.55</v>
      </c>
      <c r="E172" s="20">
        <f t="shared" si="9"/>
        <v>-21.39</v>
      </c>
      <c r="F172" s="21">
        <f t="shared" si="9"/>
        <v>68.569999999999993</v>
      </c>
      <c r="G172" s="22">
        <f t="shared" si="9"/>
        <v>-24.1</v>
      </c>
      <c r="H172" s="23">
        <f t="shared" si="9"/>
        <v>32.71</v>
      </c>
      <c r="I172" s="24">
        <f t="shared" si="9"/>
        <v>146.27000000000001</v>
      </c>
      <c r="J172" s="25">
        <f t="shared" si="9"/>
        <v>-20.63</v>
      </c>
      <c r="K172" s="23">
        <f t="shared" si="9"/>
        <v>-57.07</v>
      </c>
      <c r="L172" s="26">
        <f t="shared" si="9"/>
        <v>91.86</v>
      </c>
      <c r="M172" s="27">
        <f t="shared" si="9"/>
        <v>-19.18</v>
      </c>
      <c r="N172" s="20">
        <f t="shared" si="9"/>
        <v>114.65</v>
      </c>
      <c r="O172" s="2" t="s">
        <v>28</v>
      </c>
    </row>
    <row r="173" spans="1:15" x14ac:dyDescent="0.3">
      <c r="A173" s="2" t="s">
        <v>181</v>
      </c>
      <c r="B173" s="16"/>
      <c r="C173" s="17">
        <v>145</v>
      </c>
      <c r="D173" s="19">
        <v>132</v>
      </c>
      <c r="E173" s="20">
        <v>169</v>
      </c>
      <c r="F173" s="21">
        <v>148</v>
      </c>
      <c r="G173" s="22">
        <v>114</v>
      </c>
      <c r="H173" s="23">
        <v>150</v>
      </c>
      <c r="I173" s="24">
        <v>135.69999999999999</v>
      </c>
      <c r="J173" s="25">
        <v>174</v>
      </c>
      <c r="K173" s="23">
        <v>171</v>
      </c>
      <c r="L173" s="26">
        <v>216</v>
      </c>
      <c r="M173" s="27">
        <v>169</v>
      </c>
      <c r="N173" s="20">
        <v>204</v>
      </c>
      <c r="O173" s="2" t="s">
        <v>181</v>
      </c>
    </row>
    <row r="174" spans="1:15" x14ac:dyDescent="0.3">
      <c r="A174" s="2" t="s">
        <v>86</v>
      </c>
      <c r="B174" s="16"/>
      <c r="C174" s="17">
        <v>1995</v>
      </c>
      <c r="D174" s="19">
        <v>1957</v>
      </c>
      <c r="E174" s="20">
        <v>2001</v>
      </c>
      <c r="F174" s="21">
        <v>2000</v>
      </c>
      <c r="G174" s="22">
        <v>1945</v>
      </c>
      <c r="H174" s="23">
        <v>2003</v>
      </c>
      <c r="I174" s="24">
        <v>2012</v>
      </c>
      <c r="J174" s="25">
        <v>1945</v>
      </c>
      <c r="K174" s="23">
        <v>1958</v>
      </c>
      <c r="L174" s="26">
        <v>2000</v>
      </c>
      <c r="M174" s="27">
        <v>2000</v>
      </c>
      <c r="N174" s="20">
        <v>1965</v>
      </c>
      <c r="O174" s="2" t="s">
        <v>86</v>
      </c>
    </row>
    <row r="175" spans="1:15" x14ac:dyDescent="0.3">
      <c r="A175" s="2" t="s">
        <v>182</v>
      </c>
      <c r="B175" s="16"/>
      <c r="C175" s="17">
        <v>3</v>
      </c>
      <c r="D175" s="19">
        <v>2</v>
      </c>
      <c r="E175" s="20">
        <v>3</v>
      </c>
      <c r="F175" s="21">
        <v>6</v>
      </c>
      <c r="G175" s="22">
        <v>9</v>
      </c>
      <c r="H175" s="23">
        <v>3</v>
      </c>
      <c r="I175" s="24">
        <v>12</v>
      </c>
      <c r="J175" s="25">
        <v>9</v>
      </c>
      <c r="K175" s="23">
        <v>2</v>
      </c>
      <c r="L175" s="26">
        <v>5</v>
      </c>
      <c r="M175" s="27">
        <v>8</v>
      </c>
      <c r="N175" s="20">
        <v>9</v>
      </c>
      <c r="O175" s="2" t="s">
        <v>182</v>
      </c>
    </row>
    <row r="176" spans="1:15" x14ac:dyDescent="0.3">
      <c r="A176" s="87" t="s">
        <v>86</v>
      </c>
      <c r="B176" s="16"/>
      <c r="C176" s="17">
        <v>1997</v>
      </c>
      <c r="D176" s="19">
        <v>1959</v>
      </c>
      <c r="E176" s="20">
        <v>1953</v>
      </c>
      <c r="F176" s="21">
        <v>2007</v>
      </c>
      <c r="G176" s="22">
        <v>1989</v>
      </c>
      <c r="H176" s="23">
        <v>1976</v>
      </c>
      <c r="I176" s="24">
        <v>1982</v>
      </c>
      <c r="J176" s="25">
        <v>1991</v>
      </c>
      <c r="K176" s="23">
        <v>1959</v>
      </c>
      <c r="L176" s="26">
        <v>1969</v>
      </c>
      <c r="M176" s="27">
        <v>1955</v>
      </c>
      <c r="N176" s="20">
        <v>1971</v>
      </c>
      <c r="O176" s="87" t="s">
        <v>86</v>
      </c>
    </row>
    <row r="177" spans="1:15" x14ac:dyDescent="0.3">
      <c r="A177" s="15" t="s">
        <v>185</v>
      </c>
      <c r="B177" s="16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 t="s">
        <v>185</v>
      </c>
    </row>
    <row r="178" spans="1:15" x14ac:dyDescent="0.3">
      <c r="A178" s="3" t="s">
        <v>186</v>
      </c>
      <c r="B178" s="4">
        <f>SUM(C178:N178)</f>
        <v>1581.45</v>
      </c>
      <c r="C178" s="5">
        <v>71</v>
      </c>
      <c r="D178" s="6">
        <v>105.3</v>
      </c>
      <c r="E178" s="7">
        <v>177.4</v>
      </c>
      <c r="F178" s="8">
        <v>130</v>
      </c>
      <c r="G178" s="9">
        <v>185</v>
      </c>
      <c r="H178" s="10">
        <v>152</v>
      </c>
      <c r="I178" s="11">
        <v>177</v>
      </c>
      <c r="J178" s="12">
        <v>204</v>
      </c>
      <c r="K178" s="10">
        <v>172.5</v>
      </c>
      <c r="L178" s="13">
        <v>79.25</v>
      </c>
      <c r="M178" s="14">
        <v>67</v>
      </c>
      <c r="N178" s="7">
        <v>61</v>
      </c>
      <c r="O178" s="3" t="s">
        <v>186</v>
      </c>
    </row>
    <row r="179" spans="1:15" x14ac:dyDescent="0.3">
      <c r="A179" s="2" t="s">
        <v>187</v>
      </c>
      <c r="B179" s="4">
        <f>SUM(C179:N179)</f>
        <v>1645</v>
      </c>
      <c r="C179" s="17">
        <v>68</v>
      </c>
      <c r="D179" s="19">
        <v>80</v>
      </c>
      <c r="E179" s="20">
        <v>115</v>
      </c>
      <c r="F179" s="21">
        <v>162</v>
      </c>
      <c r="G179" s="22">
        <v>199</v>
      </c>
      <c r="H179" s="23">
        <v>206</v>
      </c>
      <c r="I179" s="24">
        <v>213</v>
      </c>
      <c r="J179" s="25">
        <v>213</v>
      </c>
      <c r="K179" s="23">
        <v>151</v>
      </c>
      <c r="L179" s="26">
        <v>116</v>
      </c>
      <c r="M179" s="27">
        <v>74</v>
      </c>
      <c r="N179" s="20">
        <v>48</v>
      </c>
      <c r="O179" s="2" t="s">
        <v>187</v>
      </c>
    </row>
    <row r="180" spans="1:15" x14ac:dyDescent="0.3">
      <c r="A180" s="2" t="s">
        <v>28</v>
      </c>
      <c r="B180" s="18">
        <f>INT((B178-B179)*10000/B179)/100</f>
        <v>-3.87</v>
      </c>
      <c r="C180" s="17">
        <f t="shared" ref="C180:N180" si="10">INT((C178-C179)*10000/C179)/100</f>
        <v>4.41</v>
      </c>
      <c r="D180" s="19">
        <f t="shared" si="10"/>
        <v>31.62</v>
      </c>
      <c r="E180" s="20">
        <f t="shared" si="10"/>
        <v>54.26</v>
      </c>
      <c r="F180" s="21">
        <f t="shared" si="10"/>
        <v>-19.760000000000002</v>
      </c>
      <c r="G180" s="22">
        <f t="shared" si="10"/>
        <v>-7.04</v>
      </c>
      <c r="H180" s="23">
        <f t="shared" si="10"/>
        <v>-26.22</v>
      </c>
      <c r="I180" s="24">
        <f t="shared" si="10"/>
        <v>-16.91</v>
      </c>
      <c r="J180" s="25">
        <f t="shared" si="10"/>
        <v>-4.2300000000000004</v>
      </c>
      <c r="K180" s="23">
        <f t="shared" si="10"/>
        <v>14.23</v>
      </c>
      <c r="L180" s="26">
        <f t="shared" si="10"/>
        <v>-31.69</v>
      </c>
      <c r="M180" s="27">
        <f t="shared" si="10"/>
        <v>-9.4600000000000009</v>
      </c>
      <c r="N180" s="20">
        <f t="shared" si="10"/>
        <v>27.08</v>
      </c>
      <c r="O180" s="2" t="s">
        <v>28</v>
      </c>
    </row>
    <row r="181" spans="1:15" x14ac:dyDescent="0.3">
      <c r="A181" s="2" t="s">
        <v>188</v>
      </c>
      <c r="B181" s="18">
        <v>1798</v>
      </c>
      <c r="C181" s="17">
        <v>95</v>
      </c>
      <c r="D181" s="19">
        <v>154</v>
      </c>
      <c r="E181" s="20">
        <v>183</v>
      </c>
      <c r="F181" s="21">
        <v>291</v>
      </c>
      <c r="G181" s="22">
        <v>273.39999999999998</v>
      </c>
      <c r="H181" s="23">
        <v>292</v>
      </c>
      <c r="I181" s="24">
        <v>310</v>
      </c>
      <c r="J181" s="25">
        <v>284</v>
      </c>
      <c r="K181" s="23">
        <v>238</v>
      </c>
      <c r="L181" s="26">
        <v>179</v>
      </c>
      <c r="M181" s="27">
        <v>95</v>
      </c>
      <c r="N181" s="20">
        <v>80</v>
      </c>
      <c r="O181" s="2" t="s">
        <v>188</v>
      </c>
    </row>
    <row r="182" spans="1:15" x14ac:dyDescent="0.3">
      <c r="A182" s="2" t="s">
        <v>86</v>
      </c>
      <c r="B182" s="18">
        <v>2009</v>
      </c>
      <c r="C182" s="17">
        <v>2005</v>
      </c>
      <c r="D182" s="19">
        <v>2008</v>
      </c>
      <c r="E182" s="20">
        <v>1972</v>
      </c>
      <c r="F182" s="21">
        <v>2007</v>
      </c>
      <c r="G182" s="22">
        <v>2011</v>
      </c>
      <c r="H182" s="23">
        <v>1976</v>
      </c>
      <c r="I182" s="24">
        <v>1990</v>
      </c>
      <c r="J182" s="25">
        <v>1976</v>
      </c>
      <c r="K182" s="23">
        <v>1997</v>
      </c>
      <c r="L182" s="26">
        <v>1965</v>
      </c>
      <c r="M182" s="27">
        <v>2005</v>
      </c>
      <c r="N182" s="20">
        <v>1972</v>
      </c>
      <c r="O182" s="2" t="s">
        <v>86</v>
      </c>
    </row>
    <row r="183" spans="1:15" x14ac:dyDescent="0.3">
      <c r="A183" s="2" t="s">
        <v>189</v>
      </c>
      <c r="B183" s="18">
        <v>1581.45</v>
      </c>
      <c r="C183" s="17">
        <v>32</v>
      </c>
      <c r="D183" s="19">
        <v>28</v>
      </c>
      <c r="E183" s="20">
        <v>54</v>
      </c>
      <c r="F183" s="21">
        <v>100</v>
      </c>
      <c r="G183" s="22">
        <v>120</v>
      </c>
      <c r="H183" s="23">
        <v>115</v>
      </c>
      <c r="I183" s="24">
        <v>141</v>
      </c>
      <c r="J183" s="25">
        <v>127</v>
      </c>
      <c r="K183" s="23">
        <v>81</v>
      </c>
      <c r="L183" s="26">
        <v>52</v>
      </c>
      <c r="M183" s="27">
        <v>42</v>
      </c>
      <c r="N183" s="20">
        <v>17</v>
      </c>
      <c r="O183" s="2" t="s">
        <v>189</v>
      </c>
    </row>
    <row r="184" spans="1:15" x14ac:dyDescent="0.3">
      <c r="A184" s="2" t="s">
        <v>86</v>
      </c>
      <c r="B184" s="18">
        <v>2012</v>
      </c>
      <c r="C184" s="17">
        <v>1964</v>
      </c>
      <c r="D184" s="19">
        <v>2006</v>
      </c>
      <c r="E184" s="20">
        <v>2001</v>
      </c>
      <c r="F184" s="21">
        <v>1998</v>
      </c>
      <c r="G184" s="22">
        <v>2006</v>
      </c>
      <c r="H184" s="23">
        <v>2007</v>
      </c>
      <c r="I184" s="24">
        <v>1965</v>
      </c>
      <c r="J184" s="25">
        <v>1968</v>
      </c>
      <c r="K184" s="23">
        <v>1984</v>
      </c>
      <c r="L184" s="26">
        <v>1998</v>
      </c>
      <c r="M184" s="27">
        <v>2010</v>
      </c>
      <c r="N184" s="20">
        <v>1988</v>
      </c>
      <c r="O184" s="2" t="s">
        <v>86</v>
      </c>
    </row>
    <row r="185" spans="1:15" x14ac:dyDescent="0.3">
      <c r="A185" s="15" t="s">
        <v>190</v>
      </c>
      <c r="B185" s="16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 t="s">
        <v>190</v>
      </c>
    </row>
    <row r="186" spans="1:15" x14ac:dyDescent="0.3">
      <c r="A186" s="263" t="s">
        <v>191</v>
      </c>
      <c r="B186" s="264">
        <f>SUM(C186:N186)</f>
        <v>139</v>
      </c>
      <c r="C186" s="265">
        <v>12</v>
      </c>
      <c r="D186" s="266">
        <v>2</v>
      </c>
      <c r="E186" s="267">
        <v>4</v>
      </c>
      <c r="F186" s="268">
        <v>15</v>
      </c>
      <c r="G186" s="269">
        <v>6</v>
      </c>
      <c r="H186" s="270">
        <v>14</v>
      </c>
      <c r="I186" s="271">
        <v>12</v>
      </c>
      <c r="J186" s="272">
        <v>9</v>
      </c>
      <c r="K186" s="270">
        <v>9</v>
      </c>
      <c r="L186" s="273">
        <v>19</v>
      </c>
      <c r="M186" s="274">
        <v>17</v>
      </c>
      <c r="N186" s="267">
        <v>20</v>
      </c>
      <c r="O186" s="263" t="s">
        <v>191</v>
      </c>
    </row>
    <row r="187" spans="1:15" x14ac:dyDescent="0.3">
      <c r="A187" s="275" t="s">
        <v>192</v>
      </c>
      <c r="B187" s="253">
        <f>SUM(C187:N187)</f>
        <v>133.47474747474746</v>
      </c>
      <c r="C187" s="276">
        <v>12.636363636363637</v>
      </c>
      <c r="D187" s="277">
        <v>11.181818181818182</v>
      </c>
      <c r="E187" s="278">
        <v>11.545454545454545</v>
      </c>
      <c r="F187" s="279">
        <v>8.1818181818181817</v>
      </c>
      <c r="G187" s="280">
        <v>10.909090909090908</v>
      </c>
      <c r="H187" s="281">
        <v>8.545454545454545</v>
      </c>
      <c r="I187" s="282">
        <v>12</v>
      </c>
      <c r="J187" s="283">
        <v>11.727272727272727</v>
      </c>
      <c r="K187" s="281">
        <v>8.9090909090909083</v>
      </c>
      <c r="L187" s="284">
        <v>11.545454545454545</v>
      </c>
      <c r="M187" s="285">
        <v>13.292929292929294</v>
      </c>
      <c r="N187" s="278">
        <v>13</v>
      </c>
      <c r="O187" s="275" t="s">
        <v>192</v>
      </c>
    </row>
    <row r="188" spans="1:15" x14ac:dyDescent="0.3">
      <c r="A188" s="2" t="s">
        <v>193</v>
      </c>
      <c r="B188" s="18">
        <v>174</v>
      </c>
      <c r="C188" s="17">
        <v>20</v>
      </c>
      <c r="D188" s="19">
        <v>21</v>
      </c>
      <c r="E188" s="20">
        <v>20</v>
      </c>
      <c r="F188" s="21">
        <v>21</v>
      </c>
      <c r="G188" s="22">
        <v>21</v>
      </c>
      <c r="H188" s="23">
        <v>15</v>
      </c>
      <c r="I188" s="24">
        <v>17</v>
      </c>
      <c r="J188" s="25">
        <v>16</v>
      </c>
      <c r="K188" s="23">
        <v>18</v>
      </c>
      <c r="L188" s="26">
        <v>19</v>
      </c>
      <c r="M188" s="27">
        <v>18</v>
      </c>
      <c r="N188" s="20">
        <v>23</v>
      </c>
      <c r="O188" s="2" t="s">
        <v>193</v>
      </c>
    </row>
    <row r="189" spans="1:15" x14ac:dyDescent="0.3">
      <c r="A189" s="2" t="s">
        <v>86</v>
      </c>
      <c r="B189" s="18">
        <v>2002</v>
      </c>
      <c r="C189" s="17">
        <v>2004</v>
      </c>
      <c r="D189" s="19">
        <v>2002</v>
      </c>
      <c r="E189" s="20">
        <v>2008</v>
      </c>
      <c r="F189" s="21">
        <v>2001</v>
      </c>
      <c r="G189" s="22">
        <v>2002</v>
      </c>
      <c r="H189" s="23">
        <v>2007</v>
      </c>
      <c r="I189" s="24">
        <v>2007</v>
      </c>
      <c r="J189" s="25">
        <v>2006</v>
      </c>
      <c r="K189" s="23">
        <v>2001</v>
      </c>
      <c r="L189" s="26">
        <v>2012</v>
      </c>
      <c r="M189" s="27">
        <v>2009</v>
      </c>
      <c r="N189" s="20">
        <v>2011</v>
      </c>
      <c r="O189" s="2" t="s">
        <v>86</v>
      </c>
    </row>
    <row r="190" spans="1:15" x14ac:dyDescent="0.3">
      <c r="A190" s="2" t="s">
        <v>194</v>
      </c>
      <c r="B190" s="18">
        <v>100</v>
      </c>
      <c r="C190" s="17">
        <v>8</v>
      </c>
      <c r="D190" s="19">
        <v>2</v>
      </c>
      <c r="E190" s="20">
        <v>4</v>
      </c>
      <c r="F190" s="21">
        <v>2</v>
      </c>
      <c r="G190" s="22">
        <v>4</v>
      </c>
      <c r="H190" s="23">
        <v>5</v>
      </c>
      <c r="I190" s="24">
        <v>7</v>
      </c>
      <c r="J190" s="25">
        <v>2</v>
      </c>
      <c r="K190" s="23">
        <v>2</v>
      </c>
      <c r="L190" s="26">
        <v>4</v>
      </c>
      <c r="M190" s="27">
        <v>4</v>
      </c>
      <c r="N190" s="20">
        <v>3</v>
      </c>
      <c r="O190" s="2" t="s">
        <v>194</v>
      </c>
    </row>
    <row r="191" spans="1:15" ht="15" thickBot="1" x14ac:dyDescent="0.35">
      <c r="A191" s="87" t="s">
        <v>86</v>
      </c>
      <c r="B191" s="88">
        <v>2010</v>
      </c>
      <c r="C191" s="89">
        <v>2009</v>
      </c>
      <c r="D191" s="90">
        <v>2012</v>
      </c>
      <c r="E191" s="91">
        <v>2012</v>
      </c>
      <c r="F191" s="92">
        <v>2007</v>
      </c>
      <c r="G191" s="93">
        <v>2010</v>
      </c>
      <c r="H191" s="94">
        <v>2008</v>
      </c>
      <c r="I191" s="95">
        <v>2010</v>
      </c>
      <c r="J191" s="96">
        <v>2009</v>
      </c>
      <c r="K191" s="94">
        <v>2003</v>
      </c>
      <c r="L191" s="97">
        <v>2007</v>
      </c>
      <c r="M191" s="98">
        <v>2011</v>
      </c>
      <c r="N191" s="91">
        <v>2010</v>
      </c>
      <c r="O191" s="87" t="s">
        <v>86</v>
      </c>
    </row>
    <row r="192" spans="1:15" ht="15" thickTop="1" x14ac:dyDescent="0.3">
      <c r="A192" s="61" t="s">
        <v>195</v>
      </c>
      <c r="B192" s="62">
        <f>SUM(C192:N192)</f>
        <v>141</v>
      </c>
      <c r="C192" s="63">
        <v>11</v>
      </c>
      <c r="D192" s="64">
        <v>3</v>
      </c>
      <c r="E192" s="65">
        <v>4</v>
      </c>
      <c r="F192" s="66">
        <v>18</v>
      </c>
      <c r="G192" s="67">
        <v>8</v>
      </c>
      <c r="H192" s="68">
        <v>15</v>
      </c>
      <c r="I192" s="69">
        <v>13</v>
      </c>
      <c r="J192" s="70">
        <v>8</v>
      </c>
      <c r="K192" s="68">
        <v>8</v>
      </c>
      <c r="L192" s="71">
        <v>16</v>
      </c>
      <c r="M192" s="72">
        <v>15</v>
      </c>
      <c r="N192" s="65">
        <v>22</v>
      </c>
      <c r="O192" s="61" t="s">
        <v>195</v>
      </c>
    </row>
    <row r="193" spans="1:15" x14ac:dyDescent="0.3">
      <c r="A193" s="2" t="s">
        <v>192</v>
      </c>
      <c r="B193" s="18">
        <f>SUM(C193:N193)</f>
        <v>126</v>
      </c>
      <c r="C193" s="17">
        <v>11</v>
      </c>
      <c r="D193" s="19">
        <v>10</v>
      </c>
      <c r="E193" s="20">
        <v>10</v>
      </c>
      <c r="F193" s="21">
        <v>11</v>
      </c>
      <c r="G193" s="22">
        <v>10</v>
      </c>
      <c r="H193" s="23">
        <v>10</v>
      </c>
      <c r="I193" s="24">
        <v>9</v>
      </c>
      <c r="J193" s="25">
        <v>10</v>
      </c>
      <c r="K193" s="23">
        <v>11</v>
      </c>
      <c r="L193" s="26">
        <v>10</v>
      </c>
      <c r="M193" s="27">
        <v>12</v>
      </c>
      <c r="N193" s="20">
        <v>12</v>
      </c>
      <c r="O193" s="2" t="s">
        <v>192</v>
      </c>
    </row>
    <row r="194" spans="1:15" x14ac:dyDescent="0.3">
      <c r="A194" s="2" t="s">
        <v>193</v>
      </c>
      <c r="B194" s="16"/>
      <c r="C194" s="17">
        <v>24</v>
      </c>
      <c r="D194" s="19">
        <v>21</v>
      </c>
      <c r="E194" s="20">
        <v>23</v>
      </c>
      <c r="F194" s="21">
        <v>21</v>
      </c>
      <c r="G194" s="22">
        <v>20</v>
      </c>
      <c r="H194" s="23">
        <v>21</v>
      </c>
      <c r="I194" s="24">
        <v>21</v>
      </c>
      <c r="J194" s="25">
        <v>21</v>
      </c>
      <c r="K194" s="23">
        <v>22</v>
      </c>
      <c r="L194" s="26">
        <v>24</v>
      </c>
      <c r="M194" s="27">
        <v>23</v>
      </c>
      <c r="N194" s="20">
        <v>21</v>
      </c>
      <c r="O194" s="2" t="s">
        <v>193</v>
      </c>
    </row>
    <row r="195" spans="1:15" x14ac:dyDescent="0.3">
      <c r="A195" s="2" t="s">
        <v>86</v>
      </c>
      <c r="B195" s="16"/>
      <c r="C195" s="17">
        <v>1948</v>
      </c>
      <c r="D195" s="19">
        <v>1995</v>
      </c>
      <c r="E195" s="20">
        <v>1979</v>
      </c>
      <c r="F195" s="21">
        <v>2001</v>
      </c>
      <c r="G195" s="22">
        <v>2006</v>
      </c>
      <c r="H195" s="23">
        <v>1991</v>
      </c>
      <c r="I195" s="24">
        <v>1988</v>
      </c>
      <c r="J195" s="25">
        <v>1956</v>
      </c>
      <c r="K195" s="23">
        <v>1950</v>
      </c>
      <c r="L195" s="26">
        <v>1981</v>
      </c>
      <c r="M195" s="27">
        <v>2000</v>
      </c>
      <c r="N195" s="20" t="s">
        <v>99</v>
      </c>
      <c r="O195" s="2" t="s">
        <v>86</v>
      </c>
    </row>
    <row r="196" spans="1:15" x14ac:dyDescent="0.3">
      <c r="A196" s="2" t="s">
        <v>194</v>
      </c>
      <c r="B196" s="16"/>
      <c r="C196" s="17">
        <v>1</v>
      </c>
      <c r="D196" s="19">
        <v>1</v>
      </c>
      <c r="E196" s="20">
        <v>1</v>
      </c>
      <c r="F196" s="21">
        <v>2</v>
      </c>
      <c r="G196" s="22">
        <v>2</v>
      </c>
      <c r="H196" s="23">
        <v>1</v>
      </c>
      <c r="I196" s="24">
        <v>3</v>
      </c>
      <c r="J196" s="25">
        <v>2</v>
      </c>
      <c r="K196" s="23">
        <v>1</v>
      </c>
      <c r="L196" s="26">
        <v>2</v>
      </c>
      <c r="M196" s="27">
        <v>4</v>
      </c>
      <c r="N196" s="20">
        <v>2</v>
      </c>
      <c r="O196" s="2" t="s">
        <v>194</v>
      </c>
    </row>
    <row r="197" spans="1:15" x14ac:dyDescent="0.3">
      <c r="A197" s="87" t="s">
        <v>86</v>
      </c>
      <c r="B197" s="99"/>
      <c r="C197" s="89">
        <v>1997</v>
      </c>
      <c r="D197" s="90">
        <v>1959</v>
      </c>
      <c r="E197" s="91">
        <v>1953</v>
      </c>
      <c r="F197" s="92">
        <v>2007</v>
      </c>
      <c r="G197" s="93">
        <v>1989</v>
      </c>
      <c r="H197" s="94">
        <v>1976</v>
      </c>
      <c r="I197" s="95" t="s">
        <v>99</v>
      </c>
      <c r="J197" s="96">
        <v>1995</v>
      </c>
      <c r="K197" s="94">
        <v>1959</v>
      </c>
      <c r="L197" s="97">
        <v>1969</v>
      </c>
      <c r="M197" s="98" t="s">
        <v>99</v>
      </c>
      <c r="N197" s="91">
        <v>1971</v>
      </c>
      <c r="O197" s="87" t="s">
        <v>86</v>
      </c>
    </row>
    <row r="198" spans="1:15" x14ac:dyDescent="0.3">
      <c r="A198" s="15" t="s">
        <v>196</v>
      </c>
      <c r="B198" s="16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 t="s">
        <v>196</v>
      </c>
    </row>
    <row r="199" spans="1:15" x14ac:dyDescent="0.3">
      <c r="A199" s="3" t="s">
        <v>197</v>
      </c>
      <c r="B199" s="18">
        <v>39.799999999999997</v>
      </c>
      <c r="C199" s="5">
        <v>11.4</v>
      </c>
      <c r="D199" s="6">
        <v>2.6</v>
      </c>
      <c r="E199" s="7">
        <v>23.4</v>
      </c>
      <c r="F199" s="8">
        <v>14</v>
      </c>
      <c r="G199" s="9">
        <v>6.4</v>
      </c>
      <c r="H199" s="10">
        <v>23.4</v>
      </c>
      <c r="I199" s="11">
        <v>32.4</v>
      </c>
      <c r="J199" s="12">
        <v>11</v>
      </c>
      <c r="K199" s="10">
        <v>24.4</v>
      </c>
      <c r="L199" s="13">
        <v>39.799999999999997</v>
      </c>
      <c r="M199" s="14">
        <v>9.6</v>
      </c>
      <c r="N199" s="7">
        <v>33.799999999999997</v>
      </c>
      <c r="O199" s="3" t="s">
        <v>197</v>
      </c>
    </row>
    <row r="200" spans="1:15" x14ac:dyDescent="0.3">
      <c r="A200" s="35" t="s">
        <v>89</v>
      </c>
      <c r="B200" s="38">
        <v>41186</v>
      </c>
      <c r="C200" s="39">
        <v>40910</v>
      </c>
      <c r="D200" s="40">
        <v>40957</v>
      </c>
      <c r="E200" s="41">
        <v>40973</v>
      </c>
      <c r="F200" s="42">
        <v>41019</v>
      </c>
      <c r="G200" s="43">
        <v>41034</v>
      </c>
      <c r="H200" s="44">
        <v>41081</v>
      </c>
      <c r="I200" s="45" t="s">
        <v>538</v>
      </c>
      <c r="J200" s="46">
        <v>41146</v>
      </c>
      <c r="K200" s="44">
        <v>41176</v>
      </c>
      <c r="L200" s="47">
        <v>41186</v>
      </c>
      <c r="M200" s="48">
        <v>41214</v>
      </c>
      <c r="N200" s="41">
        <v>41265</v>
      </c>
      <c r="O200" s="35" t="s">
        <v>89</v>
      </c>
    </row>
    <row r="201" spans="1:15" x14ac:dyDescent="0.3">
      <c r="A201" s="2" t="s">
        <v>198</v>
      </c>
      <c r="B201" s="18">
        <v>65</v>
      </c>
      <c r="C201" s="17">
        <v>25</v>
      </c>
      <c r="D201" s="19">
        <v>24.6</v>
      </c>
      <c r="E201" s="20">
        <v>23.4</v>
      </c>
      <c r="F201" s="21">
        <v>63.5</v>
      </c>
      <c r="G201" s="22">
        <v>50</v>
      </c>
      <c r="H201" s="23">
        <v>32</v>
      </c>
      <c r="I201" s="24">
        <v>48</v>
      </c>
      <c r="J201" s="25">
        <v>65</v>
      </c>
      <c r="K201" s="23">
        <v>32</v>
      </c>
      <c r="L201" s="26">
        <v>39.799999999999997</v>
      </c>
      <c r="M201" s="27">
        <v>45.4</v>
      </c>
      <c r="N201" s="20">
        <v>33.799999999999997</v>
      </c>
      <c r="O201" s="2" t="s">
        <v>198</v>
      </c>
    </row>
    <row r="202" spans="1:15" ht="15" thickBot="1" x14ac:dyDescent="0.35">
      <c r="A202" s="87" t="s">
        <v>89</v>
      </c>
      <c r="B202" s="167">
        <v>37494</v>
      </c>
      <c r="C202" s="89" t="s">
        <v>200</v>
      </c>
      <c r="D202" s="169">
        <v>40237</v>
      </c>
      <c r="E202" s="170">
        <v>40973</v>
      </c>
      <c r="F202" s="92" t="s">
        <v>202</v>
      </c>
      <c r="G202" s="172">
        <v>38843</v>
      </c>
      <c r="H202" s="173">
        <v>39210</v>
      </c>
      <c r="I202" s="95" t="s">
        <v>387</v>
      </c>
      <c r="J202" s="175">
        <v>37494</v>
      </c>
      <c r="K202" s="173">
        <v>37500</v>
      </c>
      <c r="L202" s="176">
        <v>41186</v>
      </c>
      <c r="M202" s="177">
        <v>40495</v>
      </c>
      <c r="N202" s="170">
        <v>41265</v>
      </c>
      <c r="O202" s="87" t="s">
        <v>89</v>
      </c>
    </row>
    <row r="203" spans="1:15" ht="15" thickTop="1" x14ac:dyDescent="0.3">
      <c r="A203" s="61" t="s">
        <v>206</v>
      </c>
      <c r="B203" s="213">
        <v>35.9</v>
      </c>
      <c r="C203" s="63">
        <v>10.6</v>
      </c>
      <c r="D203" s="64">
        <v>3.6</v>
      </c>
      <c r="E203" s="65">
        <v>17.899999999999999</v>
      </c>
      <c r="F203" s="66">
        <v>12.7</v>
      </c>
      <c r="G203" s="67">
        <v>11.5</v>
      </c>
      <c r="H203" s="68">
        <v>14.5</v>
      </c>
      <c r="I203" s="69">
        <v>25.6</v>
      </c>
      <c r="J203" s="70">
        <v>17.8</v>
      </c>
      <c r="K203" s="68">
        <v>10.5</v>
      </c>
      <c r="L203" s="71">
        <v>31.1</v>
      </c>
      <c r="M203" s="72">
        <v>8.1999999999999993</v>
      </c>
      <c r="N203" s="65">
        <v>35.9</v>
      </c>
      <c r="O203" s="61" t="s">
        <v>206</v>
      </c>
    </row>
    <row r="204" spans="1:15" x14ac:dyDescent="0.3">
      <c r="A204" s="152" t="s">
        <v>89</v>
      </c>
      <c r="B204" s="214">
        <v>41265</v>
      </c>
      <c r="C204" s="154">
        <v>40910</v>
      </c>
      <c r="D204" s="155">
        <v>40957</v>
      </c>
      <c r="E204" s="156">
        <v>40973</v>
      </c>
      <c r="F204" s="157">
        <v>41026</v>
      </c>
      <c r="G204" s="158">
        <v>41033</v>
      </c>
      <c r="H204" s="159">
        <v>41065</v>
      </c>
      <c r="I204" s="160">
        <v>41097</v>
      </c>
      <c r="J204" s="161">
        <v>41124</v>
      </c>
      <c r="K204" s="159">
        <v>41176</v>
      </c>
      <c r="L204" s="162">
        <v>41185</v>
      </c>
      <c r="M204" s="163">
        <v>41240</v>
      </c>
      <c r="N204" s="156">
        <v>41265</v>
      </c>
      <c r="O204" s="152" t="s">
        <v>89</v>
      </c>
    </row>
    <row r="205" spans="1:15" x14ac:dyDescent="0.3">
      <c r="A205" s="2" t="s">
        <v>198</v>
      </c>
      <c r="B205" s="18">
        <v>101.4</v>
      </c>
      <c r="C205" s="17">
        <v>41.1</v>
      </c>
      <c r="D205" s="19">
        <v>33.4</v>
      </c>
      <c r="E205" s="20">
        <v>31.4</v>
      </c>
      <c r="F205" s="21">
        <v>37.5</v>
      </c>
      <c r="G205" s="22">
        <v>38</v>
      </c>
      <c r="H205" s="23">
        <v>68.099999999999994</v>
      </c>
      <c r="I205" s="24">
        <v>77</v>
      </c>
      <c r="J205" s="25">
        <v>65</v>
      </c>
      <c r="K205" s="23">
        <v>101.4</v>
      </c>
      <c r="L205" s="26">
        <v>53.3</v>
      </c>
      <c r="M205" s="27">
        <v>37.4</v>
      </c>
      <c r="N205" s="20">
        <v>37.6</v>
      </c>
      <c r="O205" s="2" t="s">
        <v>198</v>
      </c>
    </row>
    <row r="206" spans="1:15" x14ac:dyDescent="0.3">
      <c r="A206" s="2" t="s">
        <v>89</v>
      </c>
      <c r="B206" s="38">
        <v>34587</v>
      </c>
      <c r="C206" s="73">
        <v>9135</v>
      </c>
      <c r="D206" s="74">
        <v>37299</v>
      </c>
      <c r="E206" s="75">
        <v>32574</v>
      </c>
      <c r="F206" s="76">
        <v>28582</v>
      </c>
      <c r="G206" s="77">
        <v>34098</v>
      </c>
      <c r="H206" s="78">
        <v>19540</v>
      </c>
      <c r="I206" s="79">
        <v>10049</v>
      </c>
      <c r="J206" s="80">
        <v>37494</v>
      </c>
      <c r="K206" s="78">
        <v>34587</v>
      </c>
      <c r="L206" s="81">
        <v>11973</v>
      </c>
      <c r="M206" s="82">
        <v>23334</v>
      </c>
      <c r="N206" s="75">
        <v>29207</v>
      </c>
      <c r="O206" s="2"/>
    </row>
    <row r="207" spans="1:15" x14ac:dyDescent="0.3">
      <c r="A207" s="15" t="s">
        <v>207</v>
      </c>
      <c r="B207" s="16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 t="s">
        <v>207</v>
      </c>
    </row>
    <row r="208" spans="1:15" x14ac:dyDescent="0.3">
      <c r="A208" s="263" t="s">
        <v>208</v>
      </c>
      <c r="B208" s="264">
        <f>SUM(C208:N208)</f>
        <v>5</v>
      </c>
      <c r="C208" s="265">
        <v>0</v>
      </c>
      <c r="D208" s="266">
        <v>3</v>
      </c>
      <c r="E208" s="267">
        <v>0</v>
      </c>
      <c r="F208" s="268">
        <v>0</v>
      </c>
      <c r="G208" s="269">
        <v>0</v>
      </c>
      <c r="H208" s="270">
        <v>0</v>
      </c>
      <c r="I208" s="271">
        <v>0</v>
      </c>
      <c r="J208" s="272">
        <v>0</v>
      </c>
      <c r="K208" s="270">
        <v>0</v>
      </c>
      <c r="L208" s="273">
        <v>1</v>
      </c>
      <c r="M208" s="274">
        <v>0</v>
      </c>
      <c r="N208" s="267">
        <v>1</v>
      </c>
      <c r="O208" s="263" t="s">
        <v>208</v>
      </c>
    </row>
    <row r="209" spans="1:15" x14ac:dyDescent="0.3">
      <c r="A209" s="275" t="s">
        <v>209</v>
      </c>
      <c r="B209" s="253">
        <f>SUM(C209:N209)</f>
        <v>12.636363636363637</v>
      </c>
      <c r="C209" s="276">
        <v>2.5454545454545454</v>
      </c>
      <c r="D209" s="277">
        <v>4.2727272727272725</v>
      </c>
      <c r="E209" s="278">
        <v>2.6363636363636362</v>
      </c>
      <c r="F209" s="279">
        <v>0.27272727272727271</v>
      </c>
      <c r="G209" s="280">
        <v>0</v>
      </c>
      <c r="H209" s="281">
        <v>0</v>
      </c>
      <c r="I209" s="282">
        <v>0</v>
      </c>
      <c r="J209" s="283">
        <v>0</v>
      </c>
      <c r="K209" s="281">
        <v>0</v>
      </c>
      <c r="L209" s="284">
        <v>0</v>
      </c>
      <c r="M209" s="285">
        <v>0.54545454545454541</v>
      </c>
      <c r="N209" s="278">
        <v>2.3636363636363638</v>
      </c>
      <c r="O209" s="275" t="s">
        <v>209</v>
      </c>
    </row>
    <row r="210" spans="1:15" x14ac:dyDescent="0.3">
      <c r="A210" s="2" t="s">
        <v>210</v>
      </c>
      <c r="B210" s="18">
        <v>22</v>
      </c>
      <c r="C210" s="17">
        <v>9</v>
      </c>
      <c r="D210" s="19">
        <v>13</v>
      </c>
      <c r="E210" s="20">
        <v>7</v>
      </c>
      <c r="F210" s="21">
        <v>2</v>
      </c>
      <c r="G210" s="22">
        <v>0</v>
      </c>
      <c r="H210" s="23">
        <v>0</v>
      </c>
      <c r="I210" s="24">
        <v>0</v>
      </c>
      <c r="J210" s="25">
        <v>0</v>
      </c>
      <c r="K210" s="23">
        <v>0</v>
      </c>
      <c r="L210" s="26">
        <v>1</v>
      </c>
      <c r="M210" s="27">
        <v>2</v>
      </c>
      <c r="N210" s="20">
        <v>9</v>
      </c>
      <c r="O210" s="2" t="s">
        <v>210</v>
      </c>
    </row>
    <row r="211" spans="1:15" x14ac:dyDescent="0.3">
      <c r="A211" s="2" t="s">
        <v>86</v>
      </c>
      <c r="B211" s="18">
        <v>2005</v>
      </c>
      <c r="C211" s="17">
        <v>2010</v>
      </c>
      <c r="D211" s="19">
        <v>2010</v>
      </c>
      <c r="E211" s="20">
        <v>2006</v>
      </c>
      <c r="F211" s="21">
        <v>2008</v>
      </c>
      <c r="G211" s="22"/>
      <c r="H211" s="23"/>
      <c r="I211" s="24"/>
      <c r="J211" s="25"/>
      <c r="K211" s="23"/>
      <c r="L211" s="26">
        <v>2012</v>
      </c>
      <c r="M211" s="27">
        <v>2010</v>
      </c>
      <c r="N211" s="20">
        <v>2010</v>
      </c>
      <c r="O211" s="2" t="s">
        <v>86</v>
      </c>
    </row>
    <row r="212" spans="1:15" x14ac:dyDescent="0.3">
      <c r="A212" s="2" t="s">
        <v>211</v>
      </c>
      <c r="B212" s="18">
        <v>0</v>
      </c>
      <c r="C212" s="17">
        <v>0</v>
      </c>
      <c r="D212" s="19">
        <v>0</v>
      </c>
      <c r="E212" s="20">
        <v>0</v>
      </c>
      <c r="F212" s="21">
        <v>0</v>
      </c>
      <c r="G212" s="22">
        <v>0</v>
      </c>
      <c r="H212" s="23">
        <v>0</v>
      </c>
      <c r="I212" s="24">
        <v>0</v>
      </c>
      <c r="J212" s="25">
        <v>0</v>
      </c>
      <c r="K212" s="23">
        <v>0</v>
      </c>
      <c r="L212" s="26">
        <v>0</v>
      </c>
      <c r="M212" s="27">
        <v>0</v>
      </c>
      <c r="N212" s="20">
        <v>0</v>
      </c>
      <c r="O212" s="2" t="s">
        <v>211</v>
      </c>
    </row>
    <row r="213" spans="1:15" x14ac:dyDescent="0.3">
      <c r="A213" s="2" t="s">
        <v>126</v>
      </c>
      <c r="B213" s="18">
        <v>2011</v>
      </c>
      <c r="C213" s="17">
        <v>2012</v>
      </c>
      <c r="D213" s="19">
        <v>2011</v>
      </c>
      <c r="E213" s="20">
        <v>2012</v>
      </c>
      <c r="F213" s="21">
        <v>2011</v>
      </c>
      <c r="G213" s="22"/>
      <c r="H213" s="23"/>
      <c r="I213" s="24"/>
      <c r="J213" s="25"/>
      <c r="K213" s="23"/>
      <c r="L213" s="26"/>
      <c r="M213" s="27">
        <v>2012</v>
      </c>
      <c r="N213" s="20">
        <v>2011</v>
      </c>
      <c r="O213" s="2" t="s">
        <v>126</v>
      </c>
    </row>
    <row r="214" spans="1:15" x14ac:dyDescent="0.3">
      <c r="A214" s="2" t="s">
        <v>212</v>
      </c>
      <c r="B214" s="18">
        <v>22</v>
      </c>
      <c r="C214" s="17">
        <v>8</v>
      </c>
      <c r="D214" s="19">
        <v>22</v>
      </c>
      <c r="E214" s="20">
        <v>22</v>
      </c>
      <c r="F214" s="21">
        <v>8</v>
      </c>
      <c r="G214" s="22">
        <v>0</v>
      </c>
      <c r="H214" s="23">
        <v>0</v>
      </c>
      <c r="I214" s="24">
        <v>0</v>
      </c>
      <c r="J214" s="25">
        <v>0</v>
      </c>
      <c r="K214" s="23">
        <v>0</v>
      </c>
      <c r="L214" s="26">
        <v>1</v>
      </c>
      <c r="M214" s="27">
        <v>2</v>
      </c>
      <c r="N214" s="20">
        <v>16</v>
      </c>
      <c r="O214" s="2" t="s">
        <v>212</v>
      </c>
    </row>
    <row r="215" spans="1:15" x14ac:dyDescent="0.3">
      <c r="A215" s="49" t="s">
        <v>89</v>
      </c>
      <c r="B215" s="50">
        <v>38407</v>
      </c>
      <c r="C215" s="51">
        <v>40191</v>
      </c>
      <c r="D215" s="52">
        <v>38407</v>
      </c>
      <c r="E215" s="53">
        <v>38413</v>
      </c>
      <c r="F215" s="54">
        <v>39545</v>
      </c>
      <c r="G215" s="55"/>
      <c r="H215" s="56"/>
      <c r="I215" s="57"/>
      <c r="J215" s="58"/>
      <c r="K215" s="56"/>
      <c r="L215" s="59">
        <v>41209</v>
      </c>
      <c r="M215" s="60">
        <v>40510</v>
      </c>
      <c r="N215" s="53">
        <v>40531</v>
      </c>
      <c r="O215" s="49" t="s">
        <v>89</v>
      </c>
    </row>
    <row r="216" spans="1:15" x14ac:dyDescent="0.3">
      <c r="A216" s="2" t="s">
        <v>388</v>
      </c>
      <c r="B216" s="18">
        <f>SUM(C216:N216)</f>
        <v>14</v>
      </c>
      <c r="C216" s="17">
        <v>4</v>
      </c>
      <c r="D216" s="19">
        <v>4</v>
      </c>
      <c r="E216" s="20">
        <v>2</v>
      </c>
      <c r="F216" s="21">
        <v>1</v>
      </c>
      <c r="G216" s="22">
        <v>0</v>
      </c>
      <c r="H216" s="23">
        <v>0</v>
      </c>
      <c r="I216" s="24">
        <v>0</v>
      </c>
      <c r="J216" s="25">
        <v>0</v>
      </c>
      <c r="K216" s="23">
        <v>0</v>
      </c>
      <c r="L216" s="26">
        <v>0</v>
      </c>
      <c r="M216" s="27">
        <v>1</v>
      </c>
      <c r="N216" s="20">
        <v>2</v>
      </c>
      <c r="O216" s="2" t="s">
        <v>388</v>
      </c>
    </row>
    <row r="217" spans="1:15" x14ac:dyDescent="0.3">
      <c r="A217" s="15" t="s">
        <v>214</v>
      </c>
      <c r="B217" s="16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 t="s">
        <v>214</v>
      </c>
    </row>
    <row r="218" spans="1:15" x14ac:dyDescent="0.3">
      <c r="A218" s="263" t="s">
        <v>215</v>
      </c>
      <c r="B218" s="264">
        <f>SUM(C218:N218)</f>
        <v>12</v>
      </c>
      <c r="C218" s="265">
        <v>0</v>
      </c>
      <c r="D218" s="266">
        <v>2</v>
      </c>
      <c r="E218" s="267">
        <v>3</v>
      </c>
      <c r="F218" s="268">
        <v>0</v>
      </c>
      <c r="G218" s="269">
        <v>1</v>
      </c>
      <c r="H218" s="270">
        <v>0</v>
      </c>
      <c r="I218" s="271">
        <v>0</v>
      </c>
      <c r="J218" s="272">
        <v>1</v>
      </c>
      <c r="K218" s="270">
        <v>0</v>
      </c>
      <c r="L218" s="273">
        <v>2</v>
      </c>
      <c r="M218" s="274">
        <v>2</v>
      </c>
      <c r="N218" s="267">
        <v>1</v>
      </c>
      <c r="O218" s="263" t="s">
        <v>215</v>
      </c>
    </row>
    <row r="219" spans="1:15" x14ac:dyDescent="0.3">
      <c r="A219" s="275" t="s">
        <v>216</v>
      </c>
      <c r="B219" s="253">
        <f>SUM(C219:N219)</f>
        <v>15.414141414141412</v>
      </c>
      <c r="C219" s="276">
        <v>1.4545454545454546</v>
      </c>
      <c r="D219" s="277">
        <v>1.1818181818181819</v>
      </c>
      <c r="E219" s="278">
        <v>1.5454545454545454</v>
      </c>
      <c r="F219" s="279">
        <v>1.5454545454545454</v>
      </c>
      <c r="G219" s="280">
        <v>1.4545454545454546</v>
      </c>
      <c r="H219" s="281">
        <v>0.81818181818181823</v>
      </c>
      <c r="I219" s="282">
        <v>0.50505050505050508</v>
      </c>
      <c r="J219" s="283">
        <v>0.36363636363636365</v>
      </c>
      <c r="K219" s="281">
        <v>1.6363636363636365</v>
      </c>
      <c r="L219" s="284">
        <v>1.0909090909090908</v>
      </c>
      <c r="M219" s="285">
        <v>2.0909090909090908</v>
      </c>
      <c r="N219" s="278">
        <v>1.7272727272727273</v>
      </c>
      <c r="O219" s="275" t="s">
        <v>216</v>
      </c>
    </row>
    <row r="220" spans="1:15" x14ac:dyDescent="0.3">
      <c r="A220" s="2" t="s">
        <v>217</v>
      </c>
      <c r="B220" s="18">
        <v>25</v>
      </c>
      <c r="C220" s="17">
        <v>6</v>
      </c>
      <c r="D220" s="19">
        <v>3</v>
      </c>
      <c r="E220" s="20">
        <v>5</v>
      </c>
      <c r="F220" s="21">
        <v>4</v>
      </c>
      <c r="G220" s="22">
        <v>4</v>
      </c>
      <c r="H220" s="23">
        <v>3</v>
      </c>
      <c r="I220" s="24">
        <v>1</v>
      </c>
      <c r="J220" s="25">
        <v>2</v>
      </c>
      <c r="K220" s="23">
        <v>3</v>
      </c>
      <c r="L220" s="26">
        <v>3</v>
      </c>
      <c r="M220" s="27">
        <v>11</v>
      </c>
      <c r="N220" s="20">
        <v>4</v>
      </c>
      <c r="O220" s="2" t="s">
        <v>217</v>
      </c>
    </row>
    <row r="221" spans="1:15" x14ac:dyDescent="0.3">
      <c r="A221" s="2" t="s">
        <v>86</v>
      </c>
      <c r="B221" s="18">
        <v>2001</v>
      </c>
      <c r="C221" s="17">
        <v>2001</v>
      </c>
      <c r="D221" s="19">
        <v>2001</v>
      </c>
      <c r="E221" s="20">
        <v>2005</v>
      </c>
      <c r="F221" s="21">
        <v>2010</v>
      </c>
      <c r="G221" s="22">
        <v>2001</v>
      </c>
      <c r="H221" s="23">
        <v>2010</v>
      </c>
      <c r="I221" s="24">
        <v>2006</v>
      </c>
      <c r="J221" s="25">
        <v>2001</v>
      </c>
      <c r="K221" s="23">
        <v>2009</v>
      </c>
      <c r="L221" s="26">
        <v>2008</v>
      </c>
      <c r="M221" s="27">
        <v>2011</v>
      </c>
      <c r="N221" s="20">
        <v>2010</v>
      </c>
      <c r="O221" s="2" t="s">
        <v>86</v>
      </c>
    </row>
    <row r="222" spans="1:15" x14ac:dyDescent="0.3">
      <c r="A222" s="2" t="s">
        <v>218</v>
      </c>
      <c r="B222" s="18">
        <v>11</v>
      </c>
      <c r="C222" s="17">
        <v>0</v>
      </c>
      <c r="D222" s="19">
        <v>0</v>
      </c>
      <c r="E222" s="20">
        <v>0</v>
      </c>
      <c r="F222" s="21">
        <v>0</v>
      </c>
      <c r="G222" s="22">
        <v>0</v>
      </c>
      <c r="H222" s="23">
        <v>0</v>
      </c>
      <c r="I222" s="24">
        <v>0</v>
      </c>
      <c r="J222" s="25">
        <v>0</v>
      </c>
      <c r="K222" s="23">
        <v>1</v>
      </c>
      <c r="L222" s="26">
        <v>0</v>
      </c>
      <c r="M222" s="27">
        <v>0</v>
      </c>
      <c r="N222" s="20">
        <v>1</v>
      </c>
      <c r="O222" s="2" t="s">
        <v>218</v>
      </c>
    </row>
    <row r="223" spans="1:15" ht="15" thickBot="1" x14ac:dyDescent="0.35">
      <c r="A223" s="87" t="s">
        <v>86</v>
      </c>
      <c r="B223" s="88">
        <v>2005</v>
      </c>
      <c r="C223" s="89">
        <v>2012</v>
      </c>
      <c r="D223" s="90">
        <v>2010</v>
      </c>
      <c r="E223" s="91">
        <v>2011</v>
      </c>
      <c r="F223" s="92">
        <v>2012</v>
      </c>
      <c r="G223" s="93">
        <v>2002</v>
      </c>
      <c r="H223" s="94">
        <v>2012</v>
      </c>
      <c r="I223" s="95">
        <v>2012</v>
      </c>
      <c r="J223" s="96">
        <v>2010</v>
      </c>
      <c r="K223" s="94">
        <v>2011</v>
      </c>
      <c r="L223" s="97">
        <v>2010</v>
      </c>
      <c r="M223" s="98">
        <v>2008</v>
      </c>
      <c r="N223" s="91">
        <v>2012</v>
      </c>
      <c r="O223" s="87" t="s">
        <v>86</v>
      </c>
    </row>
    <row r="224" spans="1:15" ht="15" thickTop="1" x14ac:dyDescent="0.3">
      <c r="A224" s="61" t="s">
        <v>219</v>
      </c>
      <c r="B224" s="62">
        <f>SUM(C224:N224)</f>
        <v>52</v>
      </c>
      <c r="C224" s="63">
        <v>5</v>
      </c>
      <c r="D224" s="64">
        <v>6</v>
      </c>
      <c r="E224" s="65" t="s">
        <v>498</v>
      </c>
      <c r="F224" s="66">
        <v>4</v>
      </c>
      <c r="G224" s="67">
        <v>3</v>
      </c>
      <c r="H224" s="68">
        <v>4</v>
      </c>
      <c r="I224" s="69">
        <v>0</v>
      </c>
      <c r="J224" s="205">
        <v>7</v>
      </c>
      <c r="K224" s="68">
        <v>0</v>
      </c>
      <c r="L224" s="71">
        <v>6</v>
      </c>
      <c r="M224" s="72">
        <v>16</v>
      </c>
      <c r="N224" s="65">
        <v>1</v>
      </c>
      <c r="O224" s="61" t="s">
        <v>219</v>
      </c>
    </row>
    <row r="225" spans="1:15" x14ac:dyDescent="0.3">
      <c r="A225" s="2" t="s">
        <v>220</v>
      </c>
      <c r="B225" s="18">
        <f>SUM(C225:N225)</f>
        <v>58</v>
      </c>
      <c r="C225" s="17">
        <v>5</v>
      </c>
      <c r="D225" s="19">
        <v>6</v>
      </c>
      <c r="E225" s="20">
        <v>5</v>
      </c>
      <c r="F225" s="21">
        <v>4</v>
      </c>
      <c r="G225" s="22">
        <v>3</v>
      </c>
      <c r="H225" s="23">
        <v>4</v>
      </c>
      <c r="I225" s="24">
        <v>4</v>
      </c>
      <c r="J225" s="25">
        <v>4</v>
      </c>
      <c r="K225" s="23">
        <v>5</v>
      </c>
      <c r="L225" s="26">
        <v>6</v>
      </c>
      <c r="M225" s="27">
        <v>6</v>
      </c>
      <c r="N225" s="20">
        <v>6</v>
      </c>
      <c r="O225" s="2" t="s">
        <v>220</v>
      </c>
    </row>
    <row r="226" spans="1:15" x14ac:dyDescent="0.3">
      <c r="A226" s="15" t="s">
        <v>221</v>
      </c>
      <c r="B226" s="16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 t="s">
        <v>221</v>
      </c>
    </row>
    <row r="227" spans="1:15" x14ac:dyDescent="0.3">
      <c r="A227" s="3" t="s">
        <v>222</v>
      </c>
      <c r="B227" s="4">
        <v>55.4</v>
      </c>
      <c r="C227" s="5">
        <v>55.4</v>
      </c>
      <c r="D227" s="6">
        <v>37.4</v>
      </c>
      <c r="E227" s="7">
        <v>45.7</v>
      </c>
      <c r="F227" s="8">
        <v>42.8</v>
      </c>
      <c r="G227" s="9">
        <v>31</v>
      </c>
      <c r="H227" s="10" t="s">
        <v>498</v>
      </c>
      <c r="I227" s="11" t="s">
        <v>498</v>
      </c>
      <c r="J227" s="215">
        <v>35.299999999999997</v>
      </c>
      <c r="K227" s="10">
        <v>50.8</v>
      </c>
      <c r="L227" s="13">
        <v>40.299999999999997</v>
      </c>
      <c r="M227" s="14">
        <v>50</v>
      </c>
      <c r="N227" s="7">
        <v>46.4</v>
      </c>
      <c r="O227" s="3" t="s">
        <v>222</v>
      </c>
    </row>
    <row r="228" spans="1:15" x14ac:dyDescent="0.3">
      <c r="A228" s="35" t="s">
        <v>223</v>
      </c>
      <c r="B228" s="18">
        <v>77.400000000000006</v>
      </c>
      <c r="C228" s="17">
        <v>77.400000000000006</v>
      </c>
      <c r="D228" s="19">
        <v>55.4</v>
      </c>
      <c r="E228" s="20">
        <v>79.2</v>
      </c>
      <c r="F228" s="21">
        <v>48.6</v>
      </c>
      <c r="G228" s="22">
        <v>70.2</v>
      </c>
      <c r="H228" s="23">
        <v>56.88</v>
      </c>
      <c r="I228" s="24">
        <v>48.6</v>
      </c>
      <c r="J228" s="207">
        <v>44.28</v>
      </c>
      <c r="K228" s="23">
        <v>51.5</v>
      </c>
      <c r="L228" s="284">
        <v>42</v>
      </c>
      <c r="M228" s="27">
        <v>51.5</v>
      </c>
      <c r="N228" s="208">
        <v>64.099999999999994</v>
      </c>
      <c r="O228" s="35" t="s">
        <v>223</v>
      </c>
    </row>
    <row r="229" spans="1:15" ht="15" thickBot="1" x14ac:dyDescent="0.35">
      <c r="A229" s="164" t="s">
        <v>89</v>
      </c>
      <c r="B229" s="50">
        <v>39100</v>
      </c>
      <c r="C229" s="51">
        <v>39100</v>
      </c>
      <c r="D229" s="52">
        <v>38025</v>
      </c>
      <c r="E229" s="53">
        <v>39145</v>
      </c>
      <c r="F229" s="54">
        <v>38105</v>
      </c>
      <c r="G229" s="55">
        <v>38857</v>
      </c>
      <c r="H229" s="56">
        <v>39252</v>
      </c>
      <c r="I229" s="57">
        <v>39996</v>
      </c>
      <c r="J229" s="58">
        <v>38946</v>
      </c>
      <c r="K229" s="56">
        <v>40060</v>
      </c>
      <c r="L229" s="59">
        <v>38650</v>
      </c>
      <c r="M229" s="60">
        <v>40493</v>
      </c>
      <c r="N229" s="53">
        <v>39081</v>
      </c>
      <c r="O229" s="164" t="s">
        <v>86</v>
      </c>
    </row>
    <row r="230" spans="1:15" ht="15" thickTop="1" x14ac:dyDescent="0.3">
      <c r="A230" s="61" t="s">
        <v>224</v>
      </c>
      <c r="B230" s="62">
        <v>100.8</v>
      </c>
      <c r="C230" s="63">
        <v>100</v>
      </c>
      <c r="D230" s="64">
        <v>100.8</v>
      </c>
      <c r="E230" s="65">
        <v>85.2</v>
      </c>
      <c r="F230" s="66">
        <v>84.2</v>
      </c>
      <c r="G230" s="67">
        <v>63.7</v>
      </c>
      <c r="H230" s="68">
        <v>66.7</v>
      </c>
      <c r="I230" s="69">
        <v>69.099999999999994</v>
      </c>
      <c r="J230" s="70">
        <v>61.9</v>
      </c>
      <c r="K230" s="68">
        <v>96.5</v>
      </c>
      <c r="L230" s="71">
        <v>68.8</v>
      </c>
      <c r="M230" s="72">
        <v>91.8</v>
      </c>
      <c r="N230" s="65">
        <v>81.400000000000006</v>
      </c>
      <c r="O230" s="61" t="s">
        <v>224</v>
      </c>
    </row>
    <row r="231" spans="1:15" x14ac:dyDescent="0.3">
      <c r="A231" s="35" t="s">
        <v>223</v>
      </c>
      <c r="B231" s="18">
        <v>180</v>
      </c>
      <c r="C231" s="17">
        <v>151</v>
      </c>
      <c r="D231" s="19">
        <v>151</v>
      </c>
      <c r="E231" s="20">
        <v>126</v>
      </c>
      <c r="F231" s="21">
        <v>180</v>
      </c>
      <c r="G231" s="22">
        <v>133</v>
      </c>
      <c r="H231" s="23">
        <v>108</v>
      </c>
      <c r="I231" s="24">
        <v>94</v>
      </c>
      <c r="J231" s="25">
        <v>108</v>
      </c>
      <c r="K231" s="23">
        <v>96.5</v>
      </c>
      <c r="L231" s="26">
        <v>180</v>
      </c>
      <c r="M231" s="27">
        <v>122</v>
      </c>
      <c r="N231" s="20">
        <v>148</v>
      </c>
      <c r="O231" s="35" t="s">
        <v>223</v>
      </c>
    </row>
    <row r="232" spans="1:15" x14ac:dyDescent="0.3">
      <c r="A232" s="35" t="s">
        <v>86</v>
      </c>
      <c r="B232" s="18">
        <v>1949</v>
      </c>
      <c r="C232" s="17">
        <v>1966</v>
      </c>
      <c r="D232" s="19">
        <v>1990</v>
      </c>
      <c r="E232" s="20">
        <v>1984</v>
      </c>
      <c r="F232" s="21">
        <v>1949</v>
      </c>
      <c r="G232" s="22">
        <v>1949</v>
      </c>
      <c r="H232" s="23">
        <v>1993</v>
      </c>
      <c r="I232" s="24">
        <v>1983</v>
      </c>
      <c r="J232" s="25">
        <v>1949</v>
      </c>
      <c r="K232" s="23">
        <v>2012</v>
      </c>
      <c r="L232" s="26">
        <v>1949</v>
      </c>
      <c r="M232" s="27" t="s">
        <v>99</v>
      </c>
      <c r="N232" s="20">
        <v>2004</v>
      </c>
      <c r="O232" s="35" t="s">
        <v>86</v>
      </c>
    </row>
    <row r="233" spans="1:15" x14ac:dyDescent="0.3">
      <c r="A233" s="16" t="s">
        <v>225</v>
      </c>
      <c r="B233" s="16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6" t="s">
        <v>225</v>
      </c>
    </row>
    <row r="234" spans="1:15" x14ac:dyDescent="0.3">
      <c r="A234" s="263" t="s">
        <v>389</v>
      </c>
      <c r="B234" s="264">
        <f>SUM(C234:N234)</f>
        <v>49</v>
      </c>
      <c r="C234" s="265">
        <v>3</v>
      </c>
      <c r="D234" s="266">
        <v>5</v>
      </c>
      <c r="E234" s="267">
        <v>8</v>
      </c>
      <c r="F234" s="268">
        <v>8</v>
      </c>
      <c r="G234" s="269">
        <v>7</v>
      </c>
      <c r="H234" s="270">
        <v>3.5</v>
      </c>
      <c r="I234" s="271">
        <v>3.5</v>
      </c>
      <c r="J234" s="272">
        <v>1</v>
      </c>
      <c r="K234" s="270">
        <v>4</v>
      </c>
      <c r="L234" s="273">
        <v>2</v>
      </c>
      <c r="M234" s="274">
        <v>2.5</v>
      </c>
      <c r="N234" s="267">
        <v>1.5</v>
      </c>
      <c r="O234" s="263" t="s">
        <v>389</v>
      </c>
    </row>
    <row r="235" spans="1:15" x14ac:dyDescent="0.3">
      <c r="A235" s="287" t="s">
        <v>227</v>
      </c>
      <c r="B235" s="253">
        <f>SUM(C235:N235)</f>
        <v>29.941818181818181</v>
      </c>
      <c r="C235" s="276">
        <v>2.0454545454545454</v>
      </c>
      <c r="D235" s="277">
        <v>2.7272727272727271</v>
      </c>
      <c r="E235" s="278">
        <v>3.0454545454545454</v>
      </c>
      <c r="F235" s="279">
        <v>4.4109090909090902</v>
      </c>
      <c r="G235" s="280">
        <v>3.1836363636363632</v>
      </c>
      <c r="H235" s="281">
        <v>3.4563636363636361</v>
      </c>
      <c r="I235" s="282">
        <v>1.4090909090909092</v>
      </c>
      <c r="J235" s="283">
        <v>1.4545454545454546</v>
      </c>
      <c r="K235" s="281">
        <v>1.9563636363636361</v>
      </c>
      <c r="L235" s="284">
        <v>1.7745454545454544</v>
      </c>
      <c r="M235" s="285">
        <v>1.9327272727272726</v>
      </c>
      <c r="N235" s="278">
        <v>2.5454545454545454</v>
      </c>
      <c r="O235" s="287" t="s">
        <v>227</v>
      </c>
    </row>
    <row r="236" spans="1:15" x14ac:dyDescent="0.3">
      <c r="A236" s="35" t="s">
        <v>228</v>
      </c>
      <c r="B236" s="18" t="s">
        <v>499</v>
      </c>
      <c r="C236" s="288" t="s">
        <v>500</v>
      </c>
      <c r="D236" s="31" t="s">
        <v>406</v>
      </c>
      <c r="E236" s="32" t="s">
        <v>539</v>
      </c>
      <c r="F236" s="33" t="s">
        <v>502</v>
      </c>
      <c r="G236" s="22" t="s">
        <v>503</v>
      </c>
      <c r="H236" s="23" t="s">
        <v>504</v>
      </c>
      <c r="I236" s="24" t="s">
        <v>523</v>
      </c>
      <c r="J236" s="84" t="s">
        <v>445</v>
      </c>
      <c r="K236" s="255" t="s">
        <v>444</v>
      </c>
      <c r="L236" s="36" t="s">
        <v>505</v>
      </c>
      <c r="M236" s="260" t="s">
        <v>506</v>
      </c>
      <c r="N236" s="32" t="s">
        <v>500</v>
      </c>
      <c r="O236" s="35" t="s">
        <v>228</v>
      </c>
    </row>
    <row r="237" spans="1:15" ht="15" thickBot="1" x14ac:dyDescent="0.35">
      <c r="A237" s="149" t="s">
        <v>239</v>
      </c>
      <c r="B237" s="88" t="s">
        <v>240</v>
      </c>
      <c r="C237" s="89" t="s">
        <v>464</v>
      </c>
      <c r="D237" s="90" t="s">
        <v>464</v>
      </c>
      <c r="E237" s="91" t="s">
        <v>241</v>
      </c>
      <c r="F237" s="92" t="s">
        <v>354</v>
      </c>
      <c r="G237" s="93" t="s">
        <v>244</v>
      </c>
      <c r="H237" s="94" t="s">
        <v>244</v>
      </c>
      <c r="I237" s="95" t="s">
        <v>483</v>
      </c>
      <c r="J237" s="257" t="s">
        <v>483</v>
      </c>
      <c r="K237" s="302" t="s">
        <v>524</v>
      </c>
      <c r="L237" s="97" t="s">
        <v>353</v>
      </c>
      <c r="M237" s="98" t="s">
        <v>483</v>
      </c>
      <c r="N237" s="91" t="s">
        <v>524</v>
      </c>
      <c r="O237" s="149" t="s">
        <v>239</v>
      </c>
    </row>
    <row r="238" spans="1:15" ht="15" thickTop="1" x14ac:dyDescent="0.3">
      <c r="A238" s="289" t="s">
        <v>396</v>
      </c>
      <c r="B238" s="151">
        <f>SUM(C238:N238)</f>
        <v>2</v>
      </c>
      <c r="C238" s="290">
        <v>0</v>
      </c>
      <c r="D238" s="291">
        <v>0.5</v>
      </c>
      <c r="E238" s="292">
        <v>0</v>
      </c>
      <c r="F238" s="293">
        <v>0.5</v>
      </c>
      <c r="G238" s="294">
        <v>0.5</v>
      </c>
      <c r="H238" s="295">
        <v>0</v>
      </c>
      <c r="I238" s="296">
        <v>0</v>
      </c>
      <c r="J238" s="297">
        <v>0</v>
      </c>
      <c r="K238" s="295">
        <v>0</v>
      </c>
      <c r="L238" s="298">
        <v>0</v>
      </c>
      <c r="M238" s="299">
        <v>0</v>
      </c>
      <c r="N238" s="292">
        <v>0.5</v>
      </c>
      <c r="O238" s="289" t="s">
        <v>396</v>
      </c>
    </row>
    <row r="239" spans="1:15" x14ac:dyDescent="0.3">
      <c r="A239" s="287" t="s">
        <v>248</v>
      </c>
      <c r="B239" s="253">
        <f>SUM(C239:N239)</f>
        <v>16.641818181818184</v>
      </c>
      <c r="C239" s="276">
        <v>0.77272727272727271</v>
      </c>
      <c r="D239" s="277">
        <v>1.6381818181818182</v>
      </c>
      <c r="E239" s="278">
        <v>2.7254545454545456</v>
      </c>
      <c r="F239" s="279">
        <v>3.5</v>
      </c>
      <c r="G239" s="280">
        <v>1.68</v>
      </c>
      <c r="H239" s="281">
        <v>0.77454545454545454</v>
      </c>
      <c r="I239" s="282">
        <v>0.31818181818181818</v>
      </c>
      <c r="J239" s="283">
        <v>1.32</v>
      </c>
      <c r="K239" s="281">
        <v>1.1836363636363636</v>
      </c>
      <c r="L239" s="284">
        <v>0.63818181818181818</v>
      </c>
      <c r="M239" s="285">
        <v>0.31818181818181818</v>
      </c>
      <c r="N239" s="278">
        <v>1.7727272727272727</v>
      </c>
      <c r="O239" s="287" t="s">
        <v>248</v>
      </c>
    </row>
    <row r="240" spans="1:15" x14ac:dyDescent="0.3">
      <c r="A240" s="35" t="s">
        <v>249</v>
      </c>
      <c r="B240" s="18" t="s">
        <v>250</v>
      </c>
      <c r="C240" s="17" t="s">
        <v>251</v>
      </c>
      <c r="D240" s="19" t="s">
        <v>252</v>
      </c>
      <c r="E240" s="20" t="s">
        <v>253</v>
      </c>
      <c r="F240" s="21" t="s">
        <v>254</v>
      </c>
      <c r="G240" s="22" t="s">
        <v>255</v>
      </c>
      <c r="H240" s="23" t="s">
        <v>256</v>
      </c>
      <c r="I240" s="24" t="s">
        <v>257</v>
      </c>
      <c r="J240" s="25" t="s">
        <v>258</v>
      </c>
      <c r="K240" s="23" t="s">
        <v>259</v>
      </c>
      <c r="L240" s="26" t="s">
        <v>260</v>
      </c>
      <c r="M240" s="27" t="s">
        <v>261</v>
      </c>
      <c r="N240" s="20" t="s">
        <v>262</v>
      </c>
      <c r="O240" s="35" t="s">
        <v>249</v>
      </c>
    </row>
    <row r="241" spans="1:15" ht="15" thickBot="1" x14ac:dyDescent="0.35">
      <c r="A241" s="149" t="s">
        <v>263</v>
      </c>
      <c r="B241" s="88" t="s">
        <v>507</v>
      </c>
      <c r="C241" s="262" t="s">
        <v>540</v>
      </c>
      <c r="D241" s="300" t="s">
        <v>524</v>
      </c>
      <c r="E241" s="258" t="s">
        <v>540</v>
      </c>
      <c r="F241" s="301" t="s">
        <v>524</v>
      </c>
      <c r="G241" s="261" t="s">
        <v>524</v>
      </c>
      <c r="H241" s="302" t="s">
        <v>540</v>
      </c>
      <c r="I241" s="320" t="s">
        <v>540</v>
      </c>
      <c r="J241" s="257" t="s">
        <v>540</v>
      </c>
      <c r="K241" s="302" t="s">
        <v>540</v>
      </c>
      <c r="L241" s="303" t="s">
        <v>540</v>
      </c>
      <c r="M241" s="259" t="s">
        <v>540</v>
      </c>
      <c r="N241" s="91" t="s">
        <v>524</v>
      </c>
      <c r="O241" s="149" t="s">
        <v>263</v>
      </c>
    </row>
    <row r="242" spans="1:15" ht="15" thickTop="1" x14ac:dyDescent="0.3">
      <c r="A242" s="289" t="s">
        <v>399</v>
      </c>
      <c r="B242" s="151">
        <f>SUM(C242:N242)</f>
        <v>37.5</v>
      </c>
      <c r="C242" s="290">
        <v>4.5</v>
      </c>
      <c r="D242" s="291">
        <v>4</v>
      </c>
      <c r="E242" s="292">
        <v>6.5</v>
      </c>
      <c r="F242" s="293">
        <v>3</v>
      </c>
      <c r="G242" s="294">
        <v>5</v>
      </c>
      <c r="H242" s="295">
        <v>3</v>
      </c>
      <c r="I242" s="296">
        <v>1.5</v>
      </c>
      <c r="J242" s="297">
        <v>2</v>
      </c>
      <c r="K242" s="295">
        <v>1</v>
      </c>
      <c r="L242" s="298">
        <v>4</v>
      </c>
      <c r="M242" s="299">
        <v>2</v>
      </c>
      <c r="N242" s="292">
        <v>1</v>
      </c>
      <c r="O242" s="289" t="s">
        <v>357</v>
      </c>
    </row>
    <row r="243" spans="1:15" x14ac:dyDescent="0.3">
      <c r="A243" s="287" t="s">
        <v>269</v>
      </c>
      <c r="B243" s="253">
        <f>SUM(C243:N243)</f>
        <v>42.232727272727274</v>
      </c>
      <c r="C243" s="276">
        <v>3.7709090909090914</v>
      </c>
      <c r="D243" s="277">
        <v>3.7272727272727271</v>
      </c>
      <c r="E243" s="278">
        <v>4.2727272727272725</v>
      </c>
      <c r="F243" s="279">
        <v>4.2272727272727275</v>
      </c>
      <c r="G243" s="280">
        <v>3.5472727272727269</v>
      </c>
      <c r="H243" s="281">
        <v>2.7745454545454549</v>
      </c>
      <c r="I243" s="282">
        <v>1.7727272727272727</v>
      </c>
      <c r="J243" s="283">
        <v>1.7745454545454544</v>
      </c>
      <c r="K243" s="281">
        <v>3.7709090909090914</v>
      </c>
      <c r="L243" s="284">
        <v>4.3636363636363633</v>
      </c>
      <c r="M243" s="285">
        <v>3.3200000000000003</v>
      </c>
      <c r="N243" s="278">
        <v>4.9109090909090911</v>
      </c>
      <c r="O243" s="287" t="s">
        <v>269</v>
      </c>
    </row>
    <row r="244" spans="1:15" x14ac:dyDescent="0.3">
      <c r="A244" s="35" t="s">
        <v>270</v>
      </c>
      <c r="B244" s="18" t="s">
        <v>525</v>
      </c>
      <c r="C244" s="17" t="s">
        <v>425</v>
      </c>
      <c r="D244" s="19" t="s">
        <v>465</v>
      </c>
      <c r="E244" s="32" t="s">
        <v>526</v>
      </c>
      <c r="F244" s="33" t="s">
        <v>527</v>
      </c>
      <c r="G244" s="22" t="s">
        <v>466</v>
      </c>
      <c r="H244" s="23" t="s">
        <v>428</v>
      </c>
      <c r="I244" s="24" t="s">
        <v>428</v>
      </c>
      <c r="J244" s="84" t="s">
        <v>528</v>
      </c>
      <c r="K244" s="23" t="s">
        <v>467</v>
      </c>
      <c r="L244" s="26" t="s">
        <v>276</v>
      </c>
      <c r="M244" s="260" t="s">
        <v>529</v>
      </c>
      <c r="N244" s="32" t="s">
        <v>502</v>
      </c>
      <c r="O244" s="35" t="s">
        <v>270</v>
      </c>
    </row>
    <row r="245" spans="1:15" ht="15" thickBot="1" x14ac:dyDescent="0.35">
      <c r="A245" s="149" t="s">
        <v>279</v>
      </c>
      <c r="B245" s="88" t="s">
        <v>280</v>
      </c>
      <c r="C245" s="89" t="s">
        <v>447</v>
      </c>
      <c r="D245" s="90" t="s">
        <v>241</v>
      </c>
      <c r="E245" s="91" t="s">
        <v>246</v>
      </c>
      <c r="F245" s="92" t="s">
        <v>241</v>
      </c>
      <c r="G245" s="93" t="s">
        <v>242</v>
      </c>
      <c r="H245" s="94" t="s">
        <v>510</v>
      </c>
      <c r="I245" s="95" t="s">
        <v>508</v>
      </c>
      <c r="J245" s="257" t="s">
        <v>508</v>
      </c>
      <c r="K245" s="94" t="s">
        <v>245</v>
      </c>
      <c r="L245" s="97" t="s">
        <v>245</v>
      </c>
      <c r="M245" s="98" t="s">
        <v>424</v>
      </c>
      <c r="N245" s="91" t="s">
        <v>524</v>
      </c>
      <c r="O245" s="149" t="s">
        <v>279</v>
      </c>
    </row>
    <row r="246" spans="1:15" ht="15" thickTop="1" x14ac:dyDescent="0.3">
      <c r="A246" s="289" t="s">
        <v>402</v>
      </c>
      <c r="B246" s="151">
        <f>SUM(C246:N246)</f>
        <v>33</v>
      </c>
      <c r="C246" s="290">
        <v>1.5</v>
      </c>
      <c r="D246" s="291">
        <v>1.5</v>
      </c>
      <c r="E246" s="292">
        <v>1</v>
      </c>
      <c r="F246" s="293">
        <v>1.5</v>
      </c>
      <c r="G246" s="294">
        <v>0.5</v>
      </c>
      <c r="H246" s="295">
        <v>4</v>
      </c>
      <c r="I246" s="296">
        <v>2.5</v>
      </c>
      <c r="J246" s="297">
        <v>3</v>
      </c>
      <c r="K246" s="295">
        <v>1.5</v>
      </c>
      <c r="L246" s="298">
        <v>5.5</v>
      </c>
      <c r="M246" s="299">
        <v>7</v>
      </c>
      <c r="N246" s="292">
        <v>3.5</v>
      </c>
      <c r="O246" s="289" t="s">
        <v>402</v>
      </c>
    </row>
    <row r="247" spans="1:15" x14ac:dyDescent="0.3">
      <c r="A247" s="287" t="s">
        <v>282</v>
      </c>
      <c r="B247" s="253">
        <f>SUM(C247:N247)</f>
        <v>35.007272727272735</v>
      </c>
      <c r="C247" s="276">
        <v>4.1363636363636367</v>
      </c>
      <c r="D247" s="277">
        <v>3.0018181818181815</v>
      </c>
      <c r="E247" s="278">
        <v>2.8181818181818183</v>
      </c>
      <c r="F247" s="279">
        <v>2.6363636363636362</v>
      </c>
      <c r="G247" s="280">
        <v>1.9545454545454546</v>
      </c>
      <c r="H247" s="281">
        <v>2.274545454545454</v>
      </c>
      <c r="I247" s="282">
        <v>2.1836363636363636</v>
      </c>
      <c r="J247" s="283">
        <v>1.5018181818181817</v>
      </c>
      <c r="K247" s="281">
        <v>2.7709090909090914</v>
      </c>
      <c r="L247" s="284">
        <v>5</v>
      </c>
      <c r="M247" s="285">
        <v>4.0909090909090908</v>
      </c>
      <c r="N247" s="278">
        <v>2.6381818181818182</v>
      </c>
      <c r="O247" s="287" t="s">
        <v>282</v>
      </c>
    </row>
    <row r="248" spans="1:15" x14ac:dyDescent="0.3">
      <c r="A248" s="35" t="s">
        <v>283</v>
      </c>
      <c r="B248" s="18" t="s">
        <v>284</v>
      </c>
      <c r="C248" s="17" t="s">
        <v>429</v>
      </c>
      <c r="D248" s="19" t="s">
        <v>451</v>
      </c>
      <c r="E248" s="20" t="s">
        <v>391</v>
      </c>
      <c r="F248" s="33" t="s">
        <v>484</v>
      </c>
      <c r="G248" s="22" t="s">
        <v>469</v>
      </c>
      <c r="H248" s="23" t="s">
        <v>511</v>
      </c>
      <c r="I248" s="24" t="s">
        <v>358</v>
      </c>
      <c r="J248" s="84" t="s">
        <v>485</v>
      </c>
      <c r="K248" s="23" t="s">
        <v>431</v>
      </c>
      <c r="L248" s="26" t="s">
        <v>427</v>
      </c>
      <c r="M248" s="27" t="s">
        <v>259</v>
      </c>
      <c r="N248" s="20" t="s">
        <v>453</v>
      </c>
      <c r="O248" s="35" t="s">
        <v>283</v>
      </c>
    </row>
    <row r="249" spans="1:15" ht="15" thickBot="1" x14ac:dyDescent="0.35">
      <c r="A249" s="149" t="s">
        <v>287</v>
      </c>
      <c r="B249" s="88" t="s">
        <v>288</v>
      </c>
      <c r="C249" s="89" t="s">
        <v>530</v>
      </c>
      <c r="D249" s="90" t="s">
        <v>353</v>
      </c>
      <c r="E249" s="258" t="s">
        <v>486</v>
      </c>
      <c r="F249" s="92" t="s">
        <v>432</v>
      </c>
      <c r="G249" s="93" t="s">
        <v>242</v>
      </c>
      <c r="H249" s="94" t="s">
        <v>464</v>
      </c>
      <c r="I249" s="95" t="s">
        <v>242</v>
      </c>
      <c r="J249" s="96" t="s">
        <v>242</v>
      </c>
      <c r="K249" s="94" t="s">
        <v>246</v>
      </c>
      <c r="L249" s="97" t="s">
        <v>235</v>
      </c>
      <c r="M249" s="98" t="s">
        <v>245</v>
      </c>
      <c r="N249" s="91" t="s">
        <v>245</v>
      </c>
      <c r="O249" s="149" t="s">
        <v>287</v>
      </c>
    </row>
    <row r="250" spans="1:15" ht="15" thickTop="1" x14ac:dyDescent="0.3">
      <c r="A250" s="289" t="s">
        <v>404</v>
      </c>
      <c r="B250" s="151">
        <f>SUM(C250:N250)</f>
        <v>41.5</v>
      </c>
      <c r="C250" s="290">
        <v>3.5</v>
      </c>
      <c r="D250" s="291">
        <v>1</v>
      </c>
      <c r="E250" s="292">
        <v>2</v>
      </c>
      <c r="F250" s="293">
        <v>3</v>
      </c>
      <c r="G250" s="294">
        <v>2</v>
      </c>
      <c r="H250" s="295">
        <v>1</v>
      </c>
      <c r="I250" s="296">
        <v>2</v>
      </c>
      <c r="J250" s="297">
        <v>5.5</v>
      </c>
      <c r="K250" s="295">
        <v>4.5</v>
      </c>
      <c r="L250" s="298">
        <v>4</v>
      </c>
      <c r="M250" s="299">
        <v>6.5</v>
      </c>
      <c r="N250" s="292">
        <v>6.5</v>
      </c>
      <c r="O250" s="289" t="s">
        <v>404</v>
      </c>
    </row>
    <row r="251" spans="1:15" x14ac:dyDescent="0.3">
      <c r="A251" s="287" t="s">
        <v>290</v>
      </c>
      <c r="B251" s="253">
        <f>SUM(C251:N251)</f>
        <v>45.685454545454547</v>
      </c>
      <c r="C251" s="276">
        <v>6.0018181818181811</v>
      </c>
      <c r="D251" s="277">
        <v>2.9090909090909092</v>
      </c>
      <c r="E251" s="278">
        <v>3.7727272727272729</v>
      </c>
      <c r="F251" s="279">
        <v>2.729090909090909</v>
      </c>
      <c r="G251" s="280">
        <v>2.9090909090909092</v>
      </c>
      <c r="H251" s="281">
        <v>2.2272727272727271</v>
      </c>
      <c r="I251" s="282">
        <v>2.3181818181818183</v>
      </c>
      <c r="J251" s="283">
        <v>3.0909090909090908</v>
      </c>
      <c r="K251" s="281">
        <v>3.0909090909090908</v>
      </c>
      <c r="L251" s="284">
        <v>5.7272727272727275</v>
      </c>
      <c r="M251" s="285">
        <v>6.0454545454545459</v>
      </c>
      <c r="N251" s="278">
        <v>4.8636363636363633</v>
      </c>
      <c r="O251" s="287" t="s">
        <v>290</v>
      </c>
    </row>
    <row r="252" spans="1:15" x14ac:dyDescent="0.3">
      <c r="A252" s="35" t="s">
        <v>291</v>
      </c>
      <c r="B252" s="18" t="s">
        <v>405</v>
      </c>
      <c r="C252" s="17" t="s">
        <v>467</v>
      </c>
      <c r="D252" s="19" t="s">
        <v>471</v>
      </c>
      <c r="E252" s="32" t="s">
        <v>472</v>
      </c>
      <c r="F252" s="33" t="s">
        <v>487</v>
      </c>
      <c r="G252" s="22" t="s">
        <v>403</v>
      </c>
      <c r="H252" s="23" t="s">
        <v>487</v>
      </c>
      <c r="I252" s="24" t="s">
        <v>453</v>
      </c>
      <c r="J252" s="84" t="s">
        <v>473</v>
      </c>
      <c r="K252" s="255" t="s">
        <v>488</v>
      </c>
      <c r="L252" s="26" t="s">
        <v>409</v>
      </c>
      <c r="M252" s="260" t="s">
        <v>489</v>
      </c>
      <c r="N252" s="20" t="s">
        <v>435</v>
      </c>
      <c r="O252" s="35" t="s">
        <v>291</v>
      </c>
    </row>
    <row r="253" spans="1:15" ht="15" thickBot="1" x14ac:dyDescent="0.35">
      <c r="A253" s="149" t="s">
        <v>295</v>
      </c>
      <c r="B253" s="88" t="s">
        <v>296</v>
      </c>
      <c r="C253" s="262" t="s">
        <v>512</v>
      </c>
      <c r="D253" s="90" t="s">
        <v>354</v>
      </c>
      <c r="E253" s="91" t="s">
        <v>366</v>
      </c>
      <c r="F253" s="301" t="s">
        <v>531</v>
      </c>
      <c r="G253" s="93" t="s">
        <v>510</v>
      </c>
      <c r="H253" s="94" t="s">
        <v>242</v>
      </c>
      <c r="I253" s="95" t="s">
        <v>354</v>
      </c>
      <c r="J253" s="96" t="s">
        <v>242</v>
      </c>
      <c r="K253" s="94" t="s">
        <v>243</v>
      </c>
      <c r="L253" s="97" t="s">
        <v>235</v>
      </c>
      <c r="M253" s="98" t="s">
        <v>245</v>
      </c>
      <c r="N253" s="91" t="s">
        <v>245</v>
      </c>
      <c r="O253" s="149" t="s">
        <v>295</v>
      </c>
    </row>
    <row r="254" spans="1:15" ht="15" thickTop="1" x14ac:dyDescent="0.3">
      <c r="A254" s="289" t="s">
        <v>410</v>
      </c>
      <c r="B254" s="151">
        <f>SUM(C254:N254)</f>
        <v>38.5</v>
      </c>
      <c r="C254" s="290">
        <v>0.5</v>
      </c>
      <c r="D254" s="291">
        <v>2.5</v>
      </c>
      <c r="E254" s="292">
        <v>1.5</v>
      </c>
      <c r="F254" s="293">
        <v>7</v>
      </c>
      <c r="G254" s="294">
        <v>1.5</v>
      </c>
      <c r="H254" s="295">
        <v>2.5</v>
      </c>
      <c r="I254" s="296">
        <v>2.5</v>
      </c>
      <c r="J254" s="297">
        <v>6</v>
      </c>
      <c r="K254" s="295">
        <v>3.5</v>
      </c>
      <c r="L254" s="298">
        <v>5.5</v>
      </c>
      <c r="M254" s="299">
        <v>2</v>
      </c>
      <c r="N254" s="292">
        <v>3.5</v>
      </c>
      <c r="O254" s="289" t="s">
        <v>410</v>
      </c>
    </row>
    <row r="255" spans="1:15" x14ac:dyDescent="0.3">
      <c r="A255" s="287" t="s">
        <v>299</v>
      </c>
      <c r="B255" s="253">
        <f>SUM(C255:N255)</f>
        <v>51.914545454545461</v>
      </c>
      <c r="C255" s="276">
        <v>6.0909090909090908</v>
      </c>
      <c r="D255" s="277">
        <v>4.7727272727272725</v>
      </c>
      <c r="E255" s="278">
        <v>3.8618181818181823</v>
      </c>
      <c r="F255" s="279">
        <v>2.8636363636363638</v>
      </c>
      <c r="G255" s="280">
        <v>3.5927272727272732</v>
      </c>
      <c r="H255" s="281">
        <v>3.0454545454545454</v>
      </c>
      <c r="I255" s="282">
        <v>5.5454545454545459</v>
      </c>
      <c r="J255" s="283">
        <v>4.4109090909090902</v>
      </c>
      <c r="K255" s="281">
        <v>4.0909090909090908</v>
      </c>
      <c r="L255" s="284">
        <v>5.3199999999999994</v>
      </c>
      <c r="M255" s="285">
        <v>4.5472727272727269</v>
      </c>
      <c r="N255" s="278">
        <v>3.7727272727272729</v>
      </c>
      <c r="O255" s="287" t="s">
        <v>299</v>
      </c>
    </row>
    <row r="256" spans="1:15" x14ac:dyDescent="0.3">
      <c r="A256" s="35" t="s">
        <v>300</v>
      </c>
      <c r="B256" s="18" t="s">
        <v>301</v>
      </c>
      <c r="C256" s="17" t="s">
        <v>368</v>
      </c>
      <c r="D256" s="19" t="s">
        <v>369</v>
      </c>
      <c r="E256" s="20" t="s">
        <v>370</v>
      </c>
      <c r="F256" s="33" t="s">
        <v>541</v>
      </c>
      <c r="G256" s="22" t="s">
        <v>302</v>
      </c>
      <c r="H256" s="23" t="s">
        <v>252</v>
      </c>
      <c r="I256" s="24" t="s">
        <v>253</v>
      </c>
      <c r="J256" s="25" t="s">
        <v>303</v>
      </c>
      <c r="K256" s="23" t="s">
        <v>392</v>
      </c>
      <c r="L256" s="26" t="s">
        <v>280</v>
      </c>
      <c r="M256" s="27" t="s">
        <v>490</v>
      </c>
      <c r="N256" s="20" t="s">
        <v>304</v>
      </c>
      <c r="O256" s="35" t="s">
        <v>300</v>
      </c>
    </row>
    <row r="257" spans="1:15" ht="15" thickBot="1" x14ac:dyDescent="0.35">
      <c r="A257" s="149" t="s">
        <v>305</v>
      </c>
      <c r="B257" s="88" t="s">
        <v>513</v>
      </c>
      <c r="C257" s="262" t="s">
        <v>542</v>
      </c>
      <c r="D257" s="90" t="s">
        <v>491</v>
      </c>
      <c r="E257" s="258" t="s">
        <v>531</v>
      </c>
      <c r="F257" s="92" t="s">
        <v>447</v>
      </c>
      <c r="G257" s="93" t="s">
        <v>464</v>
      </c>
      <c r="H257" s="94" t="s">
        <v>483</v>
      </c>
      <c r="I257" s="95" t="s">
        <v>412</v>
      </c>
      <c r="J257" s="96" t="s">
        <v>243</v>
      </c>
      <c r="K257" s="94" t="s">
        <v>261</v>
      </c>
      <c r="L257" s="97" t="s">
        <v>455</v>
      </c>
      <c r="M257" s="259" t="s">
        <v>510</v>
      </c>
      <c r="N257" s="258" t="s">
        <v>510</v>
      </c>
      <c r="O257" s="149" t="s">
        <v>305</v>
      </c>
    </row>
    <row r="258" spans="1:15" ht="15" thickTop="1" x14ac:dyDescent="0.3">
      <c r="A258" s="289" t="s">
        <v>414</v>
      </c>
      <c r="B258" s="151">
        <f>SUM(C258:N258)</f>
        <v>157.5</v>
      </c>
      <c r="C258" s="290">
        <v>18</v>
      </c>
      <c r="D258" s="291">
        <v>13</v>
      </c>
      <c r="E258" s="292">
        <v>11</v>
      </c>
      <c r="F258" s="293">
        <v>6.5</v>
      </c>
      <c r="G258" s="294">
        <v>14</v>
      </c>
      <c r="H258" s="295">
        <v>15.5</v>
      </c>
      <c r="I258" s="296">
        <v>19</v>
      </c>
      <c r="J258" s="297">
        <v>13.5</v>
      </c>
      <c r="K258" s="295">
        <v>15.5</v>
      </c>
      <c r="L258" s="298">
        <v>9</v>
      </c>
      <c r="M258" s="299">
        <v>9</v>
      </c>
      <c r="N258" s="292">
        <v>13.5</v>
      </c>
      <c r="O258" s="289" t="s">
        <v>414</v>
      </c>
    </row>
    <row r="259" spans="1:15" x14ac:dyDescent="0.3">
      <c r="A259" s="287" t="s">
        <v>312</v>
      </c>
      <c r="B259" s="253">
        <f>SUM(C259:N259)</f>
        <v>90.047272727272727</v>
      </c>
      <c r="C259" s="276">
        <v>4.3163636363636364</v>
      </c>
      <c r="D259" s="277">
        <v>5.9563636363636361</v>
      </c>
      <c r="E259" s="278">
        <v>6.7727272727272725</v>
      </c>
      <c r="F259" s="279">
        <v>7.1381818181818177</v>
      </c>
      <c r="G259" s="280">
        <v>9.589090909090908</v>
      </c>
      <c r="H259" s="281">
        <v>11.183636363636362</v>
      </c>
      <c r="I259" s="282">
        <v>12.089090909090912</v>
      </c>
      <c r="J259" s="283">
        <v>10.909090909090908</v>
      </c>
      <c r="K259" s="281">
        <v>7.5</v>
      </c>
      <c r="L259" s="284">
        <v>4.7745454545454544</v>
      </c>
      <c r="M259" s="285">
        <v>4.0472727272727269</v>
      </c>
      <c r="N259" s="278">
        <v>5.7709090909090914</v>
      </c>
      <c r="O259" s="287" t="s">
        <v>312</v>
      </c>
    </row>
    <row r="260" spans="1:15" x14ac:dyDescent="0.3">
      <c r="A260" s="35" t="s">
        <v>313</v>
      </c>
      <c r="B260" s="18" t="s">
        <v>681</v>
      </c>
      <c r="C260" s="30" t="s">
        <v>543</v>
      </c>
      <c r="D260" s="19" t="s">
        <v>544</v>
      </c>
      <c r="E260" s="32" t="s">
        <v>515</v>
      </c>
      <c r="F260" s="21" t="s">
        <v>435</v>
      </c>
      <c r="G260" s="22" t="s">
        <v>534</v>
      </c>
      <c r="H260" s="255" t="s">
        <v>534</v>
      </c>
      <c r="I260" s="24" t="s">
        <v>516</v>
      </c>
      <c r="J260" s="84" t="s">
        <v>517</v>
      </c>
      <c r="K260" s="255" t="s">
        <v>518</v>
      </c>
      <c r="L260" s="26" t="s">
        <v>535</v>
      </c>
      <c r="M260" s="260" t="s">
        <v>519</v>
      </c>
      <c r="N260" s="32" t="s">
        <v>536</v>
      </c>
      <c r="O260" s="35" t="s">
        <v>313</v>
      </c>
    </row>
    <row r="261" spans="1:15" ht="15" thickBot="1" x14ac:dyDescent="0.35">
      <c r="A261" s="149" t="s">
        <v>320</v>
      </c>
      <c r="B261" s="88" t="s">
        <v>321</v>
      </c>
      <c r="C261" s="262" t="s">
        <v>491</v>
      </c>
      <c r="D261" s="90" t="s">
        <v>235</v>
      </c>
      <c r="E261" s="91" t="s">
        <v>230</v>
      </c>
      <c r="F261" s="92" t="s">
        <v>232</v>
      </c>
      <c r="G261" s="93" t="s">
        <v>479</v>
      </c>
      <c r="H261" s="94" t="s">
        <v>319</v>
      </c>
      <c r="I261" s="95" t="s">
        <v>322</v>
      </c>
      <c r="J261" s="96" t="s">
        <v>243</v>
      </c>
      <c r="K261" s="94" t="s">
        <v>243</v>
      </c>
      <c r="L261" s="97" t="s">
        <v>413</v>
      </c>
      <c r="M261" s="98" t="s">
        <v>230</v>
      </c>
      <c r="N261" s="91" t="s">
        <v>432</v>
      </c>
      <c r="O261" s="149" t="s">
        <v>320</v>
      </c>
    </row>
    <row r="262" spans="1:15" ht="15" thickTop="1" x14ac:dyDescent="0.3">
      <c r="A262" s="289" t="s">
        <v>419</v>
      </c>
      <c r="B262" s="151">
        <f>SUM(C262:N262)</f>
        <v>5</v>
      </c>
      <c r="C262" s="290">
        <v>0</v>
      </c>
      <c r="D262" s="291">
        <v>1.5</v>
      </c>
      <c r="E262" s="292">
        <v>1</v>
      </c>
      <c r="F262" s="293">
        <v>0.5</v>
      </c>
      <c r="G262" s="294">
        <v>0.5</v>
      </c>
      <c r="H262" s="295">
        <v>0.5</v>
      </c>
      <c r="I262" s="296">
        <v>0</v>
      </c>
      <c r="J262" s="297">
        <v>0</v>
      </c>
      <c r="K262" s="295">
        <v>0</v>
      </c>
      <c r="L262" s="298">
        <v>0</v>
      </c>
      <c r="M262" s="299">
        <v>0.5</v>
      </c>
      <c r="N262" s="292">
        <v>0.5</v>
      </c>
      <c r="O262" s="289" t="s">
        <v>419</v>
      </c>
    </row>
    <row r="263" spans="1:15" x14ac:dyDescent="0.3">
      <c r="A263" s="287" t="s">
        <v>324</v>
      </c>
      <c r="B263" s="253">
        <f>SUM(C263:N263)</f>
        <v>20.236363636363635</v>
      </c>
      <c r="C263" s="276">
        <v>1</v>
      </c>
      <c r="D263" s="277">
        <v>1.3654545454545455</v>
      </c>
      <c r="E263" s="278">
        <v>1.229090909090909</v>
      </c>
      <c r="F263" s="279">
        <v>1.6836363636363636</v>
      </c>
      <c r="G263" s="280">
        <v>1.6363636363636365</v>
      </c>
      <c r="H263" s="281">
        <v>2.6363636363636362</v>
      </c>
      <c r="I263" s="282">
        <v>1.9109090909090904</v>
      </c>
      <c r="J263" s="283">
        <v>1.8636363636363635</v>
      </c>
      <c r="K263" s="281">
        <v>2.3654545454545453</v>
      </c>
      <c r="L263" s="284">
        <v>1.2727272727272727</v>
      </c>
      <c r="M263" s="285">
        <v>1.8636363636363635</v>
      </c>
      <c r="N263" s="278">
        <v>1.4090909090909092</v>
      </c>
      <c r="O263" s="287" t="s">
        <v>324</v>
      </c>
    </row>
    <row r="264" spans="1:15" x14ac:dyDescent="0.3">
      <c r="A264" s="35" t="s">
        <v>325</v>
      </c>
      <c r="B264" s="18" t="s">
        <v>420</v>
      </c>
      <c r="C264" s="17" t="s">
        <v>233</v>
      </c>
      <c r="D264" s="19" t="s">
        <v>393</v>
      </c>
      <c r="E264" s="20" t="s">
        <v>458</v>
      </c>
      <c r="F264" s="33" t="s">
        <v>485</v>
      </c>
      <c r="G264" s="22" t="s">
        <v>379</v>
      </c>
      <c r="H264" s="23" t="s">
        <v>327</v>
      </c>
      <c r="I264" s="24" t="s">
        <v>407</v>
      </c>
      <c r="J264" s="25" t="s">
        <v>430</v>
      </c>
      <c r="K264" s="23" t="s">
        <v>328</v>
      </c>
      <c r="L264" s="26" t="s">
        <v>452</v>
      </c>
      <c r="M264" s="27" t="s">
        <v>453</v>
      </c>
      <c r="N264" s="20" t="s">
        <v>394</v>
      </c>
      <c r="O264" s="35" t="s">
        <v>325</v>
      </c>
    </row>
    <row r="265" spans="1:15" x14ac:dyDescent="0.3">
      <c r="A265" s="35" t="s">
        <v>329</v>
      </c>
      <c r="B265" s="18" t="s">
        <v>520</v>
      </c>
      <c r="C265" s="30" t="s">
        <v>540</v>
      </c>
      <c r="D265" s="31" t="s">
        <v>524</v>
      </c>
      <c r="E265" s="32" t="s">
        <v>464</v>
      </c>
      <c r="F265" s="33" t="s">
        <v>508</v>
      </c>
      <c r="G265" s="22" t="s">
        <v>524</v>
      </c>
      <c r="H265" s="255" t="s">
        <v>524</v>
      </c>
      <c r="I265" s="212" t="s">
        <v>540</v>
      </c>
      <c r="J265" s="84" t="s">
        <v>540</v>
      </c>
      <c r="K265" s="255" t="s">
        <v>524</v>
      </c>
      <c r="L265" s="26" t="s">
        <v>540</v>
      </c>
      <c r="M265" s="27" t="s">
        <v>242</v>
      </c>
      <c r="N265" s="20" t="s">
        <v>241</v>
      </c>
      <c r="O265" s="35" t="s">
        <v>329</v>
      </c>
    </row>
    <row r="266" spans="1:15" x14ac:dyDescent="0.3">
      <c r="A266" s="16" t="s">
        <v>331</v>
      </c>
      <c r="B266" s="16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6" t="s">
        <v>331</v>
      </c>
    </row>
    <row r="267" spans="1:15" x14ac:dyDescent="0.3">
      <c r="A267" s="35" t="s">
        <v>380</v>
      </c>
      <c r="B267" s="166">
        <f>AVERAGE(C267:N267)</f>
        <v>1014.9916666666667</v>
      </c>
      <c r="C267" s="5">
        <v>1022.75</v>
      </c>
      <c r="D267" s="6">
        <v>1029.72</v>
      </c>
      <c r="E267" s="7">
        <v>1027.6300000000001</v>
      </c>
      <c r="F267" s="8">
        <v>1004.68</v>
      </c>
      <c r="G267" s="9">
        <v>1016.55</v>
      </c>
      <c r="H267" s="10">
        <v>1012.14</v>
      </c>
      <c r="I267" s="11">
        <v>1013.71</v>
      </c>
      <c r="J267" s="12">
        <v>1013.7</v>
      </c>
      <c r="K267" s="10">
        <v>1014.03</v>
      </c>
      <c r="L267" s="13">
        <v>1008.4</v>
      </c>
      <c r="M267" s="14">
        <v>1008.77</v>
      </c>
      <c r="N267" s="7">
        <v>1007.82</v>
      </c>
      <c r="O267" s="35" t="s">
        <v>380</v>
      </c>
    </row>
    <row r="268" spans="1:15" x14ac:dyDescent="0.3">
      <c r="A268" s="287" t="s">
        <v>382</v>
      </c>
      <c r="B268" s="253">
        <v>975</v>
      </c>
      <c r="C268" s="276">
        <v>1001</v>
      </c>
      <c r="D268" s="277">
        <v>1010</v>
      </c>
      <c r="E268" s="278">
        <v>1010</v>
      </c>
      <c r="F268" s="279">
        <v>982</v>
      </c>
      <c r="G268" s="280">
        <v>1003</v>
      </c>
      <c r="H268" s="281">
        <v>997</v>
      </c>
      <c r="I268" s="282">
        <v>1001</v>
      </c>
      <c r="J268" s="304">
        <v>1000</v>
      </c>
      <c r="K268" s="305">
        <v>982</v>
      </c>
      <c r="L268" s="284">
        <v>984</v>
      </c>
      <c r="M268" s="285">
        <v>975</v>
      </c>
      <c r="N268" s="278">
        <v>980</v>
      </c>
      <c r="O268" s="287" t="s">
        <v>382</v>
      </c>
    </row>
    <row r="269" spans="1:15" x14ac:dyDescent="0.3">
      <c r="A269" s="149" t="s">
        <v>89</v>
      </c>
      <c r="B269" s="167">
        <v>41214</v>
      </c>
      <c r="C269" s="168">
        <v>40913</v>
      </c>
      <c r="D269" s="169">
        <v>40957</v>
      </c>
      <c r="E269" s="170">
        <v>40972</v>
      </c>
      <c r="F269" s="171">
        <v>41017</v>
      </c>
      <c r="G269" s="172">
        <v>41033</v>
      </c>
      <c r="H269" s="173">
        <v>41067</v>
      </c>
      <c r="I269" s="174">
        <v>41103</v>
      </c>
      <c r="J269" s="175">
        <v>41146</v>
      </c>
      <c r="K269" s="173">
        <v>41176</v>
      </c>
      <c r="L269" s="176">
        <v>41213</v>
      </c>
      <c r="M269" s="177">
        <v>41214</v>
      </c>
      <c r="N269" s="170">
        <v>41257</v>
      </c>
      <c r="O269" s="149" t="s">
        <v>89</v>
      </c>
    </row>
    <row r="270" spans="1:15" x14ac:dyDescent="0.3">
      <c r="A270" s="149" t="s">
        <v>383</v>
      </c>
      <c r="B270" s="88">
        <v>1041</v>
      </c>
      <c r="C270" s="89">
        <v>1037</v>
      </c>
      <c r="D270" s="90">
        <v>1041</v>
      </c>
      <c r="E270" s="91">
        <v>1039</v>
      </c>
      <c r="F270" s="92">
        <v>1026</v>
      </c>
      <c r="G270" s="93">
        <v>1038</v>
      </c>
      <c r="H270" s="94">
        <v>1036</v>
      </c>
      <c r="I270" s="95">
        <v>1028</v>
      </c>
      <c r="J270" s="25">
        <v>1028</v>
      </c>
      <c r="K270" s="23">
        <v>1029</v>
      </c>
      <c r="L270" s="97">
        <v>1022</v>
      </c>
      <c r="M270" s="98">
        <v>1030</v>
      </c>
      <c r="N270" s="91">
        <v>1028</v>
      </c>
      <c r="O270" s="149" t="s">
        <v>383</v>
      </c>
    </row>
    <row r="271" spans="1:15" ht="15" thickBot="1" x14ac:dyDescent="0.35">
      <c r="A271" s="178" t="s">
        <v>89</v>
      </c>
      <c r="B271" s="179">
        <v>40946</v>
      </c>
      <c r="C271" s="180">
        <v>40919</v>
      </c>
      <c r="D271" s="181">
        <v>40946</v>
      </c>
      <c r="E271" s="182">
        <v>40978</v>
      </c>
      <c r="F271" s="183">
        <v>41015</v>
      </c>
      <c r="G271" s="184">
        <v>41042</v>
      </c>
      <c r="H271" s="185">
        <v>41074</v>
      </c>
      <c r="I271" s="186">
        <v>41112</v>
      </c>
      <c r="J271" s="175">
        <v>41152</v>
      </c>
      <c r="K271" s="173">
        <v>41158</v>
      </c>
      <c r="L271" s="188">
        <v>41205</v>
      </c>
      <c r="M271" s="189">
        <v>41226</v>
      </c>
      <c r="N271" s="182">
        <v>41254</v>
      </c>
      <c r="O271" s="178" t="s">
        <v>89</v>
      </c>
    </row>
    <row r="272" spans="1:15" ht="15" thickTop="1" x14ac:dyDescent="0.3">
      <c r="A272" s="152" t="s">
        <v>384</v>
      </c>
      <c r="B272" s="166">
        <f>AVERAGE(C272:N272)</f>
        <v>1016.4083333333333</v>
      </c>
      <c r="C272" s="190">
        <v>1022.7</v>
      </c>
      <c r="D272" s="191">
        <v>1030.2</v>
      </c>
      <c r="E272" s="192">
        <v>1027.5999999999999</v>
      </c>
      <c r="F272" s="193">
        <v>1005.4</v>
      </c>
      <c r="G272" s="194">
        <v>1016.5</v>
      </c>
      <c r="H272" s="195">
        <v>1013.3</v>
      </c>
      <c r="I272" s="196">
        <v>1015.3</v>
      </c>
      <c r="J272" s="70">
        <v>1016.1</v>
      </c>
      <c r="K272" s="68">
        <v>1016.3</v>
      </c>
      <c r="L272" s="198">
        <v>1011.1</v>
      </c>
      <c r="M272" s="199">
        <v>1011.6</v>
      </c>
      <c r="N272" s="192">
        <v>1010.8</v>
      </c>
      <c r="O272" s="152" t="s">
        <v>384</v>
      </c>
    </row>
    <row r="273" spans="1:15" x14ac:dyDescent="0.3">
      <c r="A273" s="15"/>
      <c r="B273" s="16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</row>
    <row r="274" spans="1:15" x14ac:dyDescent="0.3">
      <c r="A274" s="3" t="s">
        <v>537</v>
      </c>
      <c r="B274" s="4" t="s">
        <v>1</v>
      </c>
      <c r="C274" s="5" t="s">
        <v>2</v>
      </c>
      <c r="D274" s="6" t="s">
        <v>3</v>
      </c>
      <c r="E274" s="7" t="s">
        <v>4</v>
      </c>
      <c r="F274" s="8" t="s">
        <v>5</v>
      </c>
      <c r="G274" s="9" t="s">
        <v>6</v>
      </c>
      <c r="H274" s="10" t="s">
        <v>7</v>
      </c>
      <c r="I274" s="11" t="s">
        <v>8</v>
      </c>
      <c r="J274" s="12" t="s">
        <v>9</v>
      </c>
      <c r="K274" s="10" t="s">
        <v>10</v>
      </c>
      <c r="L274" s="13" t="s">
        <v>11</v>
      </c>
      <c r="M274" s="14" t="s">
        <v>12</v>
      </c>
      <c r="N274" s="7" t="s">
        <v>13</v>
      </c>
      <c r="O274" s="3" t="s">
        <v>537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274"/>
  <sheetViews>
    <sheetView workbookViewId="0">
      <selection activeCell="B231" sqref="B231"/>
    </sheetView>
  </sheetViews>
  <sheetFormatPr baseColWidth="10" defaultRowHeight="14.4" x14ac:dyDescent="0.3"/>
  <cols>
    <col min="1" max="1" width="45.88671875" customWidth="1"/>
    <col min="15" max="15" width="45" customWidth="1"/>
  </cols>
  <sheetData>
    <row r="1" spans="1:15" ht="15" thickBot="1" x14ac:dyDescent="0.35">
      <c r="A1" s="306">
        <v>2013</v>
      </c>
      <c r="B1" s="307" t="s">
        <v>1</v>
      </c>
      <c r="C1" s="308" t="s">
        <v>2</v>
      </c>
      <c r="D1" s="309" t="s">
        <v>3</v>
      </c>
      <c r="E1" s="310" t="s">
        <v>4</v>
      </c>
      <c r="F1" s="311" t="s">
        <v>5</v>
      </c>
      <c r="G1" s="312" t="s">
        <v>6</v>
      </c>
      <c r="H1" s="313" t="s">
        <v>7</v>
      </c>
      <c r="I1" s="314" t="s">
        <v>8</v>
      </c>
      <c r="J1" s="315" t="s">
        <v>9</v>
      </c>
      <c r="K1" s="313" t="s">
        <v>10</v>
      </c>
      <c r="L1" s="316" t="s">
        <v>11</v>
      </c>
      <c r="M1" s="317" t="s">
        <v>12</v>
      </c>
      <c r="N1" s="310" t="s">
        <v>13</v>
      </c>
      <c r="O1" s="306" t="s">
        <v>545</v>
      </c>
    </row>
    <row r="2" spans="1:15" ht="15.6" thickTop="1" thickBot="1" x14ac:dyDescent="0.35">
      <c r="A2" s="318" t="s">
        <v>82</v>
      </c>
      <c r="B2" s="319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 t="s">
        <v>82</v>
      </c>
    </row>
    <row r="3" spans="1:15" ht="15" thickTop="1" x14ac:dyDescent="0.3">
      <c r="A3" s="3" t="s">
        <v>83</v>
      </c>
      <c r="B3" s="4">
        <f>INT(SUM(C3:N3)*100/12)/100</f>
        <v>6.71</v>
      </c>
      <c r="C3" s="221">
        <v>0.89700000000000002</v>
      </c>
      <c r="D3" s="222">
        <v>0.157</v>
      </c>
      <c r="E3" s="223">
        <v>1.27</v>
      </c>
      <c r="F3" s="224">
        <v>3.97</v>
      </c>
      <c r="G3" s="225">
        <v>7.01</v>
      </c>
      <c r="H3" s="226">
        <v>11.2</v>
      </c>
      <c r="I3" s="227">
        <v>13.9</v>
      </c>
      <c r="J3" s="228">
        <v>13.2</v>
      </c>
      <c r="K3" s="226">
        <v>10.9</v>
      </c>
      <c r="L3" s="229">
        <v>10.4</v>
      </c>
      <c r="M3" s="230">
        <v>4.12</v>
      </c>
      <c r="N3" s="223">
        <v>3.57</v>
      </c>
      <c r="O3" s="3" t="s">
        <v>83</v>
      </c>
    </row>
    <row r="4" spans="1:15" x14ac:dyDescent="0.3">
      <c r="A4" s="2" t="s">
        <v>84</v>
      </c>
      <c r="B4" s="18">
        <f>INT(SUM(C4:N4)*100/12)/100</f>
        <v>7.02</v>
      </c>
      <c r="C4" s="231">
        <v>1.8496666666666668</v>
      </c>
      <c r="D4" s="232">
        <v>1.7264166666666663</v>
      </c>
      <c r="E4" s="233">
        <v>3.2083333333333335</v>
      </c>
      <c r="F4" s="234">
        <v>5.0858333333333334</v>
      </c>
      <c r="G4" s="235">
        <v>8.4649999999999999</v>
      </c>
      <c r="H4" s="236">
        <v>11.423333333333332</v>
      </c>
      <c r="I4" s="237">
        <v>13.25</v>
      </c>
      <c r="J4" s="238">
        <v>13.348333333333334</v>
      </c>
      <c r="K4" s="236">
        <v>10.470833333333333</v>
      </c>
      <c r="L4" s="239">
        <v>8.67</v>
      </c>
      <c r="M4" s="240">
        <v>5.0408333333333326</v>
      </c>
      <c r="N4" s="233">
        <v>1.7834166666666669</v>
      </c>
      <c r="O4" s="2" t="s">
        <v>84</v>
      </c>
    </row>
    <row r="5" spans="1:15" x14ac:dyDescent="0.3">
      <c r="A5" s="2" t="s">
        <v>21</v>
      </c>
      <c r="B5" s="18">
        <f t="shared" ref="B5:N5" si="0">B3-B4</f>
        <v>-0.30999999999999961</v>
      </c>
      <c r="C5" s="17">
        <f t="shared" si="0"/>
        <v>-0.95266666666666677</v>
      </c>
      <c r="D5" s="19">
        <f t="shared" si="0"/>
        <v>-1.5694166666666662</v>
      </c>
      <c r="E5" s="20">
        <f t="shared" si="0"/>
        <v>-1.9383333333333335</v>
      </c>
      <c r="F5" s="21">
        <f t="shared" si="0"/>
        <v>-1.1158333333333332</v>
      </c>
      <c r="G5" s="22">
        <f t="shared" si="0"/>
        <v>-1.4550000000000001</v>
      </c>
      <c r="H5" s="23">
        <f t="shared" si="0"/>
        <v>-0.22333333333333272</v>
      </c>
      <c r="I5" s="24">
        <f t="shared" si="0"/>
        <v>0.65000000000000036</v>
      </c>
      <c r="J5" s="25">
        <f t="shared" si="0"/>
        <v>-0.1483333333333352</v>
      </c>
      <c r="K5" s="23">
        <f t="shared" si="0"/>
        <v>0.42916666666666714</v>
      </c>
      <c r="L5" s="26">
        <f t="shared" si="0"/>
        <v>1.7300000000000004</v>
      </c>
      <c r="M5" s="27">
        <f t="shared" si="0"/>
        <v>-0.9208333333333325</v>
      </c>
      <c r="N5" s="20">
        <f t="shared" si="0"/>
        <v>1.786583333333333</v>
      </c>
      <c r="O5" s="2" t="s">
        <v>21</v>
      </c>
    </row>
    <row r="6" spans="1:15" x14ac:dyDescent="0.3">
      <c r="A6" s="2" t="s">
        <v>85</v>
      </c>
      <c r="B6" s="18">
        <v>6.13</v>
      </c>
      <c r="C6" s="17">
        <v>-1.98</v>
      </c>
      <c r="D6" s="19">
        <v>-2.1</v>
      </c>
      <c r="E6" s="20">
        <v>1.27</v>
      </c>
      <c r="F6" s="21">
        <v>3.61</v>
      </c>
      <c r="G6" s="22">
        <v>5.4</v>
      </c>
      <c r="H6" s="23">
        <v>9.85</v>
      </c>
      <c r="I6" s="24">
        <v>11.5</v>
      </c>
      <c r="J6" s="25">
        <v>11.7</v>
      </c>
      <c r="K6" s="23">
        <v>7.66</v>
      </c>
      <c r="L6" s="26">
        <v>4.42</v>
      </c>
      <c r="M6" s="27">
        <v>3.45</v>
      </c>
      <c r="N6" s="20">
        <v>-2.5</v>
      </c>
      <c r="O6" s="2" t="s">
        <v>85</v>
      </c>
    </row>
    <row r="7" spans="1:15" x14ac:dyDescent="0.3">
      <c r="A7" s="2" t="s">
        <v>86</v>
      </c>
      <c r="B7" s="18">
        <v>2003</v>
      </c>
      <c r="C7" s="17">
        <v>2009</v>
      </c>
      <c r="D7" s="19">
        <v>2012</v>
      </c>
      <c r="E7" s="20">
        <v>2013</v>
      </c>
      <c r="F7" s="21">
        <v>2003</v>
      </c>
      <c r="G7" s="22">
        <v>2010</v>
      </c>
      <c r="H7" s="23">
        <v>2001</v>
      </c>
      <c r="I7" s="24">
        <v>2011</v>
      </c>
      <c r="J7" s="25">
        <v>2005</v>
      </c>
      <c r="K7" s="23">
        <v>2003</v>
      </c>
      <c r="L7" s="26">
        <v>2003</v>
      </c>
      <c r="M7" s="27">
        <v>2005</v>
      </c>
      <c r="N7" s="20">
        <v>2010</v>
      </c>
      <c r="O7" s="2" t="s">
        <v>86</v>
      </c>
    </row>
    <row r="8" spans="1:15" x14ac:dyDescent="0.3">
      <c r="A8" s="2" t="s">
        <v>87</v>
      </c>
      <c r="B8" s="18">
        <v>7.66</v>
      </c>
      <c r="C8" s="17">
        <v>5.46</v>
      </c>
      <c r="D8" s="19">
        <v>5.07</v>
      </c>
      <c r="E8" s="20">
        <v>4.58</v>
      </c>
      <c r="F8" s="21">
        <v>6.96</v>
      </c>
      <c r="G8" s="22">
        <v>10.5</v>
      </c>
      <c r="H8" s="23">
        <v>13</v>
      </c>
      <c r="I8" s="24">
        <v>15.3</v>
      </c>
      <c r="J8" s="25">
        <v>15.2</v>
      </c>
      <c r="K8" s="23">
        <v>13.9</v>
      </c>
      <c r="L8" s="26">
        <v>12</v>
      </c>
      <c r="M8" s="27">
        <v>7.61</v>
      </c>
      <c r="N8" s="20">
        <v>4.5</v>
      </c>
      <c r="O8" s="2" t="s">
        <v>87</v>
      </c>
    </row>
    <row r="9" spans="1:15" x14ac:dyDescent="0.3">
      <c r="A9" s="2" t="s">
        <v>86</v>
      </c>
      <c r="B9" s="18">
        <v>2006</v>
      </c>
      <c r="C9" s="17">
        <v>2007</v>
      </c>
      <c r="D9" s="19">
        <v>2002</v>
      </c>
      <c r="E9" s="20">
        <v>2001</v>
      </c>
      <c r="F9" s="21">
        <v>2011</v>
      </c>
      <c r="G9" s="22">
        <v>2008</v>
      </c>
      <c r="H9" s="23">
        <v>2007</v>
      </c>
      <c r="I9" s="24">
        <v>2006</v>
      </c>
      <c r="J9" s="25">
        <v>2004</v>
      </c>
      <c r="K9" s="23">
        <v>2006</v>
      </c>
      <c r="L9" s="26">
        <v>2001</v>
      </c>
      <c r="M9" s="27">
        <v>2009</v>
      </c>
      <c r="N9" s="20">
        <v>2002</v>
      </c>
      <c r="O9" s="2" t="s">
        <v>86</v>
      </c>
    </row>
    <row r="10" spans="1:15" x14ac:dyDescent="0.3">
      <c r="A10" s="3" t="s">
        <v>88</v>
      </c>
      <c r="B10" s="18">
        <v>-12</v>
      </c>
      <c r="C10" s="5">
        <v>-12</v>
      </c>
      <c r="D10" s="6">
        <v>-5</v>
      </c>
      <c r="E10" s="7">
        <v>-8.1</v>
      </c>
      <c r="F10" s="8">
        <v>-4.0999999999999996</v>
      </c>
      <c r="G10" s="9">
        <v>2.6</v>
      </c>
      <c r="H10" s="10">
        <v>5.3</v>
      </c>
      <c r="I10" s="11">
        <v>9</v>
      </c>
      <c r="J10" s="12">
        <v>8.1</v>
      </c>
      <c r="K10" s="10">
        <v>6.6</v>
      </c>
      <c r="L10" s="13">
        <v>4</v>
      </c>
      <c r="M10" s="14">
        <v>-1.7</v>
      </c>
      <c r="N10" s="7">
        <v>-2.5</v>
      </c>
      <c r="O10" s="3" t="s">
        <v>88</v>
      </c>
    </row>
    <row r="11" spans="1:15" x14ac:dyDescent="0.3">
      <c r="A11" s="35" t="s">
        <v>89</v>
      </c>
      <c r="B11" s="50">
        <v>41299</v>
      </c>
      <c r="C11" s="39">
        <v>41299</v>
      </c>
      <c r="D11" s="40">
        <v>41328</v>
      </c>
      <c r="E11" s="41">
        <v>41346</v>
      </c>
      <c r="F11" s="42">
        <v>41371</v>
      </c>
      <c r="G11" s="43">
        <v>41418</v>
      </c>
      <c r="H11" s="44">
        <v>41427</v>
      </c>
      <c r="I11" s="45">
        <v>41468</v>
      </c>
      <c r="J11" s="46">
        <v>41499</v>
      </c>
      <c r="K11" s="44">
        <v>41536</v>
      </c>
      <c r="L11" s="47">
        <v>41563</v>
      </c>
      <c r="M11" s="48">
        <v>41598</v>
      </c>
      <c r="N11" s="41">
        <v>41611</v>
      </c>
      <c r="O11" s="35" t="s">
        <v>89</v>
      </c>
    </row>
    <row r="12" spans="1:15" x14ac:dyDescent="0.3">
      <c r="A12" s="2" t="s">
        <v>90</v>
      </c>
      <c r="B12" s="18">
        <v>-15.7</v>
      </c>
      <c r="C12" s="17">
        <v>-15.7</v>
      </c>
      <c r="D12" s="19">
        <v>-13.5</v>
      </c>
      <c r="E12" s="32">
        <v>-11.9</v>
      </c>
      <c r="F12" s="21">
        <v>-5.2</v>
      </c>
      <c r="G12" s="22">
        <v>-0.2</v>
      </c>
      <c r="H12" s="23">
        <v>3.1</v>
      </c>
      <c r="I12" s="24">
        <v>5.0999999999999996</v>
      </c>
      <c r="J12" s="25">
        <v>5.7</v>
      </c>
      <c r="K12" s="23">
        <v>1</v>
      </c>
      <c r="L12" s="26">
        <v>-5.5</v>
      </c>
      <c r="M12" s="27">
        <v>-6</v>
      </c>
      <c r="N12" s="20">
        <v>-10.6</v>
      </c>
      <c r="O12" s="2" t="s">
        <v>90</v>
      </c>
    </row>
    <row r="13" spans="1:15" ht="15" thickBot="1" x14ac:dyDescent="0.35">
      <c r="A13" s="49" t="s">
        <v>89</v>
      </c>
      <c r="B13" s="50">
        <v>39820</v>
      </c>
      <c r="C13" s="51">
        <v>39820</v>
      </c>
      <c r="D13" s="52">
        <v>40951</v>
      </c>
      <c r="E13" s="218">
        <v>38415</v>
      </c>
      <c r="F13" s="54">
        <v>37719</v>
      </c>
      <c r="G13" s="55">
        <v>38490</v>
      </c>
      <c r="H13" s="56">
        <v>38869</v>
      </c>
      <c r="I13" s="57">
        <v>40727</v>
      </c>
      <c r="J13" s="58">
        <v>40786</v>
      </c>
      <c r="K13" s="56">
        <v>37888</v>
      </c>
      <c r="L13" s="59">
        <v>37922</v>
      </c>
      <c r="M13" s="60">
        <v>40511</v>
      </c>
      <c r="N13" s="53">
        <v>40530</v>
      </c>
      <c r="O13" s="49" t="s">
        <v>89</v>
      </c>
    </row>
    <row r="14" spans="1:15" ht="15" thickTop="1" x14ac:dyDescent="0.3">
      <c r="A14" s="61" t="s">
        <v>97</v>
      </c>
      <c r="B14" s="256">
        <f>INT(SUM(C14:N14)*100/12)/100</f>
        <v>6.89</v>
      </c>
      <c r="C14" s="63">
        <v>1.1000000000000001</v>
      </c>
      <c r="D14" s="64">
        <v>0.5</v>
      </c>
      <c r="E14" s="65">
        <v>1.3</v>
      </c>
      <c r="F14" s="66">
        <v>4.2</v>
      </c>
      <c r="G14" s="67">
        <v>7.2</v>
      </c>
      <c r="H14" s="68">
        <v>11</v>
      </c>
      <c r="I14" s="69">
        <v>13.7</v>
      </c>
      <c r="J14" s="70">
        <v>13.6</v>
      </c>
      <c r="K14" s="68">
        <v>11.3</v>
      </c>
      <c r="L14" s="71">
        <v>10.4</v>
      </c>
      <c r="M14" s="72">
        <v>4.5</v>
      </c>
      <c r="N14" s="65">
        <v>3.9</v>
      </c>
      <c r="O14" s="61" t="s">
        <v>97</v>
      </c>
    </row>
    <row r="15" spans="1:15" x14ac:dyDescent="0.3">
      <c r="A15" s="2" t="s">
        <v>98</v>
      </c>
      <c r="B15" s="18">
        <f>INT(SUM(C15:N15)*100/12)/100</f>
        <v>6.44</v>
      </c>
      <c r="C15" s="17">
        <v>1</v>
      </c>
      <c r="D15" s="19">
        <v>1.1000000000000001</v>
      </c>
      <c r="E15" s="20">
        <v>3</v>
      </c>
      <c r="F15" s="21">
        <v>4.5999999999999996</v>
      </c>
      <c r="G15" s="22">
        <v>7.9</v>
      </c>
      <c r="H15" s="23">
        <v>10.4</v>
      </c>
      <c r="I15" s="24">
        <v>12.4</v>
      </c>
      <c r="J15" s="25">
        <v>12.5</v>
      </c>
      <c r="K15" s="23">
        <v>10.7</v>
      </c>
      <c r="L15" s="26">
        <v>7.6</v>
      </c>
      <c r="M15" s="27">
        <v>4.0999999999999996</v>
      </c>
      <c r="N15" s="20">
        <v>2</v>
      </c>
      <c r="O15" s="2" t="s">
        <v>98</v>
      </c>
    </row>
    <row r="16" spans="1:15" x14ac:dyDescent="0.3">
      <c r="A16" s="2" t="s">
        <v>21</v>
      </c>
      <c r="B16" s="18">
        <f t="shared" ref="B16:N16" si="1">B14-B15</f>
        <v>0.44999999999999929</v>
      </c>
      <c r="C16" s="17">
        <f t="shared" si="1"/>
        <v>0.10000000000000009</v>
      </c>
      <c r="D16" s="19">
        <f t="shared" si="1"/>
        <v>-0.60000000000000009</v>
      </c>
      <c r="E16" s="20">
        <f t="shared" si="1"/>
        <v>-1.7</v>
      </c>
      <c r="F16" s="21">
        <f t="shared" si="1"/>
        <v>-0.39999999999999947</v>
      </c>
      <c r="G16" s="22">
        <f t="shared" si="1"/>
        <v>-0.70000000000000018</v>
      </c>
      <c r="H16" s="23">
        <f t="shared" si="1"/>
        <v>0.59999999999999964</v>
      </c>
      <c r="I16" s="24">
        <f t="shared" si="1"/>
        <v>1.2999999999999989</v>
      </c>
      <c r="J16" s="25">
        <f t="shared" si="1"/>
        <v>1.0999999999999996</v>
      </c>
      <c r="K16" s="23">
        <f t="shared" si="1"/>
        <v>0.60000000000000142</v>
      </c>
      <c r="L16" s="26">
        <f t="shared" si="1"/>
        <v>2.8000000000000007</v>
      </c>
      <c r="M16" s="27">
        <f t="shared" si="1"/>
        <v>0.40000000000000036</v>
      </c>
      <c r="N16" s="20">
        <f t="shared" si="1"/>
        <v>1.9</v>
      </c>
      <c r="O16" s="2" t="s">
        <v>21</v>
      </c>
    </row>
    <row r="17" spans="1:15" x14ac:dyDescent="0.3">
      <c r="A17" s="2" t="s">
        <v>85</v>
      </c>
      <c r="B17" s="16"/>
      <c r="C17" s="17">
        <v>-5.6</v>
      </c>
      <c r="D17" s="19">
        <v>-7.6</v>
      </c>
      <c r="E17" s="20">
        <v>-0.7</v>
      </c>
      <c r="F17" s="21">
        <v>2.2000000000000002</v>
      </c>
      <c r="G17" s="22">
        <v>5.8</v>
      </c>
      <c r="H17" s="23">
        <v>8.3000000000000007</v>
      </c>
      <c r="I17" s="24">
        <v>11.1</v>
      </c>
      <c r="J17" s="25">
        <v>10.6</v>
      </c>
      <c r="K17" s="23">
        <v>7.6</v>
      </c>
      <c r="L17" s="26">
        <v>5.0999999999999996</v>
      </c>
      <c r="M17" s="27">
        <v>1</v>
      </c>
      <c r="N17" s="20">
        <v>-2.4</v>
      </c>
      <c r="O17" s="2" t="s">
        <v>85</v>
      </c>
    </row>
    <row r="18" spans="1:15" x14ac:dyDescent="0.3">
      <c r="A18" s="2" t="s">
        <v>86</v>
      </c>
      <c r="B18" s="217"/>
      <c r="C18" s="17">
        <v>1963</v>
      </c>
      <c r="D18" s="19">
        <v>1956</v>
      </c>
      <c r="E18" s="20">
        <v>1955</v>
      </c>
      <c r="F18" s="21">
        <v>1954</v>
      </c>
      <c r="G18" s="22">
        <v>2010</v>
      </c>
      <c r="H18" s="23">
        <v>1949</v>
      </c>
      <c r="I18" s="24">
        <v>1984</v>
      </c>
      <c r="J18" s="25">
        <v>1978</v>
      </c>
      <c r="K18" s="23">
        <v>1986</v>
      </c>
      <c r="L18" s="26">
        <v>1947</v>
      </c>
      <c r="M18" s="27">
        <v>1985</v>
      </c>
      <c r="N18" s="20">
        <v>2010</v>
      </c>
      <c r="O18" s="2" t="s">
        <v>86</v>
      </c>
    </row>
    <row r="19" spans="1:15" x14ac:dyDescent="0.3">
      <c r="A19" s="2" t="s">
        <v>87</v>
      </c>
      <c r="B19" s="16"/>
      <c r="C19" s="17">
        <v>5.5</v>
      </c>
      <c r="D19" s="19">
        <v>5.4</v>
      </c>
      <c r="E19" s="20">
        <v>6.4</v>
      </c>
      <c r="F19" s="21">
        <v>7.9</v>
      </c>
      <c r="G19" s="22">
        <v>10.5</v>
      </c>
      <c r="H19" s="23">
        <v>12.5</v>
      </c>
      <c r="I19" s="24">
        <v>15.3</v>
      </c>
      <c r="J19" s="25">
        <v>15.8</v>
      </c>
      <c r="K19" s="23">
        <v>13.6</v>
      </c>
      <c r="L19" s="26">
        <v>11.9</v>
      </c>
      <c r="M19" s="27">
        <v>9.3000000000000007</v>
      </c>
      <c r="N19" s="20">
        <v>6</v>
      </c>
      <c r="O19" s="2" t="s">
        <v>87</v>
      </c>
    </row>
    <row r="20" spans="1:15" x14ac:dyDescent="0.3">
      <c r="A20" s="2" t="s">
        <v>86</v>
      </c>
      <c r="B20" s="217"/>
      <c r="C20" s="17">
        <v>2007</v>
      </c>
      <c r="D20" s="19">
        <v>1990</v>
      </c>
      <c r="E20" s="20">
        <v>1981</v>
      </c>
      <c r="F20" s="21">
        <v>1961</v>
      </c>
      <c r="G20" s="22">
        <v>2000</v>
      </c>
      <c r="H20" s="23">
        <v>2007</v>
      </c>
      <c r="I20" s="24">
        <v>2006</v>
      </c>
      <c r="J20" s="25">
        <v>1997</v>
      </c>
      <c r="K20" s="23" t="s">
        <v>99</v>
      </c>
      <c r="L20" s="26">
        <v>2001</v>
      </c>
      <c r="M20" s="27">
        <v>1994</v>
      </c>
      <c r="N20" s="20">
        <v>1974</v>
      </c>
      <c r="O20" s="2" t="s">
        <v>86</v>
      </c>
    </row>
    <row r="21" spans="1:15" x14ac:dyDescent="0.3">
      <c r="A21" s="3" t="s">
        <v>100</v>
      </c>
      <c r="B21" s="4">
        <v>-10.3</v>
      </c>
      <c r="C21" s="5">
        <v>-10.3</v>
      </c>
      <c r="D21" s="6">
        <v>-4.5999999999999996</v>
      </c>
      <c r="E21" s="7">
        <v>-7</v>
      </c>
      <c r="F21" s="8">
        <v>-3.2</v>
      </c>
      <c r="G21" s="9">
        <v>3.2</v>
      </c>
      <c r="H21" s="10">
        <v>6</v>
      </c>
      <c r="I21" s="11">
        <v>8.4</v>
      </c>
      <c r="J21" s="12">
        <v>9.6999999999999993</v>
      </c>
      <c r="K21" s="10">
        <v>7.5</v>
      </c>
      <c r="L21" s="13">
        <v>5.0999999999999996</v>
      </c>
      <c r="M21" s="14">
        <v>-1.7</v>
      </c>
      <c r="N21" s="7">
        <v>-1.9</v>
      </c>
      <c r="O21" s="3" t="s">
        <v>100</v>
      </c>
    </row>
    <row r="22" spans="1:15" x14ac:dyDescent="0.3">
      <c r="A22" s="35" t="s">
        <v>89</v>
      </c>
      <c r="B22" s="38">
        <v>41299</v>
      </c>
      <c r="C22" s="39">
        <v>41299</v>
      </c>
      <c r="D22" s="40">
        <v>41328</v>
      </c>
      <c r="E22" s="41">
        <v>41346</v>
      </c>
      <c r="F22" s="42">
        <v>41371</v>
      </c>
      <c r="G22" s="43">
        <v>41418</v>
      </c>
      <c r="H22" s="44">
        <v>41427</v>
      </c>
      <c r="I22" s="45">
        <v>41468</v>
      </c>
      <c r="J22" s="46">
        <v>41507</v>
      </c>
      <c r="K22" s="44">
        <v>41532</v>
      </c>
      <c r="L22" s="47">
        <v>41563</v>
      </c>
      <c r="M22" s="48">
        <v>41599</v>
      </c>
      <c r="N22" s="41">
        <v>41611</v>
      </c>
      <c r="O22" s="35" t="s">
        <v>89</v>
      </c>
    </row>
    <row r="23" spans="1:15" x14ac:dyDescent="0.3">
      <c r="A23" s="2" t="s">
        <v>17</v>
      </c>
      <c r="B23" s="18">
        <v>-17.399999999999999</v>
      </c>
      <c r="C23" s="17">
        <v>-17.399999999999999</v>
      </c>
      <c r="D23" s="19">
        <v>-15.2</v>
      </c>
      <c r="E23" s="20">
        <v>-9.8000000000000007</v>
      </c>
      <c r="F23" s="21">
        <v>-3.8</v>
      </c>
      <c r="G23" s="22">
        <v>-1.6</v>
      </c>
      <c r="H23" s="23">
        <v>0</v>
      </c>
      <c r="I23" s="24">
        <v>1.3</v>
      </c>
      <c r="J23" s="25">
        <v>4.9000000000000004</v>
      </c>
      <c r="K23" s="23">
        <v>1.3</v>
      </c>
      <c r="L23" s="26">
        <v>-5</v>
      </c>
      <c r="M23" s="27">
        <v>-8.5</v>
      </c>
      <c r="N23" s="20">
        <v>-14.6</v>
      </c>
      <c r="O23" s="2" t="s">
        <v>17</v>
      </c>
    </row>
    <row r="24" spans="1:15" x14ac:dyDescent="0.3">
      <c r="A24" s="2" t="s">
        <v>89</v>
      </c>
      <c r="B24" s="38">
        <v>31064</v>
      </c>
      <c r="C24" s="73">
        <v>31064</v>
      </c>
      <c r="D24" s="74">
        <v>10637</v>
      </c>
      <c r="E24" s="75">
        <v>38415</v>
      </c>
      <c r="F24" s="76">
        <v>8128</v>
      </c>
      <c r="G24" s="77">
        <v>22038</v>
      </c>
      <c r="H24" s="78">
        <v>12219</v>
      </c>
      <c r="I24" s="79">
        <v>12264</v>
      </c>
      <c r="J24" s="80">
        <v>29095</v>
      </c>
      <c r="K24" s="78">
        <v>29121</v>
      </c>
      <c r="L24" s="81">
        <v>7952</v>
      </c>
      <c r="M24" s="82">
        <v>10169</v>
      </c>
      <c r="N24" s="75">
        <v>13504</v>
      </c>
      <c r="O24" s="2" t="s">
        <v>89</v>
      </c>
    </row>
    <row r="25" spans="1:15" x14ac:dyDescent="0.3">
      <c r="A25" s="83" t="s">
        <v>101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83" t="s">
        <v>101</v>
      </c>
    </row>
    <row r="26" spans="1:15" x14ac:dyDescent="0.3">
      <c r="A26" s="3" t="s">
        <v>102</v>
      </c>
      <c r="B26" s="4">
        <f>INT(SUM(C26:N26)*100/12)/100</f>
        <v>14.88</v>
      </c>
      <c r="C26" s="221">
        <v>5.69</v>
      </c>
      <c r="D26" s="222">
        <v>5.34</v>
      </c>
      <c r="E26" s="223">
        <v>7.65</v>
      </c>
      <c r="F26" s="224">
        <v>14.5</v>
      </c>
      <c r="G26" s="225">
        <v>16</v>
      </c>
      <c r="H26" s="226">
        <v>20.8</v>
      </c>
      <c r="I26" s="227">
        <v>26.4</v>
      </c>
      <c r="J26" s="228">
        <v>24.8</v>
      </c>
      <c r="K26" s="226">
        <v>20.8</v>
      </c>
      <c r="L26" s="229">
        <v>17</v>
      </c>
      <c r="M26" s="250">
        <v>10.1</v>
      </c>
      <c r="N26" s="223">
        <v>9.5299999999999994</v>
      </c>
      <c r="O26" s="3" t="s">
        <v>102</v>
      </c>
    </row>
    <row r="27" spans="1:15" x14ac:dyDescent="0.3">
      <c r="A27" s="2" t="s">
        <v>103</v>
      </c>
      <c r="B27" s="18">
        <f>INT(SUM(C27:N27)*100/12)/100</f>
        <v>15.61</v>
      </c>
      <c r="C27" s="231">
        <v>7.2074999999999996</v>
      </c>
      <c r="D27" s="232">
        <v>8.0741666666666649</v>
      </c>
      <c r="E27" s="233">
        <v>12.081666666666665</v>
      </c>
      <c r="F27" s="234">
        <v>16.334999999999997</v>
      </c>
      <c r="G27" s="235">
        <v>19.041666666666668</v>
      </c>
      <c r="H27" s="236">
        <v>21.968333333333334</v>
      </c>
      <c r="I27" s="237">
        <v>23.623333333333335</v>
      </c>
      <c r="J27" s="238">
        <v>23.666666666666671</v>
      </c>
      <c r="K27" s="236">
        <v>20.948333333333334</v>
      </c>
      <c r="L27" s="239">
        <v>16.318333333333332</v>
      </c>
      <c r="M27" s="240">
        <v>11.176666666666668</v>
      </c>
      <c r="N27" s="233">
        <v>6.9956666666666658</v>
      </c>
      <c r="O27" s="2" t="s">
        <v>103</v>
      </c>
    </row>
    <row r="28" spans="1:15" x14ac:dyDescent="0.3">
      <c r="A28" s="2" t="s">
        <v>21</v>
      </c>
      <c r="B28" s="18">
        <f t="shared" ref="B28:N28" si="2">B26-B27</f>
        <v>-0.72999999999999865</v>
      </c>
      <c r="C28" s="17">
        <f t="shared" si="2"/>
        <v>-1.5174999999999992</v>
      </c>
      <c r="D28" s="19">
        <f t="shared" si="2"/>
        <v>-2.7341666666666651</v>
      </c>
      <c r="E28" s="20">
        <f t="shared" si="2"/>
        <v>-4.4316666666666649</v>
      </c>
      <c r="F28" s="21">
        <f t="shared" si="2"/>
        <v>-1.8349999999999973</v>
      </c>
      <c r="G28" s="22">
        <f t="shared" si="2"/>
        <v>-3.0416666666666679</v>
      </c>
      <c r="H28" s="23">
        <f t="shared" si="2"/>
        <v>-1.168333333333333</v>
      </c>
      <c r="I28" s="24">
        <f t="shared" si="2"/>
        <v>2.7766666666666637</v>
      </c>
      <c r="J28" s="25">
        <f t="shared" si="2"/>
        <v>1.1333333333333293</v>
      </c>
      <c r="K28" s="23">
        <f t="shared" si="2"/>
        <v>-0.14833333333333343</v>
      </c>
      <c r="L28" s="26">
        <f t="shared" si="2"/>
        <v>0.68166666666666842</v>
      </c>
      <c r="M28" s="27">
        <f t="shared" si="2"/>
        <v>-1.076666666666668</v>
      </c>
      <c r="N28" s="20">
        <f t="shared" si="2"/>
        <v>2.5343333333333335</v>
      </c>
      <c r="O28" s="2" t="s">
        <v>21</v>
      </c>
    </row>
    <row r="29" spans="1:15" x14ac:dyDescent="0.3">
      <c r="A29" s="2" t="s">
        <v>104</v>
      </c>
      <c r="B29" s="18">
        <v>14.88</v>
      </c>
      <c r="C29" s="17">
        <v>3.15</v>
      </c>
      <c r="D29" s="19">
        <v>5.07</v>
      </c>
      <c r="E29" s="20">
        <v>9.8000000000000007</v>
      </c>
      <c r="F29" s="21">
        <v>12.9</v>
      </c>
      <c r="G29" s="22">
        <v>16</v>
      </c>
      <c r="H29" s="23">
        <v>20</v>
      </c>
      <c r="I29" s="24">
        <v>21.9</v>
      </c>
      <c r="J29" s="25">
        <v>21.6</v>
      </c>
      <c r="K29" s="23">
        <v>18.100000000000001</v>
      </c>
      <c r="L29" s="26">
        <v>13.5</v>
      </c>
      <c r="M29" s="27">
        <v>9.4</v>
      </c>
      <c r="N29" s="20">
        <v>2.39</v>
      </c>
      <c r="O29" s="2" t="s">
        <v>104</v>
      </c>
    </row>
    <row r="30" spans="1:15" x14ac:dyDescent="0.3">
      <c r="A30" s="2" t="s">
        <v>86</v>
      </c>
      <c r="B30" s="18">
        <v>2013</v>
      </c>
      <c r="C30" s="17">
        <v>2010</v>
      </c>
      <c r="D30" s="19">
        <v>2012</v>
      </c>
      <c r="E30" s="20">
        <v>2006</v>
      </c>
      <c r="F30" s="21">
        <v>2001</v>
      </c>
      <c r="G30" s="22">
        <v>2013</v>
      </c>
      <c r="H30" s="23">
        <v>2002</v>
      </c>
      <c r="I30" s="24">
        <v>2002</v>
      </c>
      <c r="J30" s="25">
        <v>2006</v>
      </c>
      <c r="K30" s="23">
        <v>2001</v>
      </c>
      <c r="L30" s="26">
        <v>2003</v>
      </c>
      <c r="M30" s="27">
        <v>2010</v>
      </c>
      <c r="N30" s="20">
        <v>2010</v>
      </c>
      <c r="O30" s="2" t="s">
        <v>86</v>
      </c>
    </row>
    <row r="31" spans="1:15" x14ac:dyDescent="0.3">
      <c r="A31" s="2" t="s">
        <v>105</v>
      </c>
      <c r="B31" s="18">
        <v>16.64</v>
      </c>
      <c r="C31" s="17">
        <v>10.3</v>
      </c>
      <c r="D31" s="19">
        <v>10.8</v>
      </c>
      <c r="E31" s="20">
        <v>14.1</v>
      </c>
      <c r="F31" s="21">
        <v>20.8</v>
      </c>
      <c r="G31" s="22">
        <v>22.1</v>
      </c>
      <c r="H31" s="23">
        <v>23.5</v>
      </c>
      <c r="I31" s="24">
        <v>28.9</v>
      </c>
      <c r="J31" s="25">
        <v>26.9</v>
      </c>
      <c r="K31" s="23">
        <v>23.8</v>
      </c>
      <c r="L31" s="26">
        <v>19.2</v>
      </c>
      <c r="M31" s="27">
        <v>13.1</v>
      </c>
      <c r="N31" s="20">
        <v>10.199999999999999</v>
      </c>
      <c r="O31" s="2" t="s">
        <v>105</v>
      </c>
    </row>
    <row r="32" spans="1:15" x14ac:dyDescent="0.3">
      <c r="A32" s="2" t="s">
        <v>86</v>
      </c>
      <c r="B32" s="18">
        <v>2011</v>
      </c>
      <c r="C32" s="17">
        <v>2007</v>
      </c>
      <c r="D32" s="19">
        <v>2008</v>
      </c>
      <c r="E32" s="20">
        <v>2003</v>
      </c>
      <c r="F32" s="21">
        <v>2007</v>
      </c>
      <c r="G32" s="22">
        <v>2008</v>
      </c>
      <c r="H32" s="23">
        <v>2005</v>
      </c>
      <c r="I32" s="24">
        <v>2006</v>
      </c>
      <c r="J32" s="25">
        <v>2003</v>
      </c>
      <c r="K32" s="23">
        <v>2006</v>
      </c>
      <c r="L32" s="26">
        <v>2005</v>
      </c>
      <c r="M32" s="27">
        <v>2006</v>
      </c>
      <c r="N32" s="20">
        <v>2011</v>
      </c>
      <c r="O32" s="2" t="s">
        <v>86</v>
      </c>
    </row>
    <row r="33" spans="1:15" x14ac:dyDescent="0.3">
      <c r="A33" s="3" t="s">
        <v>106</v>
      </c>
      <c r="B33" s="4">
        <v>34.5</v>
      </c>
      <c r="C33" s="5">
        <v>14.4</v>
      </c>
      <c r="D33" s="6">
        <v>11.1</v>
      </c>
      <c r="E33" s="7">
        <v>16.2</v>
      </c>
      <c r="F33" s="8">
        <v>26.1</v>
      </c>
      <c r="G33" s="9">
        <v>21.1</v>
      </c>
      <c r="H33" s="10">
        <v>28.5</v>
      </c>
      <c r="I33" s="11">
        <v>33.4</v>
      </c>
      <c r="J33" s="12">
        <v>34.5</v>
      </c>
      <c r="K33" s="10">
        <v>33.4</v>
      </c>
      <c r="L33" s="13">
        <v>22.7</v>
      </c>
      <c r="M33" s="14">
        <v>15.4</v>
      </c>
      <c r="N33" s="7">
        <v>12.5</v>
      </c>
      <c r="O33" s="3" t="s">
        <v>106</v>
      </c>
    </row>
    <row r="34" spans="1:15" x14ac:dyDescent="0.3">
      <c r="A34" s="35" t="s">
        <v>89</v>
      </c>
      <c r="B34" s="38">
        <v>41487</v>
      </c>
      <c r="C34" s="39">
        <v>41303</v>
      </c>
      <c r="D34" s="40">
        <v>41309</v>
      </c>
      <c r="E34" s="41">
        <v>41338</v>
      </c>
      <c r="F34" s="42">
        <v>41389</v>
      </c>
      <c r="G34" s="43">
        <v>41401</v>
      </c>
      <c r="H34" s="44">
        <v>41432</v>
      </c>
      <c r="I34" s="45">
        <v>41477</v>
      </c>
      <c r="J34" s="46">
        <v>41487</v>
      </c>
      <c r="K34" s="44">
        <v>41522</v>
      </c>
      <c r="L34" s="47">
        <v>41551</v>
      </c>
      <c r="M34" s="48">
        <v>41584</v>
      </c>
      <c r="N34" s="41">
        <v>41624</v>
      </c>
      <c r="O34" s="35" t="s">
        <v>89</v>
      </c>
    </row>
    <row r="35" spans="1:15" x14ac:dyDescent="0.3">
      <c r="A35" s="2" t="s">
        <v>107</v>
      </c>
      <c r="B35" s="18">
        <v>37.799999999999997</v>
      </c>
      <c r="C35" s="17">
        <v>14.5</v>
      </c>
      <c r="D35" s="19">
        <v>18.2</v>
      </c>
      <c r="E35" s="32">
        <v>22.3</v>
      </c>
      <c r="F35" s="21">
        <v>27.7</v>
      </c>
      <c r="G35" s="22">
        <v>32</v>
      </c>
      <c r="H35" s="23">
        <v>36.4</v>
      </c>
      <c r="I35" s="24">
        <v>36.4</v>
      </c>
      <c r="J35" s="84">
        <v>37.799999999999997</v>
      </c>
      <c r="K35" s="23">
        <v>33.4</v>
      </c>
      <c r="L35" s="26">
        <v>28.8</v>
      </c>
      <c r="M35" s="27">
        <v>18.8</v>
      </c>
      <c r="N35" s="20">
        <v>15.4</v>
      </c>
      <c r="O35" s="2" t="s">
        <v>107</v>
      </c>
    </row>
    <row r="36" spans="1:15" ht="15" thickBot="1" x14ac:dyDescent="0.35">
      <c r="A36" s="49" t="s">
        <v>89</v>
      </c>
      <c r="B36" s="50">
        <v>37843</v>
      </c>
      <c r="C36" s="51">
        <v>39100</v>
      </c>
      <c r="D36" s="52">
        <v>38021</v>
      </c>
      <c r="E36" s="218">
        <v>38427</v>
      </c>
      <c r="F36" s="54">
        <v>40656</v>
      </c>
      <c r="G36" s="55">
        <v>38499</v>
      </c>
      <c r="H36" s="56">
        <v>40721</v>
      </c>
      <c r="I36" s="57">
        <v>38917</v>
      </c>
      <c r="J36" s="200">
        <v>37843</v>
      </c>
      <c r="K36" s="56">
        <v>41522</v>
      </c>
      <c r="L36" s="59">
        <v>40817</v>
      </c>
      <c r="M36" s="60">
        <v>38659</v>
      </c>
      <c r="N36" s="53">
        <v>39056</v>
      </c>
      <c r="O36" s="49" t="s">
        <v>89</v>
      </c>
    </row>
    <row r="37" spans="1:15" ht="15" thickTop="1" x14ac:dyDescent="0.3">
      <c r="A37" s="85" t="s">
        <v>112</v>
      </c>
      <c r="B37" s="62">
        <f>INT(SUM(C37:N37)*100/12)/100</f>
        <v>13.75</v>
      </c>
      <c r="C37" s="63">
        <v>5.4</v>
      </c>
      <c r="D37" s="64">
        <v>4.8</v>
      </c>
      <c r="E37" s="65">
        <v>6.4</v>
      </c>
      <c r="F37" s="66">
        <v>12.7</v>
      </c>
      <c r="G37" s="67">
        <v>14.4</v>
      </c>
      <c r="H37" s="68">
        <v>19.2</v>
      </c>
      <c r="I37" s="69">
        <v>24.7</v>
      </c>
      <c r="J37" s="70">
        <v>23.2</v>
      </c>
      <c r="K37" s="68">
        <v>19.5</v>
      </c>
      <c r="L37" s="71">
        <v>16.2</v>
      </c>
      <c r="M37" s="72">
        <v>9.4</v>
      </c>
      <c r="N37" s="65">
        <v>9.1</v>
      </c>
      <c r="O37" s="85" t="s">
        <v>112</v>
      </c>
    </row>
    <row r="38" spans="1:15" x14ac:dyDescent="0.3">
      <c r="A38" s="2" t="s">
        <v>113</v>
      </c>
      <c r="B38" s="18">
        <f>INT(SUM(C38:N38)*100/12)/100</f>
        <v>13.79</v>
      </c>
      <c r="C38" s="17">
        <v>5.9</v>
      </c>
      <c r="D38" s="19">
        <v>6.9</v>
      </c>
      <c r="E38" s="20">
        <v>10.1</v>
      </c>
      <c r="F38" s="21">
        <v>13</v>
      </c>
      <c r="G38" s="22">
        <v>16.8</v>
      </c>
      <c r="H38" s="23">
        <v>19.3</v>
      </c>
      <c r="I38" s="24">
        <v>21.4</v>
      </c>
      <c r="J38" s="25">
        <v>21.6</v>
      </c>
      <c r="K38" s="23">
        <v>19.2</v>
      </c>
      <c r="L38" s="26">
        <v>14.9</v>
      </c>
      <c r="M38" s="27">
        <v>9.6</v>
      </c>
      <c r="N38" s="20">
        <v>6.8</v>
      </c>
      <c r="O38" s="2" t="s">
        <v>113</v>
      </c>
    </row>
    <row r="39" spans="1:15" x14ac:dyDescent="0.3">
      <c r="A39" s="2" t="s">
        <v>21</v>
      </c>
      <c r="B39" s="18">
        <f t="shared" ref="B39:N39" si="3">B37-B38</f>
        <v>-3.9999999999999147E-2</v>
      </c>
      <c r="C39" s="17">
        <f t="shared" si="3"/>
        <v>-0.5</v>
      </c>
      <c r="D39" s="19">
        <f t="shared" si="3"/>
        <v>-2.1000000000000005</v>
      </c>
      <c r="E39" s="20">
        <f t="shared" si="3"/>
        <v>-3.6999999999999993</v>
      </c>
      <c r="F39" s="21">
        <f t="shared" si="3"/>
        <v>-0.30000000000000071</v>
      </c>
      <c r="G39" s="22">
        <f t="shared" si="3"/>
        <v>-2.4000000000000004</v>
      </c>
      <c r="H39" s="23">
        <f t="shared" si="3"/>
        <v>-0.10000000000000142</v>
      </c>
      <c r="I39" s="24">
        <f t="shared" si="3"/>
        <v>3.3000000000000007</v>
      </c>
      <c r="J39" s="25">
        <f t="shared" si="3"/>
        <v>1.5999999999999979</v>
      </c>
      <c r="K39" s="23">
        <f t="shared" si="3"/>
        <v>0.30000000000000071</v>
      </c>
      <c r="L39" s="26">
        <f t="shared" si="3"/>
        <v>1.2999999999999989</v>
      </c>
      <c r="M39" s="27">
        <f t="shared" si="3"/>
        <v>-0.19999999999999929</v>
      </c>
      <c r="N39" s="20">
        <f t="shared" si="3"/>
        <v>2.2999999999999998</v>
      </c>
      <c r="O39" s="2" t="s">
        <v>21</v>
      </c>
    </row>
    <row r="40" spans="1:15" x14ac:dyDescent="0.3">
      <c r="A40" s="2" t="s">
        <v>104</v>
      </c>
      <c r="B40" s="16"/>
      <c r="C40" s="17">
        <v>-0.6</v>
      </c>
      <c r="D40" s="19">
        <v>0.5</v>
      </c>
      <c r="E40" s="20">
        <v>6.6</v>
      </c>
      <c r="F40" s="21">
        <v>9.3000000000000007</v>
      </c>
      <c r="G40" s="22">
        <v>13.1</v>
      </c>
      <c r="H40" s="23">
        <v>16.3</v>
      </c>
      <c r="I40" s="24">
        <v>18.100000000000001</v>
      </c>
      <c r="J40" s="25">
        <v>18.7</v>
      </c>
      <c r="K40" s="23">
        <v>16.3</v>
      </c>
      <c r="L40" s="26">
        <v>10</v>
      </c>
      <c r="M40" s="27">
        <v>6.1</v>
      </c>
      <c r="N40" s="20">
        <v>2.2000000000000002</v>
      </c>
      <c r="O40" s="2" t="s">
        <v>104</v>
      </c>
    </row>
    <row r="41" spans="1:15" x14ac:dyDescent="0.3">
      <c r="A41" s="2" t="s">
        <v>86</v>
      </c>
      <c r="B41" s="217"/>
      <c r="C41" s="17">
        <v>1963</v>
      </c>
      <c r="D41" s="19">
        <v>1956</v>
      </c>
      <c r="E41" s="20">
        <v>1970</v>
      </c>
      <c r="F41" s="21">
        <v>1986</v>
      </c>
      <c r="G41" s="22">
        <v>1984</v>
      </c>
      <c r="H41" s="23">
        <v>1991</v>
      </c>
      <c r="I41" s="24">
        <v>1965</v>
      </c>
      <c r="J41" s="25">
        <v>1963</v>
      </c>
      <c r="K41" s="23">
        <v>1986</v>
      </c>
      <c r="L41" s="26">
        <v>1974</v>
      </c>
      <c r="M41" s="27">
        <v>1993</v>
      </c>
      <c r="N41" s="20">
        <v>2010</v>
      </c>
      <c r="O41" s="2" t="s">
        <v>86</v>
      </c>
    </row>
    <row r="42" spans="1:15" x14ac:dyDescent="0.3">
      <c r="A42" s="2" t="s">
        <v>105</v>
      </c>
      <c r="B42" s="16"/>
      <c r="C42" s="17">
        <v>9.9</v>
      </c>
      <c r="D42" s="19">
        <v>11.9</v>
      </c>
      <c r="E42" s="20">
        <v>14.8</v>
      </c>
      <c r="F42" s="21">
        <v>16.8</v>
      </c>
      <c r="G42" s="22">
        <v>20.9</v>
      </c>
      <c r="H42" s="23">
        <v>23.9</v>
      </c>
      <c r="I42" s="24">
        <v>27.3</v>
      </c>
      <c r="J42" s="25">
        <v>27.9</v>
      </c>
      <c r="K42" s="23">
        <v>23.9</v>
      </c>
      <c r="L42" s="26">
        <v>18.100000000000001</v>
      </c>
      <c r="M42" s="27">
        <v>13.1</v>
      </c>
      <c r="N42" s="20">
        <v>10</v>
      </c>
      <c r="O42" s="2" t="s">
        <v>105</v>
      </c>
    </row>
    <row r="43" spans="1:15" x14ac:dyDescent="0.3">
      <c r="A43" s="2" t="s">
        <v>86</v>
      </c>
      <c r="B43" s="217"/>
      <c r="C43" s="17">
        <v>2007</v>
      </c>
      <c r="D43" s="19">
        <v>1990</v>
      </c>
      <c r="E43" s="20">
        <v>1948</v>
      </c>
      <c r="F43" s="21">
        <v>1949</v>
      </c>
      <c r="G43" s="22">
        <v>1947</v>
      </c>
      <c r="H43" s="23">
        <v>1976</v>
      </c>
      <c r="I43" s="24">
        <v>2006</v>
      </c>
      <c r="J43" s="25">
        <v>1947</v>
      </c>
      <c r="K43" s="23">
        <v>1959</v>
      </c>
      <c r="L43" s="26">
        <v>2001</v>
      </c>
      <c r="M43" s="27">
        <v>1994</v>
      </c>
      <c r="N43" s="20">
        <v>1974</v>
      </c>
      <c r="O43" s="2" t="s">
        <v>86</v>
      </c>
    </row>
    <row r="44" spans="1:15" x14ac:dyDescent="0.3">
      <c r="A44" s="3" t="s">
        <v>106</v>
      </c>
      <c r="B44" s="4">
        <v>33.799999999999997</v>
      </c>
      <c r="C44" s="5">
        <v>14.2</v>
      </c>
      <c r="D44" s="6">
        <v>10</v>
      </c>
      <c r="E44" s="7">
        <v>15.2</v>
      </c>
      <c r="F44" s="8">
        <v>23.8</v>
      </c>
      <c r="G44" s="9">
        <v>20.399999999999999</v>
      </c>
      <c r="H44" s="10">
        <v>26.1</v>
      </c>
      <c r="I44" s="11">
        <v>32.200000000000003</v>
      </c>
      <c r="J44" s="12">
        <v>33.799999999999997</v>
      </c>
      <c r="K44" s="10">
        <v>31.9</v>
      </c>
      <c r="L44" s="13">
        <v>22.6</v>
      </c>
      <c r="M44" s="14">
        <v>15.3</v>
      </c>
      <c r="N44" s="7">
        <v>12.2</v>
      </c>
      <c r="O44" s="3" t="s">
        <v>106</v>
      </c>
    </row>
    <row r="45" spans="1:15" x14ac:dyDescent="0.3">
      <c r="A45" s="35" t="s">
        <v>89</v>
      </c>
      <c r="B45" s="38">
        <v>41487</v>
      </c>
      <c r="C45" s="39">
        <v>41303</v>
      </c>
      <c r="D45" s="40">
        <v>41309</v>
      </c>
      <c r="E45" s="41">
        <v>41338</v>
      </c>
      <c r="F45" s="42">
        <v>41389</v>
      </c>
      <c r="G45" s="43">
        <v>41401</v>
      </c>
      <c r="H45" s="44">
        <v>41432</v>
      </c>
      <c r="I45" s="45">
        <v>41477</v>
      </c>
      <c r="J45" s="46">
        <v>41487</v>
      </c>
      <c r="K45" s="44">
        <v>41522</v>
      </c>
      <c r="L45" s="47">
        <v>41551</v>
      </c>
      <c r="M45" s="48">
        <v>41584</v>
      </c>
      <c r="N45" s="41">
        <v>41624</v>
      </c>
      <c r="O45" s="35" t="s">
        <v>89</v>
      </c>
    </row>
    <row r="46" spans="1:15" x14ac:dyDescent="0.3">
      <c r="A46" s="2" t="s">
        <v>22</v>
      </c>
      <c r="B46" s="18">
        <v>37.799999999999997</v>
      </c>
      <c r="C46" s="17">
        <v>17.2</v>
      </c>
      <c r="D46" s="19">
        <v>19.899999999999999</v>
      </c>
      <c r="E46" s="20">
        <v>22.9</v>
      </c>
      <c r="F46" s="21">
        <v>29.3</v>
      </c>
      <c r="G46" s="22">
        <v>32.4</v>
      </c>
      <c r="H46" s="23">
        <v>35</v>
      </c>
      <c r="I46" s="24">
        <v>37.799999999999997</v>
      </c>
      <c r="J46" s="84">
        <v>37.299999999999997</v>
      </c>
      <c r="K46" s="23">
        <v>32.799999999999997</v>
      </c>
      <c r="L46" s="26">
        <v>27.8</v>
      </c>
      <c r="M46" s="27">
        <v>21.8</v>
      </c>
      <c r="N46" s="20">
        <v>16.100000000000001</v>
      </c>
      <c r="O46" s="2" t="s">
        <v>22</v>
      </c>
    </row>
    <row r="47" spans="1:15" x14ac:dyDescent="0.3">
      <c r="A47" s="2" t="s">
        <v>89</v>
      </c>
      <c r="B47" s="38">
        <v>19176</v>
      </c>
      <c r="C47" s="73">
        <v>13159</v>
      </c>
      <c r="D47" s="74">
        <v>18311</v>
      </c>
      <c r="E47" s="75">
        <v>19443</v>
      </c>
      <c r="F47" s="76">
        <v>18004</v>
      </c>
      <c r="G47" s="77">
        <v>19504</v>
      </c>
      <c r="H47" s="23">
        <v>1947</v>
      </c>
      <c r="I47" s="79">
        <v>19176</v>
      </c>
      <c r="J47" s="46">
        <v>37843</v>
      </c>
      <c r="K47" s="78">
        <v>18145</v>
      </c>
      <c r="L47" s="81">
        <v>40817</v>
      </c>
      <c r="M47" s="82">
        <v>10169</v>
      </c>
      <c r="N47" s="75">
        <v>36867</v>
      </c>
      <c r="O47" s="2" t="s">
        <v>89</v>
      </c>
    </row>
    <row r="48" spans="1:15" x14ac:dyDescent="0.3">
      <c r="A48" s="15" t="s">
        <v>114</v>
      </c>
      <c r="B48" s="16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 t="s">
        <v>114</v>
      </c>
    </row>
    <row r="49" spans="1:15" x14ac:dyDescent="0.3">
      <c r="A49" s="3" t="s">
        <v>115</v>
      </c>
      <c r="B49" s="4">
        <f>INT(SUM(C49:N49)*100/12)/100</f>
        <v>10.8</v>
      </c>
      <c r="C49" s="221">
        <f t="shared" ref="C49:N49" si="4">(C3+C26)/2</f>
        <v>3.2935000000000003</v>
      </c>
      <c r="D49" s="222">
        <f t="shared" si="4"/>
        <v>2.7484999999999999</v>
      </c>
      <c r="E49" s="223">
        <f t="shared" si="4"/>
        <v>4.46</v>
      </c>
      <c r="F49" s="224">
        <f t="shared" si="4"/>
        <v>9.2349999999999994</v>
      </c>
      <c r="G49" s="225">
        <f t="shared" si="4"/>
        <v>11.504999999999999</v>
      </c>
      <c r="H49" s="226">
        <f t="shared" si="4"/>
        <v>16</v>
      </c>
      <c r="I49" s="227">
        <f t="shared" si="4"/>
        <v>20.149999999999999</v>
      </c>
      <c r="J49" s="228">
        <f t="shared" si="4"/>
        <v>19</v>
      </c>
      <c r="K49" s="226">
        <f t="shared" si="4"/>
        <v>15.850000000000001</v>
      </c>
      <c r="L49" s="229">
        <f t="shared" si="4"/>
        <v>13.7</v>
      </c>
      <c r="M49" s="250">
        <f t="shared" si="4"/>
        <v>7.1099999999999994</v>
      </c>
      <c r="N49" s="251">
        <f t="shared" si="4"/>
        <v>6.55</v>
      </c>
      <c r="O49" s="3" t="s">
        <v>115</v>
      </c>
    </row>
    <row r="50" spans="1:15" x14ac:dyDescent="0.3">
      <c r="A50" s="2" t="s">
        <v>116</v>
      </c>
      <c r="B50" s="18">
        <f>INT(SUM(C50:N50)*100/12)/100</f>
        <v>11.32</v>
      </c>
      <c r="C50" s="231">
        <f t="shared" ref="C50:N50" si="5">(C4+C27)/2</f>
        <v>4.5285833333333336</v>
      </c>
      <c r="D50" s="232">
        <f t="shared" si="5"/>
        <v>4.900291666666666</v>
      </c>
      <c r="E50" s="233">
        <f t="shared" si="5"/>
        <v>7.6449999999999996</v>
      </c>
      <c r="F50" s="234">
        <f t="shared" si="5"/>
        <v>10.710416666666665</v>
      </c>
      <c r="G50" s="235">
        <f t="shared" si="5"/>
        <v>13.753333333333334</v>
      </c>
      <c r="H50" s="236">
        <f t="shared" si="5"/>
        <v>16.695833333333333</v>
      </c>
      <c r="I50" s="237">
        <f t="shared" si="5"/>
        <v>18.436666666666667</v>
      </c>
      <c r="J50" s="238">
        <f t="shared" si="5"/>
        <v>18.507500000000004</v>
      </c>
      <c r="K50" s="236">
        <f t="shared" si="5"/>
        <v>15.709583333333335</v>
      </c>
      <c r="L50" s="239">
        <f t="shared" si="5"/>
        <v>12.494166666666665</v>
      </c>
      <c r="M50" s="240">
        <f t="shared" si="5"/>
        <v>8.1087500000000006</v>
      </c>
      <c r="N50" s="233">
        <f t="shared" si="5"/>
        <v>4.3895416666666662</v>
      </c>
      <c r="O50" s="2" t="s">
        <v>116</v>
      </c>
    </row>
    <row r="51" spans="1:15" x14ac:dyDescent="0.3">
      <c r="A51" s="2" t="s">
        <v>21</v>
      </c>
      <c r="B51" s="18">
        <f t="shared" ref="B51:N51" si="6">B49-B50</f>
        <v>-0.51999999999999957</v>
      </c>
      <c r="C51" s="17">
        <f t="shared" si="6"/>
        <v>-1.2350833333333333</v>
      </c>
      <c r="D51" s="19">
        <f t="shared" si="6"/>
        <v>-2.1517916666666661</v>
      </c>
      <c r="E51" s="20">
        <f t="shared" si="6"/>
        <v>-3.1849999999999996</v>
      </c>
      <c r="F51" s="21">
        <f t="shared" si="6"/>
        <v>-1.4754166666666659</v>
      </c>
      <c r="G51" s="22">
        <f t="shared" si="6"/>
        <v>-2.2483333333333348</v>
      </c>
      <c r="H51" s="23">
        <f t="shared" si="6"/>
        <v>-0.69583333333333286</v>
      </c>
      <c r="I51" s="24">
        <f t="shared" si="6"/>
        <v>1.7133333333333312</v>
      </c>
      <c r="J51" s="25">
        <f t="shared" si="6"/>
        <v>0.49249999999999616</v>
      </c>
      <c r="K51" s="23">
        <f t="shared" si="6"/>
        <v>0.14041666666666686</v>
      </c>
      <c r="L51" s="26">
        <f t="shared" si="6"/>
        <v>1.2058333333333344</v>
      </c>
      <c r="M51" s="27">
        <f t="shared" si="6"/>
        <v>-0.99875000000000114</v>
      </c>
      <c r="N51" s="20">
        <f t="shared" si="6"/>
        <v>2.1604583333333336</v>
      </c>
      <c r="O51" s="2" t="s">
        <v>21</v>
      </c>
    </row>
    <row r="52" spans="1:15" x14ac:dyDescent="0.3">
      <c r="A52" s="2" t="s">
        <v>117</v>
      </c>
      <c r="B52" s="18">
        <v>10.11</v>
      </c>
      <c r="C52" s="17">
        <v>0.60499999999999998</v>
      </c>
      <c r="D52" s="19">
        <v>1.4850000000000001</v>
      </c>
      <c r="E52" s="20">
        <v>4.46</v>
      </c>
      <c r="F52" s="21">
        <v>8.34</v>
      </c>
      <c r="G52" s="22">
        <v>11.5</v>
      </c>
      <c r="H52" s="23">
        <v>15.45</v>
      </c>
      <c r="I52" s="24">
        <v>16.8</v>
      </c>
      <c r="J52" s="25">
        <v>17.350000000000001</v>
      </c>
      <c r="K52" s="23">
        <v>13.94</v>
      </c>
      <c r="L52" s="26">
        <v>8.9600000000000009</v>
      </c>
      <c r="M52" s="27">
        <v>6.7850000000000001</v>
      </c>
      <c r="N52" s="20">
        <v>-5.5E-2</v>
      </c>
      <c r="O52" s="2" t="s">
        <v>117</v>
      </c>
    </row>
    <row r="53" spans="1:15" x14ac:dyDescent="0.3">
      <c r="A53" s="2" t="s">
        <v>86</v>
      </c>
      <c r="B53" s="18">
        <v>2010</v>
      </c>
      <c r="C53" s="17">
        <v>2010</v>
      </c>
      <c r="D53" s="19">
        <v>2012</v>
      </c>
      <c r="E53" s="20">
        <v>2013</v>
      </c>
      <c r="F53" s="21">
        <v>2001</v>
      </c>
      <c r="G53" s="22">
        <v>2010</v>
      </c>
      <c r="H53" s="23">
        <v>2002</v>
      </c>
      <c r="I53" s="24">
        <v>2011</v>
      </c>
      <c r="J53" s="25">
        <v>2006</v>
      </c>
      <c r="K53" s="23">
        <v>2001</v>
      </c>
      <c r="L53" s="26">
        <v>2003</v>
      </c>
      <c r="M53" s="27">
        <v>2010</v>
      </c>
      <c r="N53" s="20">
        <v>2010</v>
      </c>
      <c r="O53" s="2" t="s">
        <v>86</v>
      </c>
    </row>
    <row r="54" spans="1:15" x14ac:dyDescent="0.3">
      <c r="A54" s="2" t="s">
        <v>118</v>
      </c>
      <c r="B54" s="18">
        <v>12.15</v>
      </c>
      <c r="C54" s="17">
        <v>7.88</v>
      </c>
      <c r="D54" s="19">
        <v>7.84</v>
      </c>
      <c r="E54" s="20">
        <v>8.66</v>
      </c>
      <c r="F54" s="21">
        <v>13.68</v>
      </c>
      <c r="G54" s="22">
        <v>16.3</v>
      </c>
      <c r="H54" s="23">
        <v>17.600000000000001</v>
      </c>
      <c r="I54" s="24">
        <v>22.1</v>
      </c>
      <c r="J54" s="25">
        <v>20.350000000000001</v>
      </c>
      <c r="K54" s="23">
        <v>18.850000000000001</v>
      </c>
      <c r="L54" s="26">
        <v>15.5</v>
      </c>
      <c r="M54" s="27">
        <v>9.32</v>
      </c>
      <c r="N54" s="20">
        <v>7.2850000000000001</v>
      </c>
      <c r="O54" s="2" t="s">
        <v>118</v>
      </c>
    </row>
    <row r="55" spans="1:15" ht="15" thickBot="1" x14ac:dyDescent="0.35">
      <c r="A55" s="87" t="s">
        <v>86</v>
      </c>
      <c r="B55" s="88">
        <v>2011</v>
      </c>
      <c r="C55" s="89">
        <v>2007</v>
      </c>
      <c r="D55" s="90">
        <v>2002</v>
      </c>
      <c r="E55" s="91">
        <v>2003</v>
      </c>
      <c r="F55" s="92">
        <v>2011</v>
      </c>
      <c r="G55" s="93">
        <v>2008</v>
      </c>
      <c r="H55" s="94">
        <v>2005</v>
      </c>
      <c r="I55" s="95">
        <v>2006</v>
      </c>
      <c r="J55" s="96">
        <v>2003</v>
      </c>
      <c r="K55" s="94">
        <v>2006</v>
      </c>
      <c r="L55" s="97">
        <v>2005</v>
      </c>
      <c r="M55" s="98">
        <v>2006</v>
      </c>
      <c r="N55" s="91">
        <v>2011</v>
      </c>
      <c r="O55" s="87" t="s">
        <v>86</v>
      </c>
    </row>
    <row r="56" spans="1:15" ht="15" thickTop="1" x14ac:dyDescent="0.3">
      <c r="A56" s="61" t="s">
        <v>119</v>
      </c>
      <c r="B56" s="62">
        <f>INT(SUM(C56:N56)*100/12)/100</f>
        <v>10.32</v>
      </c>
      <c r="C56" s="241">
        <f t="shared" ref="C56:N56" si="7">(C14+C37)/2</f>
        <v>3.25</v>
      </c>
      <c r="D56" s="242">
        <f t="shared" si="7"/>
        <v>2.65</v>
      </c>
      <c r="E56" s="243">
        <f t="shared" si="7"/>
        <v>3.85</v>
      </c>
      <c r="F56" s="244">
        <f t="shared" si="7"/>
        <v>8.4499999999999993</v>
      </c>
      <c r="G56" s="245">
        <f t="shared" si="7"/>
        <v>10.8</v>
      </c>
      <c r="H56" s="246">
        <f t="shared" si="7"/>
        <v>15.1</v>
      </c>
      <c r="I56" s="247">
        <f t="shared" si="7"/>
        <v>19.2</v>
      </c>
      <c r="J56" s="248">
        <f t="shared" si="7"/>
        <v>18.399999999999999</v>
      </c>
      <c r="K56" s="246">
        <f t="shared" si="7"/>
        <v>15.4</v>
      </c>
      <c r="L56" s="249">
        <f t="shared" si="7"/>
        <v>13.3</v>
      </c>
      <c r="M56" s="230">
        <f t="shared" si="7"/>
        <v>6.95</v>
      </c>
      <c r="N56" s="243">
        <f t="shared" si="7"/>
        <v>6.5</v>
      </c>
      <c r="O56" s="61" t="s">
        <v>119</v>
      </c>
    </row>
    <row r="57" spans="1:15" x14ac:dyDescent="0.3">
      <c r="A57" s="2" t="s">
        <v>120</v>
      </c>
      <c r="B57" s="18">
        <f>INT(SUM(C57:N57)*100/12)/100</f>
        <v>10.11</v>
      </c>
      <c r="C57" s="231">
        <f t="shared" ref="C57:N57" si="8">(C15+C38)/2</f>
        <v>3.45</v>
      </c>
      <c r="D57" s="232">
        <f t="shared" si="8"/>
        <v>4</v>
      </c>
      <c r="E57" s="233">
        <f t="shared" si="8"/>
        <v>6.55</v>
      </c>
      <c r="F57" s="234">
        <f t="shared" si="8"/>
        <v>8.8000000000000007</v>
      </c>
      <c r="G57" s="235">
        <f t="shared" si="8"/>
        <v>12.350000000000001</v>
      </c>
      <c r="H57" s="236">
        <f t="shared" si="8"/>
        <v>14.850000000000001</v>
      </c>
      <c r="I57" s="237">
        <f t="shared" si="8"/>
        <v>16.899999999999999</v>
      </c>
      <c r="J57" s="238">
        <f t="shared" si="8"/>
        <v>17.05</v>
      </c>
      <c r="K57" s="236">
        <f t="shared" si="8"/>
        <v>14.95</v>
      </c>
      <c r="L57" s="239">
        <f t="shared" si="8"/>
        <v>11.25</v>
      </c>
      <c r="M57" s="240">
        <f t="shared" si="8"/>
        <v>6.85</v>
      </c>
      <c r="N57" s="233">
        <f t="shared" si="8"/>
        <v>4.4000000000000004</v>
      </c>
      <c r="O57" s="2" t="s">
        <v>120</v>
      </c>
    </row>
    <row r="58" spans="1:15" x14ac:dyDescent="0.3">
      <c r="A58" s="2" t="s">
        <v>21</v>
      </c>
      <c r="B58" s="18">
        <f t="shared" ref="B58:N58" si="9">B56-B57</f>
        <v>0.21000000000000085</v>
      </c>
      <c r="C58" s="17">
        <f t="shared" si="9"/>
        <v>-0.20000000000000018</v>
      </c>
      <c r="D58" s="19">
        <f t="shared" si="9"/>
        <v>-1.35</v>
      </c>
      <c r="E58" s="20">
        <f t="shared" si="9"/>
        <v>-2.6999999999999997</v>
      </c>
      <c r="F58" s="21">
        <f t="shared" si="9"/>
        <v>-0.35000000000000142</v>
      </c>
      <c r="G58" s="22">
        <f t="shared" si="9"/>
        <v>-1.5500000000000007</v>
      </c>
      <c r="H58" s="23">
        <f t="shared" si="9"/>
        <v>0.24999999999999822</v>
      </c>
      <c r="I58" s="24">
        <f t="shared" si="9"/>
        <v>2.3000000000000007</v>
      </c>
      <c r="J58" s="25">
        <f t="shared" si="9"/>
        <v>1.3499999999999979</v>
      </c>
      <c r="K58" s="23">
        <f t="shared" si="9"/>
        <v>0.45000000000000107</v>
      </c>
      <c r="L58" s="26">
        <f t="shared" si="9"/>
        <v>2.0500000000000007</v>
      </c>
      <c r="M58" s="27">
        <f t="shared" si="9"/>
        <v>0.10000000000000053</v>
      </c>
      <c r="N58" s="20">
        <f t="shared" si="9"/>
        <v>2.0999999999999996</v>
      </c>
      <c r="O58" s="2" t="s">
        <v>21</v>
      </c>
    </row>
    <row r="59" spans="1:15" x14ac:dyDescent="0.3">
      <c r="A59" s="2" t="s">
        <v>117</v>
      </c>
      <c r="B59" s="16"/>
      <c r="C59" s="17">
        <v>-3.1</v>
      </c>
      <c r="D59" s="19">
        <v>-3.6</v>
      </c>
      <c r="E59" s="20">
        <v>3.4</v>
      </c>
      <c r="F59" s="21">
        <v>6.3</v>
      </c>
      <c r="G59" s="22">
        <v>9.6999999999999993</v>
      </c>
      <c r="H59" s="23">
        <v>12.5</v>
      </c>
      <c r="I59" s="24">
        <v>14.9</v>
      </c>
      <c r="J59" s="25">
        <v>14.9</v>
      </c>
      <c r="K59" s="23">
        <v>11.9</v>
      </c>
      <c r="L59" s="26">
        <v>7.6</v>
      </c>
      <c r="M59" s="27">
        <v>3.7</v>
      </c>
      <c r="N59" s="20">
        <v>-0.1</v>
      </c>
      <c r="O59" s="2" t="s">
        <v>117</v>
      </c>
    </row>
    <row r="60" spans="1:15" x14ac:dyDescent="0.3">
      <c r="A60" s="2" t="s">
        <v>86</v>
      </c>
      <c r="B60" s="16"/>
      <c r="C60" s="17">
        <v>1963</v>
      </c>
      <c r="D60" s="19">
        <v>1956</v>
      </c>
      <c r="E60" s="20">
        <v>1955</v>
      </c>
      <c r="F60" s="21">
        <v>1986</v>
      </c>
      <c r="G60" s="22">
        <v>1984</v>
      </c>
      <c r="H60" s="23">
        <v>1972</v>
      </c>
      <c r="I60" s="24" t="s">
        <v>99</v>
      </c>
      <c r="J60" s="25">
        <v>1956</v>
      </c>
      <c r="K60" s="23">
        <v>1986</v>
      </c>
      <c r="L60" s="26">
        <v>1974</v>
      </c>
      <c r="M60" s="27">
        <v>1993</v>
      </c>
      <c r="N60" s="20">
        <v>2010</v>
      </c>
      <c r="O60" s="2" t="s">
        <v>86</v>
      </c>
    </row>
    <row r="61" spans="1:15" x14ac:dyDescent="0.3">
      <c r="A61" s="2" t="s">
        <v>118</v>
      </c>
      <c r="B61" s="16"/>
      <c r="C61" s="17">
        <v>7.7</v>
      </c>
      <c r="D61" s="19">
        <v>8.6</v>
      </c>
      <c r="E61" s="20">
        <v>9.9</v>
      </c>
      <c r="F61" s="21">
        <v>12.65</v>
      </c>
      <c r="G61" s="22">
        <v>15.1</v>
      </c>
      <c r="H61" s="23">
        <v>17.8</v>
      </c>
      <c r="I61" s="24">
        <v>21.3</v>
      </c>
      <c r="J61" s="25">
        <v>21.1</v>
      </c>
      <c r="K61" s="23">
        <v>18.600000000000001</v>
      </c>
      <c r="L61" s="26">
        <v>15</v>
      </c>
      <c r="M61" s="27">
        <v>11.2</v>
      </c>
      <c r="N61" s="20">
        <v>8</v>
      </c>
      <c r="O61" s="2" t="s">
        <v>118</v>
      </c>
    </row>
    <row r="62" spans="1:15" x14ac:dyDescent="0.3">
      <c r="A62" s="87" t="s">
        <v>86</v>
      </c>
      <c r="B62" s="99"/>
      <c r="C62" s="89">
        <v>2007</v>
      </c>
      <c r="D62" s="90">
        <v>1990</v>
      </c>
      <c r="E62" s="91" t="s">
        <v>99</v>
      </c>
      <c r="F62" s="92">
        <v>2007</v>
      </c>
      <c r="G62" s="93">
        <v>1947</v>
      </c>
      <c r="H62" s="94">
        <v>1976</v>
      </c>
      <c r="I62" s="95">
        <v>2006</v>
      </c>
      <c r="J62" s="96">
        <v>1947</v>
      </c>
      <c r="K62" s="94">
        <v>1949</v>
      </c>
      <c r="L62" s="97">
        <v>2001</v>
      </c>
      <c r="M62" s="98">
        <v>1994</v>
      </c>
      <c r="N62" s="91">
        <v>1974</v>
      </c>
      <c r="O62" s="87" t="s">
        <v>86</v>
      </c>
    </row>
    <row r="63" spans="1:15" x14ac:dyDescent="0.3">
      <c r="A63" s="15" t="s">
        <v>121</v>
      </c>
      <c r="B63" s="16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 t="s">
        <v>121</v>
      </c>
    </row>
    <row r="64" spans="1:15" x14ac:dyDescent="0.3">
      <c r="A64" s="263" t="s">
        <v>122</v>
      </c>
      <c r="B64" s="264">
        <f>SUM(C64:N64)</f>
        <v>56</v>
      </c>
      <c r="C64" s="265">
        <v>15</v>
      </c>
      <c r="D64" s="266">
        <v>15</v>
      </c>
      <c r="E64" s="267">
        <v>9</v>
      </c>
      <c r="F64" s="268">
        <v>6</v>
      </c>
      <c r="G64" s="269">
        <v>0</v>
      </c>
      <c r="H64" s="270">
        <v>0</v>
      </c>
      <c r="I64" s="271">
        <v>0</v>
      </c>
      <c r="J64" s="272">
        <v>0</v>
      </c>
      <c r="K64" s="270">
        <v>0</v>
      </c>
      <c r="L64" s="273">
        <v>0</v>
      </c>
      <c r="M64" s="274">
        <v>5</v>
      </c>
      <c r="N64" s="267">
        <v>6</v>
      </c>
      <c r="O64" s="263" t="s">
        <v>122</v>
      </c>
    </row>
    <row r="65" spans="1:15" x14ac:dyDescent="0.3">
      <c r="A65" s="275" t="s">
        <v>123</v>
      </c>
      <c r="B65" s="253">
        <f>SUM(C65:N65)</f>
        <v>50.250000000000007</v>
      </c>
      <c r="C65" s="276">
        <v>11.333333333333334</v>
      </c>
      <c r="D65" s="277">
        <v>10.833333333333334</v>
      </c>
      <c r="E65" s="278">
        <v>7.416666666666667</v>
      </c>
      <c r="F65" s="279">
        <v>3</v>
      </c>
      <c r="G65" s="280">
        <v>0.25</v>
      </c>
      <c r="H65" s="281">
        <v>0</v>
      </c>
      <c r="I65" s="282">
        <v>0</v>
      </c>
      <c r="J65" s="283">
        <v>0</v>
      </c>
      <c r="K65" s="281">
        <v>0</v>
      </c>
      <c r="L65" s="284">
        <v>1.3333333333333333</v>
      </c>
      <c r="M65" s="285">
        <v>3.75</v>
      </c>
      <c r="N65" s="278">
        <v>12.333333333333334</v>
      </c>
      <c r="O65" s="275" t="s">
        <v>123</v>
      </c>
    </row>
    <row r="66" spans="1:15" x14ac:dyDescent="0.3">
      <c r="A66" s="2" t="s">
        <v>124</v>
      </c>
      <c r="B66" s="18">
        <v>77</v>
      </c>
      <c r="C66" s="17">
        <v>18</v>
      </c>
      <c r="D66" s="19">
        <v>18</v>
      </c>
      <c r="E66" s="20">
        <v>15</v>
      </c>
      <c r="F66" s="21">
        <v>9</v>
      </c>
      <c r="G66" s="22">
        <v>2</v>
      </c>
      <c r="H66" s="23">
        <v>0</v>
      </c>
      <c r="I66" s="24">
        <v>0</v>
      </c>
      <c r="J66" s="25">
        <v>0</v>
      </c>
      <c r="K66" s="23">
        <v>0</v>
      </c>
      <c r="L66" s="26">
        <v>7</v>
      </c>
      <c r="M66" s="27">
        <v>8</v>
      </c>
      <c r="N66" s="20">
        <v>25</v>
      </c>
      <c r="O66" s="2" t="s">
        <v>124</v>
      </c>
    </row>
    <row r="67" spans="1:15" x14ac:dyDescent="0.3">
      <c r="A67" s="2" t="s">
        <v>86</v>
      </c>
      <c r="B67" s="18">
        <v>2010</v>
      </c>
      <c r="C67" s="17">
        <v>2010</v>
      </c>
      <c r="D67" s="19">
        <v>2003</v>
      </c>
      <c r="E67" s="20">
        <v>2006</v>
      </c>
      <c r="F67" s="21">
        <v>2003</v>
      </c>
      <c r="G67" s="22">
        <v>2010</v>
      </c>
      <c r="H67" s="23"/>
      <c r="I67" s="24"/>
      <c r="J67" s="25"/>
      <c r="K67" s="23"/>
      <c r="L67" s="26">
        <v>2003</v>
      </c>
      <c r="M67" s="27">
        <v>2005</v>
      </c>
      <c r="N67" s="20">
        <v>2010</v>
      </c>
      <c r="O67" s="2" t="s">
        <v>86</v>
      </c>
    </row>
    <row r="68" spans="1:15" x14ac:dyDescent="0.3">
      <c r="A68" s="2" t="s">
        <v>125</v>
      </c>
      <c r="B68" s="18">
        <v>34</v>
      </c>
      <c r="C68" s="17">
        <v>4</v>
      </c>
      <c r="D68" s="19">
        <v>6</v>
      </c>
      <c r="E68" s="20">
        <v>2</v>
      </c>
      <c r="F68" s="21">
        <v>0</v>
      </c>
      <c r="G68" s="22">
        <v>0</v>
      </c>
      <c r="H68" s="23">
        <v>0</v>
      </c>
      <c r="I68" s="24">
        <v>0</v>
      </c>
      <c r="J68" s="25">
        <v>0</v>
      </c>
      <c r="K68" s="23">
        <v>0</v>
      </c>
      <c r="L68" s="26">
        <v>0</v>
      </c>
      <c r="M68" s="27">
        <v>0</v>
      </c>
      <c r="N68" s="20">
        <v>3</v>
      </c>
      <c r="O68" s="2" t="s">
        <v>125</v>
      </c>
    </row>
    <row r="69" spans="1:15" x14ac:dyDescent="0.3">
      <c r="A69" s="2" t="s">
        <v>126</v>
      </c>
      <c r="B69" s="18">
        <v>2002</v>
      </c>
      <c r="C69" s="17">
        <v>2008</v>
      </c>
      <c r="D69" s="19">
        <v>2007</v>
      </c>
      <c r="E69" s="20">
        <v>2012</v>
      </c>
      <c r="F69" s="21">
        <v>2011</v>
      </c>
      <c r="G69" s="22">
        <v>2013</v>
      </c>
      <c r="H69" s="23"/>
      <c r="I69" s="24"/>
      <c r="J69" s="25"/>
      <c r="K69" s="23"/>
      <c r="L69" s="26">
        <v>2013</v>
      </c>
      <c r="M69" s="27">
        <v>2002</v>
      </c>
      <c r="N69" s="20">
        <v>2011</v>
      </c>
      <c r="O69" s="2" t="s">
        <v>126</v>
      </c>
    </row>
    <row r="70" spans="1:15" x14ac:dyDescent="0.3">
      <c r="A70" s="2" t="s">
        <v>127</v>
      </c>
      <c r="B70" s="100">
        <v>41598</v>
      </c>
      <c r="C70" s="17"/>
      <c r="D70" s="19"/>
      <c r="E70" s="20"/>
      <c r="F70" s="21"/>
      <c r="G70" s="22"/>
      <c r="H70" s="23"/>
      <c r="I70" s="24"/>
      <c r="J70" s="25"/>
      <c r="K70" s="23"/>
      <c r="L70" s="26"/>
      <c r="M70" s="27"/>
      <c r="N70" s="20"/>
      <c r="O70" s="2"/>
    </row>
    <row r="71" spans="1:15" x14ac:dyDescent="0.3">
      <c r="A71" s="2" t="s">
        <v>128</v>
      </c>
      <c r="B71" s="38">
        <v>40101</v>
      </c>
      <c r="C71" s="17"/>
      <c r="D71" s="19"/>
      <c r="E71" s="20"/>
      <c r="F71" s="21"/>
      <c r="G71" s="22"/>
      <c r="H71" s="23"/>
      <c r="I71" s="24"/>
      <c r="J71" s="25"/>
      <c r="K71" s="23"/>
      <c r="L71" s="26"/>
      <c r="M71" s="27"/>
      <c r="N71" s="20"/>
      <c r="O71" s="2"/>
    </row>
    <row r="72" spans="1:15" x14ac:dyDescent="0.3">
      <c r="A72" s="2" t="s">
        <v>129</v>
      </c>
      <c r="B72" s="38">
        <v>39775</v>
      </c>
      <c r="C72" s="17"/>
      <c r="D72" s="19"/>
      <c r="E72" s="20"/>
      <c r="F72" s="21"/>
      <c r="G72" s="22"/>
      <c r="H72" s="23"/>
      <c r="I72" s="24"/>
      <c r="J72" s="25"/>
      <c r="K72" s="23"/>
      <c r="L72" s="26"/>
      <c r="M72" s="27"/>
      <c r="N72" s="20"/>
      <c r="O72" s="2"/>
    </row>
    <row r="73" spans="1:15" x14ac:dyDescent="0.3">
      <c r="A73" s="2" t="s">
        <v>130</v>
      </c>
      <c r="B73" s="100">
        <v>41385</v>
      </c>
      <c r="C73" s="17"/>
      <c r="D73" s="19"/>
      <c r="E73" s="20"/>
      <c r="F73" s="21"/>
      <c r="G73" s="22"/>
      <c r="H73" s="23"/>
      <c r="I73" s="24"/>
      <c r="J73" s="25"/>
      <c r="K73" s="23"/>
      <c r="L73" s="26"/>
      <c r="M73" s="27"/>
      <c r="N73" s="20"/>
      <c r="O73" s="2"/>
    </row>
    <row r="74" spans="1:15" x14ac:dyDescent="0.3">
      <c r="A74" s="2" t="s">
        <v>131</v>
      </c>
      <c r="B74" s="38">
        <v>40624</v>
      </c>
      <c r="C74" s="17"/>
      <c r="D74" s="19"/>
      <c r="E74" s="20"/>
      <c r="F74" s="21"/>
      <c r="G74" s="22"/>
      <c r="H74" s="23"/>
      <c r="I74" s="24"/>
      <c r="J74" s="25"/>
      <c r="K74" s="23"/>
      <c r="L74" s="26"/>
      <c r="M74" s="27"/>
      <c r="N74" s="20"/>
      <c r="O74" s="2"/>
    </row>
    <row r="75" spans="1:15" ht="15" thickBot="1" x14ac:dyDescent="0.35">
      <c r="A75" s="101" t="s">
        <v>132</v>
      </c>
      <c r="B75" s="102">
        <v>38490</v>
      </c>
      <c r="C75" s="103"/>
      <c r="D75" s="104"/>
      <c r="E75" s="105"/>
      <c r="F75" s="106"/>
      <c r="G75" s="107"/>
      <c r="H75" s="108"/>
      <c r="I75" s="109"/>
      <c r="J75" s="110"/>
      <c r="K75" s="108"/>
      <c r="L75" s="111"/>
      <c r="M75" s="112"/>
      <c r="N75" s="105"/>
      <c r="O75" s="101"/>
    </row>
    <row r="76" spans="1:15" ht="15" thickTop="1" x14ac:dyDescent="0.3">
      <c r="A76" s="61" t="s">
        <v>133</v>
      </c>
      <c r="B76" s="62">
        <f>SUM(C76:N76)</f>
        <v>50</v>
      </c>
      <c r="C76" s="63">
        <v>14</v>
      </c>
      <c r="D76" s="64">
        <v>14</v>
      </c>
      <c r="E76" s="65">
        <v>10</v>
      </c>
      <c r="F76" s="66">
        <v>6</v>
      </c>
      <c r="G76" s="67">
        <v>0</v>
      </c>
      <c r="H76" s="68">
        <v>0</v>
      </c>
      <c r="I76" s="69">
        <v>0</v>
      </c>
      <c r="J76" s="70">
        <v>0</v>
      </c>
      <c r="K76" s="68">
        <v>0</v>
      </c>
      <c r="L76" s="71">
        <v>0</v>
      </c>
      <c r="M76" s="72">
        <v>1</v>
      </c>
      <c r="N76" s="65">
        <v>5</v>
      </c>
      <c r="O76" s="61" t="s">
        <v>133</v>
      </c>
    </row>
    <row r="77" spans="1:15" x14ac:dyDescent="0.3">
      <c r="A77" s="113" t="s">
        <v>134</v>
      </c>
      <c r="B77" s="114">
        <f>SUM(C77:N77)</f>
        <v>49</v>
      </c>
      <c r="C77" s="115">
        <v>12</v>
      </c>
      <c r="D77" s="116">
        <v>11</v>
      </c>
      <c r="E77" s="117">
        <v>7</v>
      </c>
      <c r="F77" s="118">
        <v>3</v>
      </c>
      <c r="G77" s="119">
        <v>0</v>
      </c>
      <c r="H77" s="120">
        <v>0</v>
      </c>
      <c r="I77" s="121">
        <v>0</v>
      </c>
      <c r="J77" s="122">
        <v>0</v>
      </c>
      <c r="K77" s="120">
        <v>0</v>
      </c>
      <c r="L77" s="123">
        <v>1</v>
      </c>
      <c r="M77" s="124">
        <v>5</v>
      </c>
      <c r="N77" s="117">
        <v>10</v>
      </c>
      <c r="O77" s="113" t="s">
        <v>134</v>
      </c>
    </row>
    <row r="78" spans="1:15" x14ac:dyDescent="0.3">
      <c r="A78" s="2" t="s">
        <v>124</v>
      </c>
      <c r="B78" s="125"/>
      <c r="C78" s="17">
        <v>28</v>
      </c>
      <c r="D78" s="19">
        <v>27</v>
      </c>
      <c r="E78" s="20">
        <v>23</v>
      </c>
      <c r="F78" s="21">
        <v>9</v>
      </c>
      <c r="G78" s="22">
        <v>2</v>
      </c>
      <c r="H78" s="23">
        <v>0</v>
      </c>
      <c r="I78" s="24">
        <v>0</v>
      </c>
      <c r="J78" s="25">
        <v>0</v>
      </c>
      <c r="K78" s="23">
        <v>0</v>
      </c>
      <c r="L78" s="26">
        <v>5</v>
      </c>
      <c r="M78" s="27">
        <v>15</v>
      </c>
      <c r="N78" s="20">
        <v>23</v>
      </c>
      <c r="O78" s="2" t="s">
        <v>124</v>
      </c>
    </row>
    <row r="79" spans="1:15" x14ac:dyDescent="0.3">
      <c r="A79" s="2" t="s">
        <v>86</v>
      </c>
      <c r="B79" s="125"/>
      <c r="C79" s="17" t="s">
        <v>99</v>
      </c>
      <c r="D79" s="19">
        <v>1956</v>
      </c>
      <c r="E79" s="20">
        <v>1955</v>
      </c>
      <c r="F79" s="21">
        <v>1956</v>
      </c>
      <c r="G79" s="22">
        <v>1962</v>
      </c>
      <c r="H79" s="23"/>
      <c r="I79" s="24"/>
      <c r="J79" s="25"/>
      <c r="K79" s="23"/>
      <c r="L79" s="26">
        <v>1997</v>
      </c>
      <c r="M79" s="27">
        <v>1985</v>
      </c>
      <c r="N79" s="20">
        <v>1963</v>
      </c>
      <c r="O79" s="2" t="s">
        <v>86</v>
      </c>
    </row>
    <row r="80" spans="1:15" x14ac:dyDescent="0.3">
      <c r="A80" s="2" t="s">
        <v>125</v>
      </c>
      <c r="B80" s="125"/>
      <c r="C80" s="17">
        <v>0</v>
      </c>
      <c r="D80" s="19">
        <v>0</v>
      </c>
      <c r="E80" s="20">
        <v>0</v>
      </c>
      <c r="F80" s="21">
        <v>0</v>
      </c>
      <c r="G80" s="22">
        <v>0</v>
      </c>
      <c r="H80" s="23">
        <v>0</v>
      </c>
      <c r="I80" s="24">
        <v>0</v>
      </c>
      <c r="J80" s="25">
        <v>0</v>
      </c>
      <c r="K80" s="23">
        <v>0</v>
      </c>
      <c r="L80" s="26">
        <v>0</v>
      </c>
      <c r="M80" s="27">
        <v>0</v>
      </c>
      <c r="N80" s="20">
        <v>0</v>
      </c>
      <c r="O80" s="2" t="s">
        <v>125</v>
      </c>
    </row>
    <row r="81" spans="1:15" x14ac:dyDescent="0.3">
      <c r="A81" s="87" t="s">
        <v>126</v>
      </c>
      <c r="B81" s="125"/>
      <c r="C81" s="89" t="s">
        <v>99</v>
      </c>
      <c r="D81" s="90" t="s">
        <v>99</v>
      </c>
      <c r="E81" s="91">
        <v>2007</v>
      </c>
      <c r="F81" s="92">
        <v>2007</v>
      </c>
      <c r="G81" s="93">
        <v>2010</v>
      </c>
      <c r="H81" s="94"/>
      <c r="I81" s="95"/>
      <c r="J81" s="96"/>
      <c r="K81" s="94"/>
      <c r="L81" s="97">
        <v>2013</v>
      </c>
      <c r="M81" s="98">
        <v>2012</v>
      </c>
      <c r="N81" s="91" t="s">
        <v>99</v>
      </c>
      <c r="O81" s="87" t="s">
        <v>126</v>
      </c>
    </row>
    <row r="82" spans="1:15" x14ac:dyDescent="0.3">
      <c r="A82" s="15" t="s">
        <v>135</v>
      </c>
      <c r="B82" s="16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 t="s">
        <v>135</v>
      </c>
    </row>
    <row r="83" spans="1:15" x14ac:dyDescent="0.3">
      <c r="A83" s="263" t="s">
        <v>136</v>
      </c>
      <c r="B83" s="264">
        <f>SUM(C83:N83)</f>
        <v>7</v>
      </c>
      <c r="C83" s="265">
        <v>5</v>
      </c>
      <c r="D83" s="266">
        <v>1</v>
      </c>
      <c r="E83" s="267">
        <v>1</v>
      </c>
      <c r="F83" s="268">
        <v>0</v>
      </c>
      <c r="G83" s="269">
        <v>0</v>
      </c>
      <c r="H83" s="270">
        <v>0</v>
      </c>
      <c r="I83" s="271">
        <v>0</v>
      </c>
      <c r="J83" s="272">
        <v>0</v>
      </c>
      <c r="K83" s="270">
        <v>0</v>
      </c>
      <c r="L83" s="273">
        <v>0</v>
      </c>
      <c r="M83" s="274">
        <v>0</v>
      </c>
      <c r="N83" s="267">
        <v>0</v>
      </c>
      <c r="O83" s="263" t="s">
        <v>136</v>
      </c>
    </row>
    <row r="84" spans="1:15" x14ac:dyDescent="0.3">
      <c r="A84" s="275" t="s">
        <v>137</v>
      </c>
      <c r="B84" s="253">
        <f>SUM(C84:N84)</f>
        <v>7.6665000000000001</v>
      </c>
      <c r="C84" s="276">
        <v>2.75</v>
      </c>
      <c r="D84" s="277">
        <v>2.0833333333333335</v>
      </c>
      <c r="E84" s="278">
        <v>0.58333333333333337</v>
      </c>
      <c r="F84" s="279">
        <v>8.3333333333333329E-2</v>
      </c>
      <c r="G84" s="280">
        <v>0</v>
      </c>
      <c r="H84" s="281">
        <v>0</v>
      </c>
      <c r="I84" s="282">
        <v>0</v>
      </c>
      <c r="J84" s="283">
        <v>0</v>
      </c>
      <c r="K84" s="281">
        <v>0</v>
      </c>
      <c r="L84" s="284">
        <v>0.16666666666666666</v>
      </c>
      <c r="M84" s="285">
        <v>8.3333333333333329E-2</v>
      </c>
      <c r="N84" s="278">
        <v>1.9164999999999999</v>
      </c>
      <c r="O84" s="275" t="s">
        <v>137</v>
      </c>
    </row>
    <row r="85" spans="1:15" x14ac:dyDescent="0.3">
      <c r="A85" s="2" t="s">
        <v>138</v>
      </c>
      <c r="B85" s="18">
        <v>23</v>
      </c>
      <c r="C85" s="17">
        <v>9</v>
      </c>
      <c r="D85" s="19">
        <v>12</v>
      </c>
      <c r="E85" s="20">
        <v>5</v>
      </c>
      <c r="F85" s="21">
        <v>1</v>
      </c>
      <c r="G85" s="22">
        <v>0</v>
      </c>
      <c r="H85" s="23">
        <v>0</v>
      </c>
      <c r="I85" s="24">
        <v>0</v>
      </c>
      <c r="J85" s="25">
        <v>0</v>
      </c>
      <c r="K85" s="23">
        <v>0</v>
      </c>
      <c r="L85" s="26">
        <v>2</v>
      </c>
      <c r="M85" s="27">
        <v>1</v>
      </c>
      <c r="N85" s="20">
        <v>9</v>
      </c>
      <c r="O85" s="2" t="s">
        <v>138</v>
      </c>
    </row>
    <row r="86" spans="1:15" x14ac:dyDescent="0.3">
      <c r="A86" s="2" t="s">
        <v>86</v>
      </c>
      <c r="B86" s="18">
        <v>2010</v>
      </c>
      <c r="C86" s="17">
        <v>2010</v>
      </c>
      <c r="D86" s="19">
        <v>2012</v>
      </c>
      <c r="E86" s="20">
        <v>2005</v>
      </c>
      <c r="F86" s="21">
        <v>2003</v>
      </c>
      <c r="G86" s="22"/>
      <c r="H86" s="23"/>
      <c r="I86" s="24"/>
      <c r="J86" s="25"/>
      <c r="K86" s="23"/>
      <c r="L86" s="26">
        <v>2003</v>
      </c>
      <c r="M86" s="27">
        <v>2010</v>
      </c>
      <c r="N86" s="20">
        <v>2010</v>
      </c>
      <c r="O86" s="2" t="s">
        <v>86</v>
      </c>
    </row>
    <row r="87" spans="1:15" x14ac:dyDescent="0.3">
      <c r="A87" s="2" t="s">
        <v>139</v>
      </c>
      <c r="B87" s="18">
        <v>1</v>
      </c>
      <c r="C87" s="17">
        <v>0</v>
      </c>
      <c r="D87" s="19">
        <v>0</v>
      </c>
      <c r="E87" s="20">
        <v>0</v>
      </c>
      <c r="F87" s="21">
        <v>0</v>
      </c>
      <c r="G87" s="22">
        <v>0</v>
      </c>
      <c r="H87" s="23">
        <v>0</v>
      </c>
      <c r="I87" s="24">
        <v>0</v>
      </c>
      <c r="J87" s="25">
        <v>0</v>
      </c>
      <c r="K87" s="23">
        <v>0</v>
      </c>
      <c r="L87" s="26">
        <v>0</v>
      </c>
      <c r="M87" s="27">
        <v>0</v>
      </c>
      <c r="N87" s="20">
        <v>0</v>
      </c>
      <c r="O87" s="2" t="s">
        <v>139</v>
      </c>
    </row>
    <row r="88" spans="1:15" ht="15" thickBot="1" x14ac:dyDescent="0.35">
      <c r="A88" s="87" t="s">
        <v>126</v>
      </c>
      <c r="B88" s="88">
        <v>2011</v>
      </c>
      <c r="C88" s="89">
        <v>2005</v>
      </c>
      <c r="D88" s="90">
        <v>2011</v>
      </c>
      <c r="E88" s="91">
        <v>2009</v>
      </c>
      <c r="F88" s="92">
        <v>2013</v>
      </c>
      <c r="G88" s="93"/>
      <c r="H88" s="94"/>
      <c r="I88" s="95"/>
      <c r="J88" s="96"/>
      <c r="K88" s="94"/>
      <c r="L88" s="97">
        <v>2012</v>
      </c>
      <c r="M88" s="98">
        <v>2013</v>
      </c>
      <c r="N88" s="91">
        <v>2013</v>
      </c>
      <c r="O88" s="87" t="s">
        <v>126</v>
      </c>
    </row>
    <row r="89" spans="1:15" ht="15" thickTop="1" x14ac:dyDescent="0.3">
      <c r="A89" s="126" t="s">
        <v>140</v>
      </c>
      <c r="B89" s="127">
        <f>SUM(C89:N89)</f>
        <v>7</v>
      </c>
      <c r="C89" s="201">
        <v>3</v>
      </c>
      <c r="D89" s="202">
        <v>2</v>
      </c>
      <c r="E89" s="203">
        <v>0</v>
      </c>
      <c r="F89" s="204">
        <v>0</v>
      </c>
      <c r="G89" s="132">
        <v>0</v>
      </c>
      <c r="H89" s="133">
        <v>0</v>
      </c>
      <c r="I89" s="134">
        <v>0</v>
      </c>
      <c r="J89" s="135">
        <v>0</v>
      </c>
      <c r="K89" s="133">
        <v>0</v>
      </c>
      <c r="L89" s="136">
        <v>0</v>
      </c>
      <c r="M89" s="137">
        <v>0</v>
      </c>
      <c r="N89" s="130">
        <v>2</v>
      </c>
      <c r="O89" s="126" t="s">
        <v>140</v>
      </c>
    </row>
    <row r="90" spans="1:15" x14ac:dyDescent="0.3">
      <c r="A90" s="15" t="s">
        <v>141</v>
      </c>
      <c r="B90" s="16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 t="s">
        <v>141</v>
      </c>
    </row>
    <row r="91" spans="1:15" x14ac:dyDescent="0.3">
      <c r="A91" s="263" t="s">
        <v>142</v>
      </c>
      <c r="B91" s="264">
        <f>SUM(C91:N91)</f>
        <v>2</v>
      </c>
      <c r="C91" s="265">
        <v>2</v>
      </c>
      <c r="D91" s="266">
        <v>0</v>
      </c>
      <c r="E91" s="267">
        <v>0</v>
      </c>
      <c r="F91" s="268">
        <v>0</v>
      </c>
      <c r="G91" s="269">
        <v>0</v>
      </c>
      <c r="H91" s="270">
        <v>0</v>
      </c>
      <c r="I91" s="271">
        <v>0</v>
      </c>
      <c r="J91" s="272">
        <v>0</v>
      </c>
      <c r="K91" s="270">
        <v>0</v>
      </c>
      <c r="L91" s="273">
        <v>0</v>
      </c>
      <c r="M91" s="274">
        <v>0</v>
      </c>
      <c r="N91" s="267">
        <v>0</v>
      </c>
      <c r="O91" s="263" t="s">
        <v>142</v>
      </c>
    </row>
    <row r="92" spans="1:15" x14ac:dyDescent="0.3">
      <c r="A92" s="275" t="s">
        <v>143</v>
      </c>
      <c r="B92" s="253">
        <f>SUM(C92:N92)</f>
        <v>1.333333333333333</v>
      </c>
      <c r="C92" s="276">
        <v>0.5</v>
      </c>
      <c r="D92" s="277">
        <v>0.66666666666666663</v>
      </c>
      <c r="E92" s="278">
        <v>8.3333333333333329E-2</v>
      </c>
      <c r="F92" s="279">
        <v>0</v>
      </c>
      <c r="G92" s="280">
        <v>0</v>
      </c>
      <c r="H92" s="281">
        <v>0</v>
      </c>
      <c r="I92" s="282">
        <v>0</v>
      </c>
      <c r="J92" s="283">
        <v>0</v>
      </c>
      <c r="K92" s="281">
        <v>0</v>
      </c>
      <c r="L92" s="284">
        <v>0</v>
      </c>
      <c r="M92" s="285">
        <v>0</v>
      </c>
      <c r="N92" s="278">
        <v>8.3333333333333329E-2</v>
      </c>
      <c r="O92" s="275" t="s">
        <v>143</v>
      </c>
    </row>
    <row r="93" spans="1:15" x14ac:dyDescent="0.3">
      <c r="A93" s="2" t="s">
        <v>144</v>
      </c>
      <c r="B93" s="18">
        <v>9</v>
      </c>
      <c r="C93" s="17">
        <v>4</v>
      </c>
      <c r="D93" s="19">
        <v>9</v>
      </c>
      <c r="E93" s="20">
        <v>1</v>
      </c>
      <c r="F93" s="21">
        <v>0</v>
      </c>
      <c r="G93" s="22">
        <v>0</v>
      </c>
      <c r="H93" s="23">
        <v>0</v>
      </c>
      <c r="I93" s="24">
        <v>0</v>
      </c>
      <c r="J93" s="25">
        <v>0</v>
      </c>
      <c r="K93" s="23">
        <v>0</v>
      </c>
      <c r="L93" s="26">
        <v>0</v>
      </c>
      <c r="M93" s="27">
        <v>0</v>
      </c>
      <c r="N93" s="20">
        <v>1</v>
      </c>
      <c r="O93" s="2" t="s">
        <v>144</v>
      </c>
    </row>
    <row r="94" spans="1:15" x14ac:dyDescent="0.3">
      <c r="A94" s="2" t="s">
        <v>86</v>
      </c>
      <c r="B94" s="18">
        <v>2012</v>
      </c>
      <c r="C94" s="17">
        <v>2009</v>
      </c>
      <c r="D94" s="19">
        <v>2012</v>
      </c>
      <c r="E94" s="20">
        <v>2005</v>
      </c>
      <c r="F94" s="21"/>
      <c r="G94" s="22"/>
      <c r="H94" s="23"/>
      <c r="I94" s="24"/>
      <c r="J94" s="25"/>
      <c r="K94" s="23"/>
      <c r="L94" s="26"/>
      <c r="M94" s="27"/>
      <c r="N94" s="20">
        <v>2010</v>
      </c>
      <c r="O94" s="2" t="s">
        <v>86</v>
      </c>
    </row>
    <row r="95" spans="1:15" x14ac:dyDescent="0.3">
      <c r="A95" s="2" t="s">
        <v>145</v>
      </c>
      <c r="B95" s="18">
        <v>0</v>
      </c>
      <c r="C95" s="17">
        <v>0</v>
      </c>
      <c r="D95" s="19">
        <v>0</v>
      </c>
      <c r="E95" s="20">
        <v>0</v>
      </c>
      <c r="F95" s="21">
        <v>0</v>
      </c>
      <c r="G95" s="22">
        <v>0</v>
      </c>
      <c r="H95" s="23">
        <v>0</v>
      </c>
      <c r="I95" s="24">
        <v>0</v>
      </c>
      <c r="J95" s="25">
        <v>0</v>
      </c>
      <c r="K95" s="23">
        <v>0</v>
      </c>
      <c r="L95" s="26">
        <v>0</v>
      </c>
      <c r="M95" s="27">
        <v>0</v>
      </c>
      <c r="N95" s="20">
        <v>0</v>
      </c>
      <c r="O95" s="2" t="s">
        <v>145</v>
      </c>
    </row>
    <row r="96" spans="1:15" ht="15" thickBot="1" x14ac:dyDescent="0.35">
      <c r="A96" s="87" t="s">
        <v>126</v>
      </c>
      <c r="B96" s="88">
        <v>2011</v>
      </c>
      <c r="C96" s="89">
        <v>2012</v>
      </c>
      <c r="D96" s="90">
        <v>2011</v>
      </c>
      <c r="E96" s="91">
        <v>2009</v>
      </c>
      <c r="F96" s="92"/>
      <c r="G96" s="93"/>
      <c r="H96" s="94"/>
      <c r="I96" s="95"/>
      <c r="J96" s="96"/>
      <c r="K96" s="94"/>
      <c r="L96" s="97"/>
      <c r="M96" s="98"/>
      <c r="N96" s="91">
        <v>2013</v>
      </c>
      <c r="O96" s="87" t="s">
        <v>126</v>
      </c>
    </row>
    <row r="97" spans="1:15" ht="15" thickTop="1" x14ac:dyDescent="0.3">
      <c r="A97" s="126" t="s">
        <v>146</v>
      </c>
      <c r="B97" s="127">
        <v>1</v>
      </c>
      <c r="C97" s="128">
        <v>1</v>
      </c>
      <c r="D97" s="129">
        <v>0</v>
      </c>
      <c r="E97" s="130">
        <v>0</v>
      </c>
      <c r="F97" s="131">
        <v>0</v>
      </c>
      <c r="G97" s="132">
        <v>0</v>
      </c>
      <c r="H97" s="133">
        <v>0</v>
      </c>
      <c r="I97" s="134">
        <v>0</v>
      </c>
      <c r="J97" s="135">
        <v>0</v>
      </c>
      <c r="K97" s="133">
        <v>0</v>
      </c>
      <c r="L97" s="211">
        <v>0</v>
      </c>
      <c r="M97" s="137">
        <v>0</v>
      </c>
      <c r="N97" s="130">
        <v>0</v>
      </c>
      <c r="O97" s="126" t="s">
        <v>147</v>
      </c>
    </row>
    <row r="98" spans="1:15" x14ac:dyDescent="0.3">
      <c r="A98" s="15" t="s">
        <v>148</v>
      </c>
      <c r="B98" s="16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 t="s">
        <v>148</v>
      </c>
    </row>
    <row r="99" spans="1:15" x14ac:dyDescent="0.3">
      <c r="A99" s="263" t="s">
        <v>149</v>
      </c>
      <c r="B99" s="264">
        <f>SUM(C99:N99)</f>
        <v>5</v>
      </c>
      <c r="C99" s="265">
        <v>5</v>
      </c>
      <c r="D99" s="266">
        <v>0</v>
      </c>
      <c r="E99" s="267">
        <v>0</v>
      </c>
      <c r="F99" s="268">
        <v>0</v>
      </c>
      <c r="G99" s="269">
        <v>0</v>
      </c>
      <c r="H99" s="270">
        <v>0</v>
      </c>
      <c r="I99" s="271">
        <v>0</v>
      </c>
      <c r="J99" s="272">
        <v>0</v>
      </c>
      <c r="K99" s="270">
        <v>0</v>
      </c>
      <c r="L99" s="273">
        <v>0</v>
      </c>
      <c r="M99" s="274">
        <v>0</v>
      </c>
      <c r="N99" s="267">
        <v>0</v>
      </c>
      <c r="O99" s="263" t="s">
        <v>149</v>
      </c>
    </row>
    <row r="100" spans="1:15" x14ac:dyDescent="0.3">
      <c r="A100" s="275" t="s">
        <v>150</v>
      </c>
      <c r="B100" s="253">
        <f>SUM(C100:N100)</f>
        <v>2.1201851851851852</v>
      </c>
      <c r="C100" s="276">
        <v>0.82407407407407407</v>
      </c>
      <c r="D100" s="277">
        <v>0.83333333333333337</v>
      </c>
      <c r="E100" s="278">
        <v>0</v>
      </c>
      <c r="F100" s="279">
        <v>0</v>
      </c>
      <c r="G100" s="280">
        <v>0</v>
      </c>
      <c r="H100" s="281">
        <v>0</v>
      </c>
      <c r="I100" s="282">
        <v>0</v>
      </c>
      <c r="J100" s="283">
        <v>0</v>
      </c>
      <c r="K100" s="281">
        <v>0</v>
      </c>
      <c r="L100" s="284">
        <v>0</v>
      </c>
      <c r="M100" s="285">
        <v>0</v>
      </c>
      <c r="N100" s="278">
        <v>0.46277777777777779</v>
      </c>
      <c r="O100" s="275" t="s">
        <v>150</v>
      </c>
    </row>
    <row r="101" spans="1:15" x14ac:dyDescent="0.3">
      <c r="A101" s="2" t="s">
        <v>151</v>
      </c>
      <c r="B101" s="18">
        <v>10</v>
      </c>
      <c r="C101" s="17">
        <v>6</v>
      </c>
      <c r="D101" s="19">
        <v>10</v>
      </c>
      <c r="E101" s="20">
        <v>0</v>
      </c>
      <c r="F101" s="21">
        <v>0</v>
      </c>
      <c r="G101" s="22">
        <v>0</v>
      </c>
      <c r="H101" s="23">
        <v>0</v>
      </c>
      <c r="I101" s="24">
        <v>0</v>
      </c>
      <c r="J101" s="25">
        <v>0</v>
      </c>
      <c r="K101" s="23">
        <v>0</v>
      </c>
      <c r="L101" s="26">
        <v>0</v>
      </c>
      <c r="M101" s="27">
        <v>1</v>
      </c>
      <c r="N101" s="20">
        <v>3</v>
      </c>
      <c r="O101" s="2" t="s">
        <v>151</v>
      </c>
    </row>
    <row r="102" spans="1:15" x14ac:dyDescent="0.3">
      <c r="A102" s="2" t="s">
        <v>126</v>
      </c>
      <c r="B102" s="18">
        <v>2010</v>
      </c>
      <c r="C102" s="17">
        <v>2010</v>
      </c>
      <c r="D102" s="19">
        <v>2012</v>
      </c>
      <c r="E102" s="20"/>
      <c r="F102" s="21"/>
      <c r="G102" s="22"/>
      <c r="H102" s="23"/>
      <c r="I102" s="24"/>
      <c r="J102" s="25"/>
      <c r="K102" s="23"/>
      <c r="L102" s="26"/>
      <c r="M102" s="27">
        <v>2010</v>
      </c>
      <c r="N102" s="20">
        <v>2010</v>
      </c>
      <c r="O102" s="2" t="s">
        <v>126</v>
      </c>
    </row>
    <row r="103" spans="1:15" x14ac:dyDescent="0.3">
      <c r="A103" s="2" t="s">
        <v>152</v>
      </c>
      <c r="B103" s="18">
        <v>0</v>
      </c>
      <c r="C103" s="17">
        <v>0</v>
      </c>
      <c r="D103" s="19">
        <v>0</v>
      </c>
      <c r="E103" s="20">
        <v>0</v>
      </c>
      <c r="F103" s="21">
        <v>0</v>
      </c>
      <c r="G103" s="22">
        <v>0</v>
      </c>
      <c r="H103" s="23">
        <v>0</v>
      </c>
      <c r="I103" s="24">
        <v>0</v>
      </c>
      <c r="J103" s="25">
        <v>0</v>
      </c>
      <c r="K103" s="23">
        <v>0</v>
      </c>
      <c r="L103" s="26">
        <v>0</v>
      </c>
      <c r="M103" s="27">
        <v>0</v>
      </c>
      <c r="N103" s="20">
        <v>0</v>
      </c>
      <c r="O103" s="2" t="s">
        <v>152</v>
      </c>
    </row>
    <row r="104" spans="1:15" ht="15" thickBot="1" x14ac:dyDescent="0.35">
      <c r="A104" s="87" t="s">
        <v>126</v>
      </c>
      <c r="B104" s="88">
        <v>2011</v>
      </c>
      <c r="C104" s="89">
        <v>2012</v>
      </c>
      <c r="D104" s="90">
        <v>2011</v>
      </c>
      <c r="E104" s="91"/>
      <c r="F104" s="92"/>
      <c r="G104" s="93"/>
      <c r="H104" s="94"/>
      <c r="I104" s="95"/>
      <c r="J104" s="96"/>
      <c r="K104" s="94"/>
      <c r="L104" s="97"/>
      <c r="M104" s="98">
        <v>2013</v>
      </c>
      <c r="N104" s="91">
        <v>2013</v>
      </c>
      <c r="O104" s="87" t="s">
        <v>126</v>
      </c>
    </row>
    <row r="105" spans="1:15" ht="15" thickTop="1" x14ac:dyDescent="0.3">
      <c r="A105" s="61" t="s">
        <v>153</v>
      </c>
      <c r="B105" s="62">
        <f>SUM(C105:N105)</f>
        <v>8</v>
      </c>
      <c r="C105" s="63">
        <v>5</v>
      </c>
      <c r="D105" s="64">
        <v>1</v>
      </c>
      <c r="E105" s="65">
        <v>2</v>
      </c>
      <c r="F105" s="66">
        <v>0</v>
      </c>
      <c r="G105" s="219">
        <v>0</v>
      </c>
      <c r="H105" s="68">
        <v>0</v>
      </c>
      <c r="I105" s="69">
        <v>0</v>
      </c>
      <c r="J105" s="70">
        <v>0</v>
      </c>
      <c r="K105" s="68">
        <v>0</v>
      </c>
      <c r="L105" s="71">
        <v>0</v>
      </c>
      <c r="M105" s="72">
        <v>0</v>
      </c>
      <c r="N105" s="65">
        <v>0</v>
      </c>
      <c r="O105" s="61" t="s">
        <v>153</v>
      </c>
    </row>
    <row r="106" spans="1:15" x14ac:dyDescent="0.3">
      <c r="A106" s="2" t="s">
        <v>150</v>
      </c>
      <c r="B106" s="18">
        <f>SUM(C106:N106)</f>
        <v>7</v>
      </c>
      <c r="C106" s="17">
        <v>3</v>
      </c>
      <c r="D106" s="19">
        <v>2</v>
      </c>
      <c r="E106" s="20">
        <v>0</v>
      </c>
      <c r="F106" s="21">
        <v>0</v>
      </c>
      <c r="G106" s="22">
        <v>0</v>
      </c>
      <c r="H106" s="23">
        <v>0</v>
      </c>
      <c r="I106" s="24">
        <v>0</v>
      </c>
      <c r="J106" s="25">
        <v>0</v>
      </c>
      <c r="K106" s="23">
        <v>0</v>
      </c>
      <c r="L106" s="26">
        <v>0</v>
      </c>
      <c r="M106" s="27">
        <v>0</v>
      </c>
      <c r="N106" s="20">
        <v>2</v>
      </c>
      <c r="O106" s="2" t="s">
        <v>150</v>
      </c>
    </row>
    <row r="107" spans="1:15" x14ac:dyDescent="0.3">
      <c r="A107" s="2" t="s">
        <v>151</v>
      </c>
      <c r="B107" s="16"/>
      <c r="C107" s="17">
        <v>16</v>
      </c>
      <c r="D107" s="19">
        <v>14</v>
      </c>
      <c r="E107" s="20">
        <v>4</v>
      </c>
      <c r="F107" s="21">
        <v>0</v>
      </c>
      <c r="G107" s="22">
        <v>0</v>
      </c>
      <c r="H107" s="23">
        <v>0</v>
      </c>
      <c r="I107" s="24">
        <v>0</v>
      </c>
      <c r="J107" s="25">
        <v>0</v>
      </c>
      <c r="K107" s="23">
        <v>0</v>
      </c>
      <c r="L107" s="26">
        <v>0</v>
      </c>
      <c r="M107" s="27">
        <v>3</v>
      </c>
      <c r="N107" s="20">
        <v>10</v>
      </c>
      <c r="O107" s="2" t="s">
        <v>151</v>
      </c>
    </row>
    <row r="108" spans="1:15" x14ac:dyDescent="0.3">
      <c r="A108" s="2" t="s">
        <v>126</v>
      </c>
      <c r="B108" s="16"/>
      <c r="C108" s="17">
        <v>1963</v>
      </c>
      <c r="D108" s="19">
        <v>1956</v>
      </c>
      <c r="E108" s="20">
        <v>1971</v>
      </c>
      <c r="F108" s="21"/>
      <c r="G108" s="22"/>
      <c r="H108" s="23"/>
      <c r="I108" s="24"/>
      <c r="J108" s="25"/>
      <c r="K108" s="23"/>
      <c r="L108" s="26"/>
      <c r="M108" s="27" t="s">
        <v>99</v>
      </c>
      <c r="N108" s="20">
        <v>1969</v>
      </c>
      <c r="O108" s="2" t="s">
        <v>126</v>
      </c>
    </row>
    <row r="109" spans="1:15" x14ac:dyDescent="0.3">
      <c r="A109" s="2" t="s">
        <v>152</v>
      </c>
      <c r="B109" s="16"/>
      <c r="C109" s="17">
        <v>0</v>
      </c>
      <c r="D109" s="19">
        <v>0</v>
      </c>
      <c r="E109" s="20">
        <v>0</v>
      </c>
      <c r="F109" s="21">
        <v>0</v>
      </c>
      <c r="G109" s="22">
        <v>0</v>
      </c>
      <c r="H109" s="23">
        <v>0</v>
      </c>
      <c r="I109" s="24">
        <v>0</v>
      </c>
      <c r="J109" s="25">
        <v>0</v>
      </c>
      <c r="K109" s="23">
        <v>0</v>
      </c>
      <c r="L109" s="26">
        <v>0</v>
      </c>
      <c r="M109" s="27">
        <v>0</v>
      </c>
      <c r="N109" s="20">
        <v>0</v>
      </c>
      <c r="O109" s="2" t="s">
        <v>152</v>
      </c>
    </row>
    <row r="110" spans="1:15" x14ac:dyDescent="0.3">
      <c r="A110" s="2" t="s">
        <v>126</v>
      </c>
      <c r="B110" s="16"/>
      <c r="C110" s="17">
        <v>2004</v>
      </c>
      <c r="D110" s="19">
        <v>2011</v>
      </c>
      <c r="E110" s="20">
        <v>2007</v>
      </c>
      <c r="F110" s="21"/>
      <c r="G110" s="22"/>
      <c r="H110" s="23"/>
      <c r="I110" s="24"/>
      <c r="J110" s="25"/>
      <c r="K110" s="23"/>
      <c r="L110" s="26"/>
      <c r="M110" s="27" t="s">
        <v>99</v>
      </c>
      <c r="N110" s="20">
        <v>2013</v>
      </c>
      <c r="O110" s="2" t="s">
        <v>126</v>
      </c>
    </row>
    <row r="111" spans="1:15" x14ac:dyDescent="0.3">
      <c r="A111" s="15" t="s">
        <v>337</v>
      </c>
      <c r="B111" s="16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 t="s">
        <v>338</v>
      </c>
    </row>
    <row r="112" spans="1:15" x14ac:dyDescent="0.3">
      <c r="A112" s="263" t="s">
        <v>339</v>
      </c>
      <c r="B112" s="264">
        <f>SUM(C112:N112)</f>
        <v>99</v>
      </c>
      <c r="C112" s="265">
        <v>0</v>
      </c>
      <c r="D112" s="266">
        <v>0</v>
      </c>
      <c r="E112" s="267">
        <v>0</v>
      </c>
      <c r="F112" s="268">
        <v>3</v>
      </c>
      <c r="G112" s="269">
        <v>3</v>
      </c>
      <c r="H112" s="270">
        <v>16</v>
      </c>
      <c r="I112" s="271">
        <v>29</v>
      </c>
      <c r="J112" s="272">
        <v>28</v>
      </c>
      <c r="K112" s="270">
        <v>15</v>
      </c>
      <c r="L112" s="273">
        <v>5</v>
      </c>
      <c r="M112" s="274">
        <v>0</v>
      </c>
      <c r="N112" s="267">
        <v>0</v>
      </c>
      <c r="O112" s="263" t="s">
        <v>339</v>
      </c>
    </row>
    <row r="113" spans="1:15" x14ac:dyDescent="0.3">
      <c r="A113" s="275" t="s">
        <v>340</v>
      </c>
      <c r="B113" s="253">
        <f>SUM(C113:N113)</f>
        <v>111.66666666666667</v>
      </c>
      <c r="C113" s="276">
        <v>0</v>
      </c>
      <c r="D113" s="277">
        <v>0</v>
      </c>
      <c r="E113" s="278">
        <v>0.91666666666666663</v>
      </c>
      <c r="F113" s="279">
        <v>6.083333333333333</v>
      </c>
      <c r="G113" s="280">
        <v>11.416666666666666</v>
      </c>
      <c r="H113" s="281">
        <v>20.166666666666668</v>
      </c>
      <c r="I113" s="282">
        <v>25.75</v>
      </c>
      <c r="J113" s="283">
        <v>27.166666666666668</v>
      </c>
      <c r="K113" s="281">
        <v>16.499999999999996</v>
      </c>
      <c r="L113" s="284">
        <v>3.6666666666666665</v>
      </c>
      <c r="M113" s="285">
        <v>0</v>
      </c>
      <c r="N113" s="278">
        <v>0</v>
      </c>
      <c r="O113" s="275" t="s">
        <v>340</v>
      </c>
    </row>
    <row r="114" spans="1:15" x14ac:dyDescent="0.3">
      <c r="A114" s="2" t="s">
        <v>341</v>
      </c>
      <c r="B114" s="18">
        <v>123</v>
      </c>
      <c r="C114" s="17">
        <v>0</v>
      </c>
      <c r="D114" s="19">
        <v>0</v>
      </c>
      <c r="E114" s="20">
        <v>6</v>
      </c>
      <c r="F114" s="21">
        <v>16</v>
      </c>
      <c r="G114" s="22">
        <v>21</v>
      </c>
      <c r="H114" s="23">
        <v>25</v>
      </c>
      <c r="I114" s="24">
        <v>31</v>
      </c>
      <c r="J114" s="25">
        <v>31</v>
      </c>
      <c r="K114" s="23">
        <v>29</v>
      </c>
      <c r="L114" s="26">
        <v>11</v>
      </c>
      <c r="M114" s="27">
        <v>0</v>
      </c>
      <c r="N114" s="20">
        <v>0</v>
      </c>
      <c r="O114" s="2" t="s">
        <v>341</v>
      </c>
    </row>
    <row r="115" spans="1:15" x14ac:dyDescent="0.3">
      <c r="A115" s="2" t="s">
        <v>86</v>
      </c>
      <c r="B115" s="18">
        <v>2011</v>
      </c>
      <c r="C115" s="17"/>
      <c r="D115" s="19"/>
      <c r="E115" s="20">
        <v>2012</v>
      </c>
      <c r="F115" s="21">
        <v>2011</v>
      </c>
      <c r="G115" s="22">
        <v>2008</v>
      </c>
      <c r="H115" s="23">
        <v>2003</v>
      </c>
      <c r="I115" s="24">
        <v>2010</v>
      </c>
      <c r="J115" s="25">
        <v>2009</v>
      </c>
      <c r="K115" s="23">
        <v>2006</v>
      </c>
      <c r="L115" s="26">
        <v>2005</v>
      </c>
      <c r="M115" s="27"/>
      <c r="N115" s="20"/>
      <c r="O115" s="2" t="s">
        <v>86</v>
      </c>
    </row>
    <row r="116" spans="1:15" x14ac:dyDescent="0.3">
      <c r="A116" s="2" t="s">
        <v>342</v>
      </c>
      <c r="B116" s="18">
        <v>108</v>
      </c>
      <c r="C116" s="17">
        <v>0</v>
      </c>
      <c r="D116" s="19">
        <v>0</v>
      </c>
      <c r="E116" s="20">
        <v>0</v>
      </c>
      <c r="F116" s="21">
        <v>0</v>
      </c>
      <c r="G116" s="22">
        <v>3</v>
      </c>
      <c r="H116" s="23">
        <v>15</v>
      </c>
      <c r="I116" s="24">
        <v>21</v>
      </c>
      <c r="J116" s="25">
        <v>23</v>
      </c>
      <c r="K116" s="23">
        <v>4</v>
      </c>
      <c r="L116" s="26">
        <v>0</v>
      </c>
      <c r="M116" s="27">
        <v>0</v>
      </c>
      <c r="N116" s="20">
        <v>0</v>
      </c>
      <c r="O116" s="2" t="s">
        <v>342</v>
      </c>
    </row>
    <row r="117" spans="1:15" x14ac:dyDescent="0.3">
      <c r="A117" s="2" t="s">
        <v>86</v>
      </c>
      <c r="B117" s="18">
        <v>2004</v>
      </c>
      <c r="C117" s="17"/>
      <c r="D117" s="19"/>
      <c r="E117" s="20">
        <v>2009</v>
      </c>
      <c r="F117" s="21">
        <v>2012</v>
      </c>
      <c r="G117" s="22">
        <v>2013</v>
      </c>
      <c r="H117" s="23">
        <v>2002</v>
      </c>
      <c r="I117" s="24">
        <v>2004</v>
      </c>
      <c r="J117" s="25">
        <v>2006</v>
      </c>
      <c r="K117" s="23">
        <v>2001</v>
      </c>
      <c r="L117" s="26">
        <v>2007</v>
      </c>
      <c r="M117" s="27"/>
      <c r="N117" s="20"/>
      <c r="O117" s="2" t="s">
        <v>86</v>
      </c>
    </row>
    <row r="118" spans="1:15" x14ac:dyDescent="0.3">
      <c r="A118" s="2" t="s">
        <v>343</v>
      </c>
      <c r="B118" s="100">
        <v>41378</v>
      </c>
      <c r="C118" s="17"/>
      <c r="D118" s="19"/>
      <c r="E118" s="20"/>
      <c r="F118" s="21"/>
      <c r="G118" s="22"/>
      <c r="H118" s="23"/>
      <c r="I118" s="24"/>
      <c r="J118" s="25"/>
      <c r="K118" s="23"/>
      <c r="L118" s="26"/>
      <c r="M118" s="27"/>
      <c r="N118" s="20"/>
      <c r="O118" s="2"/>
    </row>
    <row r="119" spans="1:15" x14ac:dyDescent="0.3">
      <c r="A119" s="2" t="s">
        <v>344</v>
      </c>
      <c r="B119" s="38">
        <v>40983</v>
      </c>
      <c r="C119" s="17"/>
      <c r="D119" s="19"/>
      <c r="E119" s="20"/>
      <c r="F119" s="21"/>
      <c r="G119" s="22"/>
      <c r="H119" s="23"/>
      <c r="I119" s="24"/>
      <c r="J119" s="25"/>
      <c r="K119" s="23"/>
      <c r="L119" s="26"/>
      <c r="M119" s="27"/>
      <c r="N119" s="20"/>
      <c r="O119" s="2"/>
    </row>
    <row r="120" spans="1:15" x14ac:dyDescent="0.3">
      <c r="A120" s="2" t="s">
        <v>345</v>
      </c>
      <c r="B120" s="38">
        <v>39560</v>
      </c>
      <c r="C120" s="17"/>
      <c r="D120" s="19"/>
      <c r="E120" s="20"/>
      <c r="F120" s="21"/>
      <c r="G120" s="22"/>
      <c r="H120" s="23"/>
      <c r="I120" s="24"/>
      <c r="J120" s="25"/>
      <c r="K120" s="23"/>
      <c r="L120" s="26"/>
      <c r="M120" s="27"/>
      <c r="N120" s="20"/>
      <c r="O120" s="2"/>
    </row>
    <row r="121" spans="1:15" x14ac:dyDescent="0.3">
      <c r="A121" s="2" t="s">
        <v>346</v>
      </c>
      <c r="B121" s="100">
        <v>41573</v>
      </c>
      <c r="C121" s="17"/>
      <c r="D121" s="19"/>
      <c r="E121" s="20"/>
      <c r="F121" s="21"/>
      <c r="G121" s="22"/>
      <c r="H121" s="23"/>
      <c r="I121" s="24"/>
      <c r="J121" s="25"/>
      <c r="K121" s="23"/>
      <c r="L121" s="26"/>
      <c r="M121" s="27"/>
      <c r="N121" s="20"/>
      <c r="O121" s="2"/>
    </row>
    <row r="122" spans="1:15" x14ac:dyDescent="0.3">
      <c r="A122" s="2" t="s">
        <v>347</v>
      </c>
      <c r="B122" s="38">
        <v>39348</v>
      </c>
      <c r="C122" s="17"/>
      <c r="D122" s="19"/>
      <c r="E122" s="20"/>
      <c r="F122" s="21"/>
      <c r="G122" s="22"/>
      <c r="H122" s="23"/>
      <c r="I122" s="24"/>
      <c r="J122" s="25"/>
      <c r="K122" s="23"/>
      <c r="L122" s="26"/>
      <c r="M122" s="27"/>
      <c r="N122" s="20"/>
      <c r="O122" s="2"/>
    </row>
    <row r="123" spans="1:15" x14ac:dyDescent="0.3">
      <c r="A123" s="101" t="s">
        <v>348</v>
      </c>
      <c r="B123" s="102">
        <v>38655</v>
      </c>
      <c r="C123" s="103"/>
      <c r="D123" s="104"/>
      <c r="E123" s="105"/>
      <c r="F123" s="106"/>
      <c r="G123" s="107"/>
      <c r="H123" s="108"/>
      <c r="I123" s="109"/>
      <c r="J123" s="110"/>
      <c r="K123" s="108"/>
      <c r="L123" s="111"/>
      <c r="M123" s="112"/>
      <c r="N123" s="105"/>
      <c r="O123" s="101"/>
    </row>
    <row r="124" spans="1:15" x14ac:dyDescent="0.3">
      <c r="A124" s="15" t="s">
        <v>154</v>
      </c>
      <c r="B124" s="16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 t="s">
        <v>154</v>
      </c>
    </row>
    <row r="125" spans="1:15" x14ac:dyDescent="0.3">
      <c r="A125" s="263" t="s">
        <v>155</v>
      </c>
      <c r="B125" s="264">
        <f>SUM(C125:N125)</f>
        <v>43</v>
      </c>
      <c r="C125" s="265">
        <v>0</v>
      </c>
      <c r="D125" s="266">
        <v>0</v>
      </c>
      <c r="E125" s="267">
        <v>0</v>
      </c>
      <c r="F125" s="268">
        <v>1</v>
      </c>
      <c r="G125" s="269">
        <v>0</v>
      </c>
      <c r="H125" s="270">
        <v>3</v>
      </c>
      <c r="I125" s="271">
        <v>23</v>
      </c>
      <c r="J125" s="272">
        <v>13</v>
      </c>
      <c r="K125" s="270">
        <v>3</v>
      </c>
      <c r="L125" s="273">
        <v>0</v>
      </c>
      <c r="M125" s="274">
        <v>0</v>
      </c>
      <c r="N125" s="267">
        <v>0</v>
      </c>
      <c r="O125" s="263" t="s">
        <v>155</v>
      </c>
    </row>
    <row r="126" spans="1:15" x14ac:dyDescent="0.3">
      <c r="A126" s="275" t="s">
        <v>156</v>
      </c>
      <c r="B126" s="253">
        <f>SUM(C126:N126)</f>
        <v>33.75</v>
      </c>
      <c r="C126" s="276">
        <v>0</v>
      </c>
      <c r="D126" s="277">
        <v>0</v>
      </c>
      <c r="E126" s="278">
        <v>0</v>
      </c>
      <c r="F126" s="279">
        <v>0.91666666666666663</v>
      </c>
      <c r="G126" s="280">
        <v>3.5</v>
      </c>
      <c r="H126" s="281">
        <v>5.833333333333333</v>
      </c>
      <c r="I126" s="282">
        <v>10.166666666666666</v>
      </c>
      <c r="J126" s="283">
        <v>9.1666666666666661</v>
      </c>
      <c r="K126" s="281">
        <v>3.8333333333333335</v>
      </c>
      <c r="L126" s="284">
        <v>0.33333333333333331</v>
      </c>
      <c r="M126" s="285">
        <v>0</v>
      </c>
      <c r="N126" s="278">
        <v>0</v>
      </c>
      <c r="O126" s="275" t="s">
        <v>156</v>
      </c>
    </row>
    <row r="127" spans="1:15" x14ac:dyDescent="0.3">
      <c r="A127" s="2" t="s">
        <v>157</v>
      </c>
      <c r="B127" s="18">
        <v>47</v>
      </c>
      <c r="C127" s="17">
        <v>0</v>
      </c>
      <c r="D127" s="19">
        <v>0</v>
      </c>
      <c r="E127" s="20">
        <v>0</v>
      </c>
      <c r="F127" s="21">
        <v>6</v>
      </c>
      <c r="G127" s="22">
        <v>7</v>
      </c>
      <c r="H127" s="23">
        <v>11</v>
      </c>
      <c r="I127" s="24">
        <v>26</v>
      </c>
      <c r="J127" s="25">
        <v>16</v>
      </c>
      <c r="K127" s="23">
        <v>9</v>
      </c>
      <c r="L127" s="26">
        <v>3</v>
      </c>
      <c r="M127" s="27">
        <v>0</v>
      </c>
      <c r="N127" s="20">
        <v>0</v>
      </c>
      <c r="O127" s="2" t="s">
        <v>157</v>
      </c>
    </row>
    <row r="128" spans="1:15" x14ac:dyDescent="0.3">
      <c r="A128" s="2" t="s">
        <v>86</v>
      </c>
      <c r="B128" s="18">
        <v>2006</v>
      </c>
      <c r="C128" s="17"/>
      <c r="D128" s="19"/>
      <c r="E128" s="20"/>
      <c r="F128" s="21">
        <v>2011</v>
      </c>
      <c r="G128" s="22">
        <v>2008</v>
      </c>
      <c r="H128" s="23">
        <v>2010</v>
      </c>
      <c r="I128" s="24">
        <v>2006</v>
      </c>
      <c r="J128" s="25">
        <v>2009</v>
      </c>
      <c r="K128" s="23">
        <v>2006</v>
      </c>
      <c r="L128" s="26">
        <v>2011</v>
      </c>
      <c r="M128" s="27"/>
      <c r="N128" s="20"/>
      <c r="O128" s="2" t="s">
        <v>86</v>
      </c>
    </row>
    <row r="129" spans="1:15" x14ac:dyDescent="0.3">
      <c r="A129" s="2" t="s">
        <v>158</v>
      </c>
      <c r="B129" s="18">
        <v>15</v>
      </c>
      <c r="C129" s="17">
        <v>0</v>
      </c>
      <c r="D129" s="19">
        <v>0</v>
      </c>
      <c r="E129" s="20">
        <v>0</v>
      </c>
      <c r="F129" s="21">
        <v>0</v>
      </c>
      <c r="G129" s="22">
        <v>0</v>
      </c>
      <c r="H129" s="23">
        <v>2</v>
      </c>
      <c r="I129" s="24">
        <v>4</v>
      </c>
      <c r="J129" s="25">
        <v>2</v>
      </c>
      <c r="K129" s="23">
        <v>0</v>
      </c>
      <c r="L129" s="26">
        <v>0</v>
      </c>
      <c r="M129" s="27">
        <v>0</v>
      </c>
      <c r="N129" s="20">
        <v>0</v>
      </c>
      <c r="O129" s="2" t="s">
        <v>158</v>
      </c>
    </row>
    <row r="130" spans="1:15" x14ac:dyDescent="0.3">
      <c r="A130" s="2" t="s">
        <v>86</v>
      </c>
      <c r="B130" s="18">
        <v>2007</v>
      </c>
      <c r="C130" s="17"/>
      <c r="D130" s="19"/>
      <c r="E130" s="20"/>
      <c r="F130" s="21">
        <v>2012</v>
      </c>
      <c r="G130" s="22">
        <v>2013</v>
      </c>
      <c r="H130" s="23">
        <v>2012</v>
      </c>
      <c r="I130" s="24">
        <v>2011</v>
      </c>
      <c r="J130" s="25">
        <v>2006</v>
      </c>
      <c r="K130" s="23">
        <v>2007</v>
      </c>
      <c r="L130" s="26">
        <v>2013</v>
      </c>
      <c r="M130" s="27"/>
      <c r="N130" s="20"/>
      <c r="O130" s="2" t="s">
        <v>86</v>
      </c>
    </row>
    <row r="131" spans="1:15" x14ac:dyDescent="0.3">
      <c r="A131" s="2" t="s">
        <v>159</v>
      </c>
      <c r="B131" s="100">
        <v>41385</v>
      </c>
      <c r="C131" s="17"/>
      <c r="D131" s="19"/>
      <c r="E131" s="20"/>
      <c r="F131" s="21"/>
      <c r="G131" s="22"/>
      <c r="H131" s="23"/>
      <c r="I131" s="24"/>
      <c r="J131" s="25"/>
      <c r="K131" s="23"/>
      <c r="L131" s="26"/>
      <c r="M131" s="27"/>
      <c r="N131" s="20"/>
      <c r="O131" s="2"/>
    </row>
    <row r="132" spans="1:15" x14ac:dyDescent="0.3">
      <c r="A132" s="2" t="s">
        <v>160</v>
      </c>
      <c r="B132" s="38">
        <v>39186</v>
      </c>
      <c r="C132" s="17"/>
      <c r="D132" s="19"/>
      <c r="E132" s="20"/>
      <c r="F132" s="21"/>
      <c r="G132" s="22"/>
      <c r="H132" s="23"/>
      <c r="I132" s="24"/>
      <c r="J132" s="25"/>
      <c r="K132" s="23"/>
      <c r="L132" s="26"/>
      <c r="M132" s="27"/>
      <c r="N132" s="20"/>
      <c r="O132" s="2"/>
    </row>
    <row r="133" spans="1:15" x14ac:dyDescent="0.3">
      <c r="A133" s="2" t="s">
        <v>161</v>
      </c>
      <c r="B133" s="38">
        <v>38876</v>
      </c>
      <c r="C133" s="17"/>
      <c r="D133" s="19"/>
      <c r="E133" s="20"/>
      <c r="F133" s="21"/>
      <c r="G133" s="22"/>
      <c r="H133" s="23"/>
      <c r="I133" s="24"/>
      <c r="J133" s="25"/>
      <c r="K133" s="23"/>
      <c r="L133" s="26"/>
      <c r="M133" s="27"/>
      <c r="N133" s="20"/>
      <c r="O133" s="2"/>
    </row>
    <row r="134" spans="1:15" x14ac:dyDescent="0.3">
      <c r="A134" s="2" t="s">
        <v>162</v>
      </c>
      <c r="B134" s="100">
        <v>41522</v>
      </c>
      <c r="C134" s="17"/>
      <c r="D134" s="19"/>
      <c r="E134" s="20"/>
      <c r="F134" s="21"/>
      <c r="G134" s="22"/>
      <c r="H134" s="23"/>
      <c r="I134" s="24"/>
      <c r="J134" s="25"/>
      <c r="K134" s="23"/>
      <c r="L134" s="26"/>
      <c r="M134" s="27"/>
      <c r="N134" s="20"/>
      <c r="O134" s="2"/>
    </row>
    <row r="135" spans="1:15" x14ac:dyDescent="0.3">
      <c r="A135" s="2" t="s">
        <v>163</v>
      </c>
      <c r="B135" s="38">
        <v>39299</v>
      </c>
      <c r="C135" s="17"/>
      <c r="D135" s="19"/>
      <c r="E135" s="20"/>
      <c r="F135" s="21"/>
      <c r="G135" s="22"/>
      <c r="H135" s="23"/>
      <c r="I135" s="24"/>
      <c r="J135" s="25"/>
      <c r="K135" s="23"/>
      <c r="L135" s="26"/>
      <c r="M135" s="27"/>
      <c r="N135" s="20"/>
      <c r="O135" s="2"/>
    </row>
    <row r="136" spans="1:15" ht="15" thickBot="1" x14ac:dyDescent="0.35">
      <c r="A136" s="101" t="s">
        <v>164</v>
      </c>
      <c r="B136" s="102">
        <v>37177</v>
      </c>
      <c r="C136" s="103"/>
      <c r="D136" s="104"/>
      <c r="E136" s="105"/>
      <c r="F136" s="106"/>
      <c r="G136" s="107"/>
      <c r="H136" s="108"/>
      <c r="I136" s="109"/>
      <c r="J136" s="110"/>
      <c r="K136" s="108"/>
      <c r="L136" s="111"/>
      <c r="M136" s="112"/>
      <c r="N136" s="105"/>
      <c r="O136" s="101"/>
    </row>
    <row r="137" spans="1:15" ht="15" thickTop="1" x14ac:dyDescent="0.3">
      <c r="A137" s="61" t="s">
        <v>386</v>
      </c>
      <c r="B137" s="62">
        <f>SUM(C137:N137)</f>
        <v>30</v>
      </c>
      <c r="C137" s="63">
        <v>0</v>
      </c>
      <c r="D137" s="64">
        <v>0</v>
      </c>
      <c r="E137" s="65">
        <v>0</v>
      </c>
      <c r="F137" s="66">
        <v>0</v>
      </c>
      <c r="G137" s="67">
        <v>0</v>
      </c>
      <c r="H137" s="68">
        <v>2</v>
      </c>
      <c r="I137" s="69">
        <v>19</v>
      </c>
      <c r="J137" s="70">
        <v>6</v>
      </c>
      <c r="K137" s="68">
        <v>3</v>
      </c>
      <c r="L137" s="71">
        <v>0</v>
      </c>
      <c r="M137" s="72">
        <v>0</v>
      </c>
      <c r="N137" s="65">
        <v>0</v>
      </c>
      <c r="O137" s="61" t="s">
        <v>386</v>
      </c>
    </row>
    <row r="138" spans="1:15" x14ac:dyDescent="0.3">
      <c r="A138" s="113" t="s">
        <v>156</v>
      </c>
      <c r="B138" s="114">
        <f>SUM(C138:N138)</f>
        <v>22.75</v>
      </c>
      <c r="C138" s="115">
        <v>0</v>
      </c>
      <c r="D138" s="116">
        <v>0</v>
      </c>
      <c r="E138" s="117">
        <v>0</v>
      </c>
      <c r="F138" s="118">
        <v>0</v>
      </c>
      <c r="G138" s="119">
        <v>1.25</v>
      </c>
      <c r="H138" s="120">
        <v>3</v>
      </c>
      <c r="I138" s="121">
        <v>5.5</v>
      </c>
      <c r="J138" s="122">
        <v>8.25</v>
      </c>
      <c r="K138" s="120">
        <v>4.75</v>
      </c>
      <c r="L138" s="123">
        <v>0</v>
      </c>
      <c r="M138" s="124">
        <v>0</v>
      </c>
      <c r="N138" s="117">
        <v>0</v>
      </c>
      <c r="O138" s="113" t="s">
        <v>156</v>
      </c>
    </row>
    <row r="139" spans="1:15" x14ac:dyDescent="0.3">
      <c r="A139" s="35" t="s">
        <v>157</v>
      </c>
      <c r="B139" s="138"/>
      <c r="C139" s="139">
        <v>0</v>
      </c>
      <c r="D139" s="140">
        <v>0</v>
      </c>
      <c r="E139" s="141">
        <v>0</v>
      </c>
      <c r="F139" s="142">
        <v>3</v>
      </c>
      <c r="G139" s="143">
        <v>8</v>
      </c>
      <c r="H139" s="144">
        <v>12</v>
      </c>
      <c r="I139" s="145">
        <v>21</v>
      </c>
      <c r="J139" s="146">
        <v>26</v>
      </c>
      <c r="K139" s="144">
        <v>13</v>
      </c>
      <c r="L139" s="147">
        <v>4</v>
      </c>
      <c r="M139" s="148"/>
      <c r="N139" s="141">
        <v>0</v>
      </c>
      <c r="O139" s="35" t="s">
        <v>157</v>
      </c>
    </row>
    <row r="140" spans="1:15" x14ac:dyDescent="0.3">
      <c r="A140" s="35" t="s">
        <v>86</v>
      </c>
      <c r="B140" s="138"/>
      <c r="C140" s="139"/>
      <c r="D140" s="140"/>
      <c r="E140" s="141"/>
      <c r="F140" s="142">
        <v>1945</v>
      </c>
      <c r="G140" s="143">
        <v>1945</v>
      </c>
      <c r="H140" s="144">
        <v>1976</v>
      </c>
      <c r="I140" s="145">
        <v>2006</v>
      </c>
      <c r="J140" s="146">
        <v>1947</v>
      </c>
      <c r="K140" s="144">
        <v>1959</v>
      </c>
      <c r="L140" s="147">
        <v>1959</v>
      </c>
      <c r="M140" s="148"/>
      <c r="N140" s="141"/>
      <c r="O140" s="35" t="s">
        <v>86</v>
      </c>
    </row>
    <row r="141" spans="1:15" x14ac:dyDescent="0.3">
      <c r="A141" s="35" t="s">
        <v>158</v>
      </c>
      <c r="B141" s="138"/>
      <c r="C141" s="139">
        <v>0</v>
      </c>
      <c r="D141" s="140">
        <v>0</v>
      </c>
      <c r="E141" s="141">
        <v>0</v>
      </c>
      <c r="F141" s="142">
        <v>0</v>
      </c>
      <c r="G141" s="143">
        <v>0</v>
      </c>
      <c r="H141" s="144">
        <v>0</v>
      </c>
      <c r="I141" s="145">
        <v>0</v>
      </c>
      <c r="J141" s="146">
        <v>0</v>
      </c>
      <c r="K141" s="144">
        <v>0</v>
      </c>
      <c r="L141" s="147">
        <v>0</v>
      </c>
      <c r="M141" s="148"/>
      <c r="N141" s="141">
        <v>0</v>
      </c>
      <c r="O141" s="35" t="s">
        <v>158</v>
      </c>
    </row>
    <row r="142" spans="1:15" x14ac:dyDescent="0.3">
      <c r="A142" s="149" t="s">
        <v>86</v>
      </c>
      <c r="B142" s="138"/>
      <c r="C142" s="139"/>
      <c r="D142" s="140"/>
      <c r="E142" s="141"/>
      <c r="F142" s="142">
        <v>2007</v>
      </c>
      <c r="G142" s="143">
        <v>2013</v>
      </c>
      <c r="H142" s="144" t="s">
        <v>99</v>
      </c>
      <c r="I142" s="145" t="s">
        <v>99</v>
      </c>
      <c r="J142" s="146">
        <v>2006</v>
      </c>
      <c r="K142" s="144">
        <v>2007</v>
      </c>
      <c r="L142" s="147">
        <v>2013</v>
      </c>
      <c r="M142" s="148"/>
      <c r="N142" s="141"/>
      <c r="O142" s="149" t="s">
        <v>86</v>
      </c>
    </row>
    <row r="143" spans="1:15" x14ac:dyDescent="0.3">
      <c r="A143" s="15" t="s">
        <v>166</v>
      </c>
      <c r="B143" s="16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 t="s">
        <v>166</v>
      </c>
    </row>
    <row r="144" spans="1:15" x14ac:dyDescent="0.3">
      <c r="A144" s="263" t="s">
        <v>167</v>
      </c>
      <c r="B144" s="264">
        <f>SUM(C144:N144)</f>
        <v>8</v>
      </c>
      <c r="C144" s="265">
        <v>0</v>
      </c>
      <c r="D144" s="266">
        <v>0</v>
      </c>
      <c r="E144" s="267">
        <v>0</v>
      </c>
      <c r="F144" s="268">
        <v>0</v>
      </c>
      <c r="G144" s="269">
        <v>0</v>
      </c>
      <c r="H144" s="270">
        <v>0</v>
      </c>
      <c r="I144" s="271">
        <v>3</v>
      </c>
      <c r="J144" s="272">
        <v>3</v>
      </c>
      <c r="K144" s="270">
        <v>2</v>
      </c>
      <c r="L144" s="273">
        <v>0</v>
      </c>
      <c r="M144" s="274">
        <v>0</v>
      </c>
      <c r="N144" s="267">
        <v>0</v>
      </c>
      <c r="O144" s="263" t="s">
        <v>167</v>
      </c>
    </row>
    <row r="145" spans="1:15" x14ac:dyDescent="0.3">
      <c r="A145" s="275" t="s">
        <v>168</v>
      </c>
      <c r="B145" s="253">
        <f>SUM(C145:N145)</f>
        <v>7.5</v>
      </c>
      <c r="C145" s="276">
        <v>0</v>
      </c>
      <c r="D145" s="277">
        <v>0</v>
      </c>
      <c r="E145" s="278">
        <v>0</v>
      </c>
      <c r="F145" s="279">
        <v>0</v>
      </c>
      <c r="G145" s="280">
        <v>8.3333333333333329E-2</v>
      </c>
      <c r="H145" s="281">
        <v>1.5833333333333333</v>
      </c>
      <c r="I145" s="282">
        <v>2.9166666666666665</v>
      </c>
      <c r="J145" s="283">
        <v>2.5</v>
      </c>
      <c r="K145" s="281">
        <v>0.41666666666666669</v>
      </c>
      <c r="L145" s="284">
        <v>0</v>
      </c>
      <c r="M145" s="285">
        <v>0</v>
      </c>
      <c r="N145" s="278">
        <v>0</v>
      </c>
      <c r="O145" s="275" t="s">
        <v>168</v>
      </c>
    </row>
    <row r="146" spans="1:15" x14ac:dyDescent="0.3">
      <c r="A146" s="2" t="s">
        <v>169</v>
      </c>
      <c r="B146" s="18">
        <v>16</v>
      </c>
      <c r="C146" s="17">
        <v>0</v>
      </c>
      <c r="D146" s="19">
        <v>0</v>
      </c>
      <c r="E146" s="20">
        <v>0</v>
      </c>
      <c r="F146" s="21">
        <v>0</v>
      </c>
      <c r="G146" s="22">
        <v>1</v>
      </c>
      <c r="H146" s="23">
        <v>4</v>
      </c>
      <c r="I146" s="24">
        <v>13</v>
      </c>
      <c r="J146" s="25">
        <v>10</v>
      </c>
      <c r="K146" s="23">
        <v>2</v>
      </c>
      <c r="L146" s="26">
        <v>0</v>
      </c>
      <c r="M146" s="27">
        <v>0</v>
      </c>
      <c r="N146" s="20">
        <v>0</v>
      </c>
      <c r="O146" s="2" t="s">
        <v>169</v>
      </c>
    </row>
    <row r="147" spans="1:15" x14ac:dyDescent="0.3">
      <c r="A147" s="2" t="s">
        <v>86</v>
      </c>
      <c r="B147" s="18">
        <v>2006</v>
      </c>
      <c r="C147" s="17"/>
      <c r="D147" s="19"/>
      <c r="E147" s="20"/>
      <c r="F147" s="21"/>
      <c r="G147" s="22">
        <v>2005</v>
      </c>
      <c r="H147" s="23">
        <v>2005</v>
      </c>
      <c r="I147" s="24">
        <v>2006</v>
      </c>
      <c r="J147" s="25">
        <v>2003</v>
      </c>
      <c r="K147" s="23">
        <v>2013</v>
      </c>
      <c r="L147" s="26"/>
      <c r="M147" s="27"/>
      <c r="N147" s="20"/>
      <c r="O147" s="2" t="s">
        <v>86</v>
      </c>
    </row>
    <row r="148" spans="1:15" x14ac:dyDescent="0.3">
      <c r="A148" s="2" t="s">
        <v>170</v>
      </c>
      <c r="B148" s="18">
        <v>2</v>
      </c>
      <c r="C148" s="17">
        <v>0</v>
      </c>
      <c r="D148" s="19">
        <v>0</v>
      </c>
      <c r="E148" s="20">
        <v>0</v>
      </c>
      <c r="F148" s="21">
        <v>0</v>
      </c>
      <c r="G148" s="22">
        <v>0</v>
      </c>
      <c r="H148" s="23">
        <v>0</v>
      </c>
      <c r="I148" s="24">
        <v>0</v>
      </c>
      <c r="J148" s="25">
        <v>0</v>
      </c>
      <c r="K148" s="23">
        <v>0</v>
      </c>
      <c r="L148" s="26">
        <v>0</v>
      </c>
      <c r="M148" s="27">
        <v>0</v>
      </c>
      <c r="N148" s="20">
        <v>0</v>
      </c>
      <c r="O148" s="2" t="s">
        <v>170</v>
      </c>
    </row>
    <row r="149" spans="1:15" x14ac:dyDescent="0.3">
      <c r="A149" s="87" t="s">
        <v>86</v>
      </c>
      <c r="B149" s="88">
        <v>2007</v>
      </c>
      <c r="C149" s="89"/>
      <c r="D149" s="90"/>
      <c r="E149" s="91"/>
      <c r="F149" s="92"/>
      <c r="G149" s="93">
        <v>2013</v>
      </c>
      <c r="H149" s="94">
        <v>2013</v>
      </c>
      <c r="I149" s="95">
        <v>2005</v>
      </c>
      <c r="J149" s="96">
        <v>2011</v>
      </c>
      <c r="K149" s="94">
        <v>2010</v>
      </c>
      <c r="L149" s="97"/>
      <c r="M149" s="98"/>
      <c r="N149" s="91"/>
      <c r="O149" s="87" t="s">
        <v>86</v>
      </c>
    </row>
    <row r="150" spans="1:15" x14ac:dyDescent="0.3">
      <c r="A150" s="2" t="s">
        <v>171</v>
      </c>
      <c r="B150" s="100">
        <v>41474</v>
      </c>
      <c r="C150" s="17"/>
      <c r="D150" s="19"/>
      <c r="E150" s="20"/>
      <c r="F150" s="21"/>
      <c r="G150" s="22"/>
      <c r="H150" s="23"/>
      <c r="I150" s="24"/>
      <c r="J150" s="25"/>
      <c r="K150" s="23"/>
      <c r="L150" s="26"/>
      <c r="M150" s="27"/>
      <c r="N150" s="20"/>
      <c r="O150" s="2"/>
    </row>
    <row r="151" spans="1:15" x14ac:dyDescent="0.3">
      <c r="A151" s="2" t="s">
        <v>172</v>
      </c>
      <c r="B151" s="38">
        <v>38499</v>
      </c>
      <c r="C151" s="17"/>
      <c r="D151" s="19"/>
      <c r="E151" s="20"/>
      <c r="F151" s="21"/>
      <c r="G151" s="22"/>
      <c r="H151" s="23"/>
      <c r="I151" s="24"/>
      <c r="J151" s="25"/>
      <c r="K151" s="23"/>
      <c r="L151" s="26"/>
      <c r="M151" s="27"/>
      <c r="N151" s="20"/>
      <c r="O151" s="2"/>
    </row>
    <row r="152" spans="1:15" x14ac:dyDescent="0.3">
      <c r="A152" s="2" t="s">
        <v>173</v>
      </c>
      <c r="B152" s="38">
        <v>39657</v>
      </c>
      <c r="C152" s="17"/>
      <c r="D152" s="19"/>
      <c r="E152" s="20"/>
      <c r="F152" s="21"/>
      <c r="G152" s="22"/>
      <c r="H152" s="23"/>
      <c r="I152" s="24"/>
      <c r="J152" s="25"/>
      <c r="K152" s="23"/>
      <c r="L152" s="26"/>
      <c r="M152" s="27"/>
      <c r="N152" s="20"/>
      <c r="O152" s="2"/>
    </row>
    <row r="153" spans="1:15" x14ac:dyDescent="0.3">
      <c r="A153" s="2" t="s">
        <v>174</v>
      </c>
      <c r="B153" s="100">
        <v>41522</v>
      </c>
      <c r="C153" s="17"/>
      <c r="D153" s="19"/>
      <c r="E153" s="20"/>
      <c r="F153" s="21"/>
      <c r="G153" s="22"/>
      <c r="H153" s="23"/>
      <c r="I153" s="24"/>
      <c r="J153" s="25"/>
      <c r="K153" s="23"/>
      <c r="L153" s="26"/>
      <c r="M153" s="27"/>
      <c r="N153" s="20"/>
      <c r="O153" s="2"/>
    </row>
    <row r="154" spans="1:15" x14ac:dyDescent="0.3">
      <c r="A154" s="2" t="s">
        <v>175</v>
      </c>
      <c r="B154" s="38">
        <v>40379</v>
      </c>
      <c r="C154" s="17"/>
      <c r="D154" s="19"/>
      <c r="E154" s="20"/>
      <c r="F154" s="21"/>
      <c r="G154" s="22"/>
      <c r="H154" s="23"/>
      <c r="I154" s="24"/>
      <c r="J154" s="25"/>
      <c r="K154" s="23"/>
      <c r="L154" s="26"/>
      <c r="M154" s="27"/>
      <c r="N154" s="20"/>
      <c r="O154" s="2"/>
    </row>
    <row r="155" spans="1:15" ht="15" thickBot="1" x14ac:dyDescent="0.35">
      <c r="A155" s="101" t="s">
        <v>176</v>
      </c>
      <c r="B155" s="102">
        <v>37885</v>
      </c>
      <c r="C155" s="103"/>
      <c r="D155" s="104"/>
      <c r="E155" s="105"/>
      <c r="F155" s="106"/>
      <c r="G155" s="107"/>
      <c r="H155" s="108"/>
      <c r="I155" s="109"/>
      <c r="J155" s="110"/>
      <c r="K155" s="108"/>
      <c r="L155" s="111"/>
      <c r="M155" s="112"/>
      <c r="N155" s="105"/>
      <c r="O155" s="101"/>
    </row>
    <row r="156" spans="1:15" ht="15" thickTop="1" x14ac:dyDescent="0.3">
      <c r="A156" s="61" t="s">
        <v>177</v>
      </c>
      <c r="B156" s="62">
        <f>SUM(C156:N156)</f>
        <v>5</v>
      </c>
      <c r="C156" s="63">
        <v>0</v>
      </c>
      <c r="D156" s="64">
        <v>0</v>
      </c>
      <c r="E156" s="65">
        <v>0</v>
      </c>
      <c r="F156" s="66">
        <v>0</v>
      </c>
      <c r="G156" s="67">
        <v>0</v>
      </c>
      <c r="H156" s="68">
        <v>0</v>
      </c>
      <c r="I156" s="69">
        <v>2</v>
      </c>
      <c r="J156" s="70">
        <v>2</v>
      </c>
      <c r="K156" s="68">
        <v>1</v>
      </c>
      <c r="L156" s="71">
        <v>0</v>
      </c>
      <c r="M156" s="72">
        <v>0</v>
      </c>
      <c r="N156" s="65">
        <v>0</v>
      </c>
      <c r="O156" s="61" t="s">
        <v>177</v>
      </c>
    </row>
    <row r="157" spans="1:15" x14ac:dyDescent="0.3">
      <c r="A157" s="2" t="s">
        <v>168</v>
      </c>
      <c r="B157" s="18">
        <f>SUM(C157:N157)</f>
        <v>3</v>
      </c>
      <c r="C157" s="17">
        <v>0</v>
      </c>
      <c r="D157" s="19">
        <v>0</v>
      </c>
      <c r="E157" s="20">
        <v>0</v>
      </c>
      <c r="F157" s="21">
        <v>0</v>
      </c>
      <c r="G157" s="22">
        <v>0</v>
      </c>
      <c r="H157" s="23">
        <v>1</v>
      </c>
      <c r="I157" s="24">
        <v>1</v>
      </c>
      <c r="J157" s="25">
        <v>1</v>
      </c>
      <c r="K157" s="23">
        <v>0</v>
      </c>
      <c r="L157" s="26">
        <v>0</v>
      </c>
      <c r="M157" s="27">
        <v>0</v>
      </c>
      <c r="N157" s="20">
        <v>0</v>
      </c>
      <c r="O157" s="2" t="s">
        <v>168</v>
      </c>
    </row>
    <row r="158" spans="1:15" x14ac:dyDescent="0.3">
      <c r="A158" s="2" t="s">
        <v>169</v>
      </c>
      <c r="B158" s="16"/>
      <c r="C158" s="17">
        <v>0</v>
      </c>
      <c r="D158" s="19">
        <v>0</v>
      </c>
      <c r="E158" s="20">
        <v>0</v>
      </c>
      <c r="F158" s="21">
        <v>0</v>
      </c>
      <c r="G158" s="22">
        <v>4</v>
      </c>
      <c r="H158" s="23">
        <v>7</v>
      </c>
      <c r="I158" s="24">
        <v>7</v>
      </c>
      <c r="J158" s="25">
        <v>9</v>
      </c>
      <c r="K158" s="23">
        <v>3</v>
      </c>
      <c r="L158" s="26">
        <v>0</v>
      </c>
      <c r="M158" s="27">
        <v>0</v>
      </c>
      <c r="N158" s="20">
        <v>0</v>
      </c>
      <c r="O158" s="2" t="s">
        <v>169</v>
      </c>
    </row>
    <row r="159" spans="1:15" x14ac:dyDescent="0.3">
      <c r="A159" s="2" t="s">
        <v>86</v>
      </c>
      <c r="B159" s="16"/>
      <c r="C159" s="17"/>
      <c r="D159" s="19"/>
      <c r="E159" s="20"/>
      <c r="F159" s="21"/>
      <c r="G159" s="22">
        <v>1947</v>
      </c>
      <c r="H159" s="23">
        <v>1976</v>
      </c>
      <c r="I159" s="24">
        <v>2006</v>
      </c>
      <c r="J159" s="25">
        <v>1947</v>
      </c>
      <c r="K159" s="23">
        <v>1961</v>
      </c>
      <c r="L159" s="26"/>
      <c r="M159" s="27"/>
      <c r="N159" s="20"/>
      <c r="O159" s="2" t="s">
        <v>86</v>
      </c>
    </row>
    <row r="160" spans="1:15" x14ac:dyDescent="0.3">
      <c r="A160" s="2" t="s">
        <v>170</v>
      </c>
      <c r="B160" s="16"/>
      <c r="C160" s="17">
        <v>0</v>
      </c>
      <c r="D160" s="19">
        <v>0</v>
      </c>
      <c r="E160" s="20">
        <v>0</v>
      </c>
      <c r="F160" s="21">
        <v>0</v>
      </c>
      <c r="G160" s="22">
        <v>0</v>
      </c>
      <c r="H160" s="23">
        <v>0</v>
      </c>
      <c r="I160" s="24">
        <v>0</v>
      </c>
      <c r="J160" s="25">
        <v>0</v>
      </c>
      <c r="K160" s="23">
        <v>0</v>
      </c>
      <c r="L160" s="26">
        <v>0</v>
      </c>
      <c r="M160" s="27">
        <v>0</v>
      </c>
      <c r="N160" s="20">
        <v>0</v>
      </c>
      <c r="O160" s="2" t="s">
        <v>170</v>
      </c>
    </row>
    <row r="161" spans="1:15" x14ac:dyDescent="0.3">
      <c r="A161" s="87" t="s">
        <v>86</v>
      </c>
      <c r="B161" s="16"/>
      <c r="C161" s="17"/>
      <c r="D161" s="19"/>
      <c r="E161" s="20"/>
      <c r="F161" s="21"/>
      <c r="G161" s="22">
        <v>2013</v>
      </c>
      <c r="H161" s="23">
        <v>2013</v>
      </c>
      <c r="I161" s="24">
        <v>2004</v>
      </c>
      <c r="J161" s="25">
        <v>2006</v>
      </c>
      <c r="K161" s="23">
        <v>2009</v>
      </c>
      <c r="L161" s="26"/>
      <c r="M161" s="27"/>
      <c r="N161" s="20"/>
      <c r="O161" s="87" t="s">
        <v>86</v>
      </c>
    </row>
    <row r="162" spans="1:15" x14ac:dyDescent="0.3">
      <c r="A162" s="15" t="s">
        <v>178</v>
      </c>
      <c r="B162" s="16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 t="s">
        <v>178</v>
      </c>
    </row>
    <row r="163" spans="1:15" x14ac:dyDescent="0.3">
      <c r="A163" s="263" t="s">
        <v>179</v>
      </c>
      <c r="B163" s="264">
        <f>SUM(C163:N163)</f>
        <v>686.20000000000016</v>
      </c>
      <c r="C163" s="265">
        <v>35</v>
      </c>
      <c r="D163" s="266">
        <v>53.2</v>
      </c>
      <c r="E163" s="267">
        <v>27.8</v>
      </c>
      <c r="F163" s="268">
        <v>20.2</v>
      </c>
      <c r="G163" s="269">
        <v>69.8</v>
      </c>
      <c r="H163" s="270">
        <v>54.6</v>
      </c>
      <c r="I163" s="271">
        <v>51.6</v>
      </c>
      <c r="J163" s="272">
        <v>45.6</v>
      </c>
      <c r="K163" s="270">
        <v>61.6</v>
      </c>
      <c r="L163" s="273">
        <v>82.2</v>
      </c>
      <c r="M163" s="274">
        <v>133.4</v>
      </c>
      <c r="N163" s="267">
        <v>51.2</v>
      </c>
      <c r="O163" s="263" t="s">
        <v>179</v>
      </c>
    </row>
    <row r="164" spans="1:15" x14ac:dyDescent="0.3">
      <c r="A164" s="275" t="s">
        <v>180</v>
      </c>
      <c r="B164" s="253">
        <f>SUM(C164:N164)</f>
        <v>811.48500000000001</v>
      </c>
      <c r="C164" s="276">
        <v>57.766666666666673</v>
      </c>
      <c r="D164" s="277">
        <v>56.54999999999999</v>
      </c>
      <c r="E164" s="278">
        <v>67.166666666666671</v>
      </c>
      <c r="F164" s="279">
        <v>45.716666666666669</v>
      </c>
      <c r="G164" s="280">
        <v>57.660000000000004</v>
      </c>
      <c r="H164" s="281">
        <v>56.326666666666661</v>
      </c>
      <c r="I164" s="286">
        <v>86.618333333333325</v>
      </c>
      <c r="J164" s="283">
        <v>91.61666666666666</v>
      </c>
      <c r="K164" s="281">
        <v>54.976666666666667</v>
      </c>
      <c r="L164" s="284">
        <v>70.09333333333332</v>
      </c>
      <c r="M164" s="285">
        <v>79.583333333333329</v>
      </c>
      <c r="N164" s="278">
        <v>87.409999999999982</v>
      </c>
      <c r="O164" s="275" t="s">
        <v>180</v>
      </c>
    </row>
    <row r="165" spans="1:15" x14ac:dyDescent="0.3">
      <c r="A165" s="2" t="s">
        <v>28</v>
      </c>
      <c r="B165" s="18">
        <f t="shared" ref="B165:N165" si="10">INT((B163-B164)*10000/B164)/100</f>
        <v>-15.44</v>
      </c>
      <c r="C165" s="17">
        <f t="shared" si="10"/>
        <v>-39.42</v>
      </c>
      <c r="D165" s="19">
        <f t="shared" si="10"/>
        <v>-5.93</v>
      </c>
      <c r="E165" s="20">
        <f t="shared" si="10"/>
        <v>-58.62</v>
      </c>
      <c r="F165" s="21">
        <f t="shared" si="10"/>
        <v>-55.82</v>
      </c>
      <c r="G165" s="22">
        <f t="shared" si="10"/>
        <v>21.05</v>
      </c>
      <c r="H165" s="23">
        <f t="shared" si="10"/>
        <v>-3.07</v>
      </c>
      <c r="I165" s="24">
        <f t="shared" si="10"/>
        <v>-40.43</v>
      </c>
      <c r="J165" s="25">
        <f t="shared" si="10"/>
        <v>-50.23</v>
      </c>
      <c r="K165" s="23">
        <f t="shared" si="10"/>
        <v>12.04</v>
      </c>
      <c r="L165" s="26">
        <f t="shared" si="10"/>
        <v>17.27</v>
      </c>
      <c r="M165" s="27">
        <f t="shared" si="10"/>
        <v>67.62</v>
      </c>
      <c r="N165" s="20">
        <f t="shared" si="10"/>
        <v>-41.43</v>
      </c>
      <c r="O165" s="2" t="s">
        <v>28</v>
      </c>
    </row>
    <row r="166" spans="1:15" x14ac:dyDescent="0.3">
      <c r="A166" s="2" t="s">
        <v>181</v>
      </c>
      <c r="B166" s="18">
        <v>1180</v>
      </c>
      <c r="C166" s="17">
        <v>97</v>
      </c>
      <c r="D166" s="19">
        <v>135.5</v>
      </c>
      <c r="E166" s="20">
        <v>185</v>
      </c>
      <c r="F166" s="21">
        <v>182.5</v>
      </c>
      <c r="G166" s="22">
        <v>128</v>
      </c>
      <c r="H166" s="23">
        <v>107</v>
      </c>
      <c r="I166" s="24">
        <v>144.6</v>
      </c>
      <c r="J166" s="25">
        <v>164.5</v>
      </c>
      <c r="K166" s="23">
        <v>144.5</v>
      </c>
      <c r="L166" s="26">
        <v>162.19999999999999</v>
      </c>
      <c r="M166" s="27">
        <v>175</v>
      </c>
      <c r="N166" s="20">
        <v>130.5</v>
      </c>
      <c r="O166" s="2" t="s">
        <v>181</v>
      </c>
    </row>
    <row r="167" spans="1:15" x14ac:dyDescent="0.3">
      <c r="A167" s="2" t="s">
        <v>86</v>
      </c>
      <c r="B167" s="18">
        <v>2001</v>
      </c>
      <c r="C167" s="17">
        <v>2001</v>
      </c>
      <c r="D167" s="19">
        <v>2002</v>
      </c>
      <c r="E167" s="20">
        <v>2001</v>
      </c>
      <c r="F167" s="21">
        <v>2001</v>
      </c>
      <c r="G167" s="22">
        <v>2006</v>
      </c>
      <c r="H167" s="23">
        <v>2007</v>
      </c>
      <c r="I167" s="24">
        <v>2012</v>
      </c>
      <c r="J167" s="25">
        <v>2002</v>
      </c>
      <c r="K167" s="23">
        <v>2001</v>
      </c>
      <c r="L167" s="26">
        <v>2012</v>
      </c>
      <c r="M167" s="27">
        <v>2002</v>
      </c>
      <c r="N167" s="20">
        <v>2002</v>
      </c>
      <c r="O167" s="2" t="s">
        <v>86</v>
      </c>
    </row>
    <row r="168" spans="1:15" x14ac:dyDescent="0.3">
      <c r="A168" s="2" t="s">
        <v>182</v>
      </c>
      <c r="B168" s="18">
        <v>529</v>
      </c>
      <c r="C168" s="17">
        <v>32</v>
      </c>
      <c r="D168" s="19">
        <v>5.6</v>
      </c>
      <c r="E168" s="20">
        <v>19</v>
      </c>
      <c r="F168" s="21">
        <v>10</v>
      </c>
      <c r="G168" s="22">
        <v>9.6</v>
      </c>
      <c r="H168" s="23">
        <v>23.5</v>
      </c>
      <c r="I168" s="24">
        <v>36.6</v>
      </c>
      <c r="J168" s="25">
        <v>9.4</v>
      </c>
      <c r="K168" s="23">
        <v>7</v>
      </c>
      <c r="L168" s="26">
        <v>35.799999999999997</v>
      </c>
      <c r="M168" s="27">
        <v>28.2</v>
      </c>
      <c r="N168" s="20">
        <v>28</v>
      </c>
      <c r="O168" s="2" t="s">
        <v>182</v>
      </c>
    </row>
    <row r="169" spans="1:15" ht="15" thickBot="1" x14ac:dyDescent="0.35">
      <c r="A169" s="87" t="s">
        <v>86</v>
      </c>
      <c r="B169" s="88">
        <v>2003</v>
      </c>
      <c r="C169" s="89">
        <v>2007</v>
      </c>
      <c r="D169" s="90">
        <v>2012</v>
      </c>
      <c r="E169" s="91">
        <v>2003</v>
      </c>
      <c r="F169" s="92">
        <v>2007</v>
      </c>
      <c r="G169" s="93">
        <v>2011</v>
      </c>
      <c r="H169" s="94">
        <v>2001</v>
      </c>
      <c r="I169" s="95">
        <v>2013</v>
      </c>
      <c r="J169" s="96">
        <v>2009</v>
      </c>
      <c r="K169" s="94">
        <v>2003</v>
      </c>
      <c r="L169" s="97">
        <v>2011</v>
      </c>
      <c r="M169" s="98">
        <v>2011</v>
      </c>
      <c r="N169" s="91">
        <v>2010</v>
      </c>
      <c r="O169" s="87" t="s">
        <v>86</v>
      </c>
    </row>
    <row r="170" spans="1:15" ht="15" thickTop="1" x14ac:dyDescent="0.3">
      <c r="A170" s="61" t="s">
        <v>183</v>
      </c>
      <c r="B170" s="62">
        <f>SUM(C170:N170)</f>
        <v>684.69999999999993</v>
      </c>
      <c r="C170" s="63">
        <v>33</v>
      </c>
      <c r="D170" s="64">
        <v>35.1</v>
      </c>
      <c r="E170" s="65">
        <v>29.6</v>
      </c>
      <c r="F170" s="66">
        <v>27</v>
      </c>
      <c r="G170" s="67">
        <v>67.599999999999994</v>
      </c>
      <c r="H170" s="68">
        <v>50.6</v>
      </c>
      <c r="I170" s="69">
        <v>55.2</v>
      </c>
      <c r="J170" s="70">
        <v>41</v>
      </c>
      <c r="K170" s="68">
        <v>65.099999999999994</v>
      </c>
      <c r="L170" s="71">
        <v>94.9</v>
      </c>
      <c r="M170" s="72">
        <v>130.19999999999999</v>
      </c>
      <c r="N170" s="65">
        <v>55.4</v>
      </c>
      <c r="O170" s="61" t="s">
        <v>183</v>
      </c>
    </row>
    <row r="171" spans="1:15" x14ac:dyDescent="0.3">
      <c r="A171" s="2" t="s">
        <v>184</v>
      </c>
      <c r="B171" s="18">
        <v>748</v>
      </c>
      <c r="C171" s="17">
        <v>60</v>
      </c>
      <c r="D171" s="19">
        <v>49.4</v>
      </c>
      <c r="E171" s="20">
        <v>49.1</v>
      </c>
      <c r="F171" s="21">
        <v>50.6</v>
      </c>
      <c r="G171" s="22">
        <v>55.2</v>
      </c>
      <c r="H171" s="23">
        <v>64.5</v>
      </c>
      <c r="I171" s="24">
        <v>55.1</v>
      </c>
      <c r="J171" s="25">
        <v>66.900000000000006</v>
      </c>
      <c r="K171" s="23">
        <v>75</v>
      </c>
      <c r="L171" s="26">
        <v>71.3</v>
      </c>
      <c r="M171" s="27">
        <v>77.2</v>
      </c>
      <c r="N171" s="20">
        <v>73.7</v>
      </c>
      <c r="O171" s="2" t="s">
        <v>184</v>
      </c>
    </row>
    <row r="172" spans="1:15" x14ac:dyDescent="0.3">
      <c r="A172" s="2" t="s">
        <v>28</v>
      </c>
      <c r="B172" s="18">
        <f t="shared" ref="B172:N172" si="11">INT((B170-B171)*10000/B171)/100</f>
        <v>-8.4700000000000006</v>
      </c>
      <c r="C172" s="17">
        <f t="shared" si="11"/>
        <v>-45</v>
      </c>
      <c r="D172" s="19">
        <f t="shared" si="11"/>
        <v>-28.95</v>
      </c>
      <c r="E172" s="20">
        <f t="shared" si="11"/>
        <v>-39.72</v>
      </c>
      <c r="F172" s="21">
        <f t="shared" si="11"/>
        <v>-46.65</v>
      </c>
      <c r="G172" s="22">
        <f t="shared" si="11"/>
        <v>22.46</v>
      </c>
      <c r="H172" s="23">
        <f t="shared" si="11"/>
        <v>-21.56</v>
      </c>
      <c r="I172" s="24">
        <f t="shared" si="11"/>
        <v>0.18</v>
      </c>
      <c r="J172" s="25">
        <f t="shared" si="11"/>
        <v>-38.72</v>
      </c>
      <c r="K172" s="23">
        <f t="shared" si="11"/>
        <v>-13.2</v>
      </c>
      <c r="L172" s="26">
        <f t="shared" si="11"/>
        <v>33.090000000000003</v>
      </c>
      <c r="M172" s="27">
        <f t="shared" si="11"/>
        <v>68.650000000000006</v>
      </c>
      <c r="N172" s="20">
        <f t="shared" si="11"/>
        <v>-24.84</v>
      </c>
      <c r="O172" s="2" t="s">
        <v>28</v>
      </c>
    </row>
    <row r="173" spans="1:15" x14ac:dyDescent="0.3">
      <c r="A173" s="2" t="s">
        <v>181</v>
      </c>
      <c r="B173" s="16"/>
      <c r="C173" s="17">
        <v>145</v>
      </c>
      <c r="D173" s="19">
        <v>132</v>
      </c>
      <c r="E173" s="20">
        <v>169</v>
      </c>
      <c r="F173" s="21">
        <v>148</v>
      </c>
      <c r="G173" s="22">
        <v>114</v>
      </c>
      <c r="H173" s="23">
        <v>150</v>
      </c>
      <c r="I173" s="24">
        <v>135.69999999999999</v>
      </c>
      <c r="J173" s="25">
        <v>174</v>
      </c>
      <c r="K173" s="23">
        <v>171</v>
      </c>
      <c r="L173" s="26">
        <v>216</v>
      </c>
      <c r="M173" s="27">
        <v>169</v>
      </c>
      <c r="N173" s="20">
        <v>204</v>
      </c>
      <c r="O173" s="2" t="s">
        <v>181</v>
      </c>
    </row>
    <row r="174" spans="1:15" x14ac:dyDescent="0.3">
      <c r="A174" s="2" t="s">
        <v>86</v>
      </c>
      <c r="B174" s="16"/>
      <c r="C174" s="17">
        <v>1995</v>
      </c>
      <c r="D174" s="19">
        <v>1957</v>
      </c>
      <c r="E174" s="20">
        <v>2001</v>
      </c>
      <c r="F174" s="21">
        <v>2000</v>
      </c>
      <c r="G174" s="22">
        <v>1945</v>
      </c>
      <c r="H174" s="23">
        <v>2003</v>
      </c>
      <c r="I174" s="24">
        <v>2012</v>
      </c>
      <c r="J174" s="25">
        <v>1945</v>
      </c>
      <c r="K174" s="23">
        <v>1958</v>
      </c>
      <c r="L174" s="26">
        <v>2000</v>
      </c>
      <c r="M174" s="27">
        <v>2000</v>
      </c>
      <c r="N174" s="20">
        <v>1965</v>
      </c>
      <c r="O174" s="2" t="s">
        <v>86</v>
      </c>
    </row>
    <row r="175" spans="1:15" x14ac:dyDescent="0.3">
      <c r="A175" s="2" t="s">
        <v>182</v>
      </c>
      <c r="B175" s="16"/>
      <c r="C175" s="17">
        <v>3</v>
      </c>
      <c r="D175" s="19">
        <v>2</v>
      </c>
      <c r="E175" s="20">
        <v>3</v>
      </c>
      <c r="F175" s="21">
        <v>6</v>
      </c>
      <c r="G175" s="22">
        <v>9</v>
      </c>
      <c r="H175" s="23">
        <v>3</v>
      </c>
      <c r="I175" s="24">
        <v>12</v>
      </c>
      <c r="J175" s="25">
        <v>9</v>
      </c>
      <c r="K175" s="23">
        <v>2</v>
      </c>
      <c r="L175" s="26">
        <v>5</v>
      </c>
      <c r="M175" s="27">
        <v>8</v>
      </c>
      <c r="N175" s="20">
        <v>9</v>
      </c>
      <c r="O175" s="2" t="s">
        <v>182</v>
      </c>
    </row>
    <row r="176" spans="1:15" x14ac:dyDescent="0.3">
      <c r="A176" s="87" t="s">
        <v>86</v>
      </c>
      <c r="B176" s="16"/>
      <c r="C176" s="17">
        <v>1997</v>
      </c>
      <c r="D176" s="19">
        <v>1959</v>
      </c>
      <c r="E176" s="20">
        <v>1953</v>
      </c>
      <c r="F176" s="21">
        <v>2007</v>
      </c>
      <c r="G176" s="22">
        <v>1989</v>
      </c>
      <c r="H176" s="23">
        <v>1976</v>
      </c>
      <c r="I176" s="24">
        <v>1982</v>
      </c>
      <c r="J176" s="25">
        <v>1991</v>
      </c>
      <c r="K176" s="23">
        <v>1959</v>
      </c>
      <c r="L176" s="26">
        <v>1969</v>
      </c>
      <c r="M176" s="27">
        <v>1955</v>
      </c>
      <c r="N176" s="20">
        <v>1971</v>
      </c>
      <c r="O176" s="87" t="s">
        <v>86</v>
      </c>
    </row>
    <row r="177" spans="1:15" x14ac:dyDescent="0.3">
      <c r="A177" s="15" t="s">
        <v>185</v>
      </c>
      <c r="B177" s="16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 t="s">
        <v>185</v>
      </c>
    </row>
    <row r="178" spans="1:15" x14ac:dyDescent="0.3">
      <c r="A178" s="3" t="s">
        <v>186</v>
      </c>
      <c r="B178" s="4">
        <f>SUM(C178:N178)</f>
        <v>1615.3</v>
      </c>
      <c r="C178" s="5">
        <v>53.4</v>
      </c>
      <c r="D178" s="6">
        <v>76.5</v>
      </c>
      <c r="E178" s="7">
        <v>73.3</v>
      </c>
      <c r="F178" s="8">
        <v>196.8</v>
      </c>
      <c r="G178" s="9">
        <v>142.25</v>
      </c>
      <c r="H178" s="10">
        <v>187.75</v>
      </c>
      <c r="I178" s="11">
        <v>279.75</v>
      </c>
      <c r="J178" s="12">
        <v>228.5</v>
      </c>
      <c r="K178" s="10">
        <v>154.69999999999999</v>
      </c>
      <c r="L178" s="13">
        <v>77.8</v>
      </c>
      <c r="M178" s="14">
        <v>54.25</v>
      </c>
      <c r="N178" s="7">
        <v>90.3</v>
      </c>
      <c r="O178" s="3" t="s">
        <v>186</v>
      </c>
    </row>
    <row r="179" spans="1:15" x14ac:dyDescent="0.3">
      <c r="A179" s="2" t="s">
        <v>187</v>
      </c>
      <c r="B179" s="4">
        <f>SUM(C179:N179)</f>
        <v>1645</v>
      </c>
      <c r="C179" s="17">
        <v>68</v>
      </c>
      <c r="D179" s="19">
        <v>80</v>
      </c>
      <c r="E179" s="20">
        <v>115</v>
      </c>
      <c r="F179" s="21">
        <v>162</v>
      </c>
      <c r="G179" s="22">
        <v>199</v>
      </c>
      <c r="H179" s="23">
        <v>206</v>
      </c>
      <c r="I179" s="24">
        <v>213</v>
      </c>
      <c r="J179" s="25">
        <v>213</v>
      </c>
      <c r="K179" s="23">
        <v>151</v>
      </c>
      <c r="L179" s="26">
        <v>116</v>
      </c>
      <c r="M179" s="27">
        <v>74</v>
      </c>
      <c r="N179" s="20">
        <v>48</v>
      </c>
      <c r="O179" s="2" t="s">
        <v>187</v>
      </c>
    </row>
    <row r="180" spans="1:15" x14ac:dyDescent="0.3">
      <c r="A180" s="2" t="s">
        <v>28</v>
      </c>
      <c r="B180" s="18">
        <f>INT((B178-B179)*10000/B179)/100</f>
        <v>-1.81</v>
      </c>
      <c r="C180" s="17">
        <f t="shared" ref="C180:N180" si="12">INT((C178-C179)*10000/C179)/100</f>
        <v>-21.48</v>
      </c>
      <c r="D180" s="19">
        <f t="shared" si="12"/>
        <v>-4.38</v>
      </c>
      <c r="E180" s="20">
        <f t="shared" si="12"/>
        <v>-36.270000000000003</v>
      </c>
      <c r="F180" s="21">
        <f t="shared" si="12"/>
        <v>21.48</v>
      </c>
      <c r="G180" s="22">
        <f t="shared" si="12"/>
        <v>-28.52</v>
      </c>
      <c r="H180" s="23">
        <f t="shared" si="12"/>
        <v>-8.86</v>
      </c>
      <c r="I180" s="24">
        <f t="shared" si="12"/>
        <v>31.33</v>
      </c>
      <c r="J180" s="25">
        <f t="shared" si="12"/>
        <v>7.27</v>
      </c>
      <c r="K180" s="23">
        <f t="shared" si="12"/>
        <v>2.4500000000000002</v>
      </c>
      <c r="L180" s="26">
        <f t="shared" si="12"/>
        <v>-32.94</v>
      </c>
      <c r="M180" s="27">
        <f t="shared" si="12"/>
        <v>-26.69</v>
      </c>
      <c r="N180" s="20">
        <f t="shared" si="12"/>
        <v>88.12</v>
      </c>
      <c r="O180" s="2" t="s">
        <v>28</v>
      </c>
    </row>
    <row r="181" spans="1:15" x14ac:dyDescent="0.3">
      <c r="A181" s="2" t="s">
        <v>188</v>
      </c>
      <c r="B181" s="18">
        <v>1798</v>
      </c>
      <c r="C181" s="17">
        <v>95</v>
      </c>
      <c r="D181" s="19">
        <v>154</v>
      </c>
      <c r="E181" s="20">
        <v>183</v>
      </c>
      <c r="F181" s="21">
        <v>291</v>
      </c>
      <c r="G181" s="22">
        <v>273.39999999999998</v>
      </c>
      <c r="H181" s="23">
        <v>292</v>
      </c>
      <c r="I181" s="24">
        <v>310</v>
      </c>
      <c r="J181" s="25">
        <v>284</v>
      </c>
      <c r="K181" s="23">
        <v>238</v>
      </c>
      <c r="L181" s="26">
        <v>179</v>
      </c>
      <c r="M181" s="27">
        <v>95</v>
      </c>
      <c r="N181" s="20">
        <v>90.3</v>
      </c>
      <c r="O181" s="2" t="s">
        <v>188</v>
      </c>
    </row>
    <row r="182" spans="1:15" x14ac:dyDescent="0.3">
      <c r="A182" s="2" t="s">
        <v>86</v>
      </c>
      <c r="B182" s="18">
        <v>2009</v>
      </c>
      <c r="C182" s="17">
        <v>2005</v>
      </c>
      <c r="D182" s="19">
        <v>2008</v>
      </c>
      <c r="E182" s="20">
        <v>1972</v>
      </c>
      <c r="F182" s="21">
        <v>2007</v>
      </c>
      <c r="G182" s="22">
        <v>2011</v>
      </c>
      <c r="H182" s="23">
        <v>1976</v>
      </c>
      <c r="I182" s="24">
        <v>1990</v>
      </c>
      <c r="J182" s="25">
        <v>1976</v>
      </c>
      <c r="K182" s="23">
        <v>1997</v>
      </c>
      <c r="L182" s="26">
        <v>1965</v>
      </c>
      <c r="M182" s="27">
        <v>2005</v>
      </c>
      <c r="N182" s="20">
        <v>2013</v>
      </c>
      <c r="O182" s="2" t="s">
        <v>86</v>
      </c>
    </row>
    <row r="183" spans="1:15" x14ac:dyDescent="0.3">
      <c r="A183" s="2" t="s">
        <v>189</v>
      </c>
      <c r="B183" s="18">
        <v>1603</v>
      </c>
      <c r="C183" s="17">
        <v>32</v>
      </c>
      <c r="D183" s="19">
        <v>28</v>
      </c>
      <c r="E183" s="20">
        <v>54</v>
      </c>
      <c r="F183" s="21">
        <v>100</v>
      </c>
      <c r="G183" s="22">
        <v>120</v>
      </c>
      <c r="H183" s="23">
        <v>115</v>
      </c>
      <c r="I183" s="24">
        <v>141</v>
      </c>
      <c r="J183" s="25">
        <v>127</v>
      </c>
      <c r="K183" s="23">
        <v>81</v>
      </c>
      <c r="L183" s="26">
        <v>52</v>
      </c>
      <c r="M183" s="27">
        <v>42</v>
      </c>
      <c r="N183" s="20">
        <v>17</v>
      </c>
      <c r="O183" s="2" t="s">
        <v>189</v>
      </c>
    </row>
    <row r="184" spans="1:15" x14ac:dyDescent="0.3">
      <c r="A184" s="2" t="s">
        <v>86</v>
      </c>
      <c r="B184" s="18">
        <v>2002</v>
      </c>
      <c r="C184" s="17">
        <v>1964</v>
      </c>
      <c r="D184" s="19">
        <v>2006</v>
      </c>
      <c r="E184" s="20">
        <v>2001</v>
      </c>
      <c r="F184" s="21">
        <v>1998</v>
      </c>
      <c r="G184" s="22">
        <v>2006</v>
      </c>
      <c r="H184" s="23">
        <v>2007</v>
      </c>
      <c r="I184" s="24">
        <v>1965</v>
      </c>
      <c r="J184" s="25">
        <v>1968</v>
      </c>
      <c r="K184" s="23">
        <v>1984</v>
      </c>
      <c r="L184" s="26">
        <v>1998</v>
      </c>
      <c r="M184" s="27">
        <v>2010</v>
      </c>
      <c r="N184" s="20">
        <v>1988</v>
      </c>
      <c r="O184" s="2" t="s">
        <v>86</v>
      </c>
    </row>
    <row r="185" spans="1:15" x14ac:dyDescent="0.3">
      <c r="A185" s="15" t="s">
        <v>190</v>
      </c>
      <c r="B185" s="16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 t="s">
        <v>190</v>
      </c>
    </row>
    <row r="186" spans="1:15" x14ac:dyDescent="0.3">
      <c r="A186" s="263" t="s">
        <v>191</v>
      </c>
      <c r="B186" s="264">
        <f>SUM(C186:N186)</f>
        <v>120</v>
      </c>
      <c r="C186" s="265">
        <v>9</v>
      </c>
      <c r="D186" s="266">
        <v>10</v>
      </c>
      <c r="E186" s="267">
        <v>7</v>
      </c>
      <c r="F186" s="268">
        <v>6</v>
      </c>
      <c r="G186" s="269">
        <v>15</v>
      </c>
      <c r="H186" s="270">
        <v>10</v>
      </c>
      <c r="I186" s="271">
        <v>7</v>
      </c>
      <c r="J186" s="272">
        <v>5</v>
      </c>
      <c r="K186" s="270">
        <v>9</v>
      </c>
      <c r="L186" s="273">
        <v>15</v>
      </c>
      <c r="M186" s="274">
        <v>16</v>
      </c>
      <c r="N186" s="267">
        <v>11</v>
      </c>
      <c r="O186" s="263" t="s">
        <v>191</v>
      </c>
    </row>
    <row r="187" spans="1:15" x14ac:dyDescent="0.3">
      <c r="A187" s="275" t="s">
        <v>192</v>
      </c>
      <c r="B187" s="253">
        <f>SUM(C187:N187)</f>
        <v>133.93518518518519</v>
      </c>
      <c r="C187" s="276">
        <v>12.583333333333334</v>
      </c>
      <c r="D187" s="277">
        <v>10.416666666666666</v>
      </c>
      <c r="E187" s="278">
        <v>10.916666666666666</v>
      </c>
      <c r="F187" s="279">
        <v>8.75</v>
      </c>
      <c r="G187" s="280">
        <v>10.499999999999998</v>
      </c>
      <c r="H187" s="281">
        <v>9</v>
      </c>
      <c r="I187" s="282">
        <v>12</v>
      </c>
      <c r="J187" s="283">
        <v>11.5</v>
      </c>
      <c r="K187" s="281">
        <v>8.9166666666666661</v>
      </c>
      <c r="L187" s="284">
        <v>12.166666666666666</v>
      </c>
      <c r="M187" s="285">
        <v>13.601851851851853</v>
      </c>
      <c r="N187" s="278">
        <v>13.583333333333334</v>
      </c>
      <c r="O187" s="275" t="s">
        <v>192</v>
      </c>
    </row>
    <row r="188" spans="1:15" x14ac:dyDescent="0.3">
      <c r="A188" s="2" t="s">
        <v>193</v>
      </c>
      <c r="B188" s="18">
        <v>174</v>
      </c>
      <c r="C188" s="17">
        <v>20</v>
      </c>
      <c r="D188" s="19">
        <v>21</v>
      </c>
      <c r="E188" s="20">
        <v>20</v>
      </c>
      <c r="F188" s="21">
        <v>21</v>
      </c>
      <c r="G188" s="22">
        <v>21</v>
      </c>
      <c r="H188" s="23">
        <v>15</v>
      </c>
      <c r="I188" s="24">
        <v>17</v>
      </c>
      <c r="J188" s="25">
        <v>16</v>
      </c>
      <c r="K188" s="23">
        <v>18</v>
      </c>
      <c r="L188" s="26">
        <v>19</v>
      </c>
      <c r="M188" s="27">
        <v>18</v>
      </c>
      <c r="N188" s="20">
        <v>23</v>
      </c>
      <c r="O188" s="2" t="s">
        <v>193</v>
      </c>
    </row>
    <row r="189" spans="1:15" x14ac:dyDescent="0.3">
      <c r="A189" s="2" t="s">
        <v>86</v>
      </c>
      <c r="B189" s="18">
        <v>2002</v>
      </c>
      <c r="C189" s="17">
        <v>2004</v>
      </c>
      <c r="D189" s="19">
        <v>2002</v>
      </c>
      <c r="E189" s="20">
        <v>2008</v>
      </c>
      <c r="F189" s="21">
        <v>2001</v>
      </c>
      <c r="G189" s="22">
        <v>2002</v>
      </c>
      <c r="H189" s="23">
        <v>2007</v>
      </c>
      <c r="I189" s="24">
        <v>2007</v>
      </c>
      <c r="J189" s="25">
        <v>2006</v>
      </c>
      <c r="K189" s="23">
        <v>2001</v>
      </c>
      <c r="L189" s="26">
        <v>2012</v>
      </c>
      <c r="M189" s="27">
        <v>2009</v>
      </c>
      <c r="N189" s="20">
        <v>2011</v>
      </c>
      <c r="O189" s="2" t="s">
        <v>86</v>
      </c>
    </row>
    <row r="190" spans="1:15" x14ac:dyDescent="0.3">
      <c r="A190" s="2" t="s">
        <v>194</v>
      </c>
      <c r="B190" s="18">
        <v>109</v>
      </c>
      <c r="C190" s="17">
        <v>8</v>
      </c>
      <c r="D190" s="19">
        <v>2</v>
      </c>
      <c r="E190" s="20">
        <v>4</v>
      </c>
      <c r="F190" s="21">
        <v>2</v>
      </c>
      <c r="G190" s="22">
        <v>4</v>
      </c>
      <c r="H190" s="23">
        <v>5</v>
      </c>
      <c r="I190" s="24">
        <v>5</v>
      </c>
      <c r="J190" s="25">
        <v>2</v>
      </c>
      <c r="K190" s="23">
        <v>2</v>
      </c>
      <c r="L190" s="26">
        <v>4</v>
      </c>
      <c r="M190" s="27">
        <v>4</v>
      </c>
      <c r="N190" s="20">
        <v>3</v>
      </c>
      <c r="O190" s="2" t="s">
        <v>194</v>
      </c>
    </row>
    <row r="191" spans="1:15" ht="15" thickBot="1" x14ac:dyDescent="0.35">
      <c r="A191" s="87" t="s">
        <v>86</v>
      </c>
      <c r="B191" s="88">
        <v>2009</v>
      </c>
      <c r="C191" s="89">
        <v>2009</v>
      </c>
      <c r="D191" s="90">
        <v>2012</v>
      </c>
      <c r="E191" s="91">
        <v>2012</v>
      </c>
      <c r="F191" s="92">
        <v>2007</v>
      </c>
      <c r="G191" s="93">
        <v>2010</v>
      </c>
      <c r="H191" s="94">
        <v>2008</v>
      </c>
      <c r="I191" s="95">
        <v>2013</v>
      </c>
      <c r="J191" s="96">
        <v>2009</v>
      </c>
      <c r="K191" s="94">
        <v>2003</v>
      </c>
      <c r="L191" s="97">
        <v>2007</v>
      </c>
      <c r="M191" s="98">
        <v>2011</v>
      </c>
      <c r="N191" s="91">
        <v>2010</v>
      </c>
      <c r="O191" s="87" t="s">
        <v>86</v>
      </c>
    </row>
    <row r="192" spans="1:15" ht="15" thickTop="1" x14ac:dyDescent="0.3">
      <c r="A192" s="61" t="s">
        <v>195</v>
      </c>
      <c r="B192" s="62">
        <f>SUM(C192:N192)</f>
        <v>118</v>
      </c>
      <c r="C192" s="63">
        <v>10</v>
      </c>
      <c r="D192" s="64">
        <v>9</v>
      </c>
      <c r="E192" s="65">
        <v>6</v>
      </c>
      <c r="F192" s="66">
        <v>6</v>
      </c>
      <c r="G192" s="67">
        <v>13</v>
      </c>
      <c r="H192" s="68">
        <v>9</v>
      </c>
      <c r="I192" s="69">
        <v>7</v>
      </c>
      <c r="J192" s="70">
        <v>4</v>
      </c>
      <c r="K192" s="68">
        <v>9</v>
      </c>
      <c r="L192" s="71">
        <v>15</v>
      </c>
      <c r="M192" s="72">
        <v>17</v>
      </c>
      <c r="N192" s="65">
        <v>13</v>
      </c>
      <c r="O192" s="61" t="s">
        <v>195</v>
      </c>
    </row>
    <row r="193" spans="1:15" x14ac:dyDescent="0.3">
      <c r="A193" s="2" t="s">
        <v>192</v>
      </c>
      <c r="B193" s="18">
        <f>SUM(C193:N193)</f>
        <v>126</v>
      </c>
      <c r="C193" s="17">
        <v>11</v>
      </c>
      <c r="D193" s="19">
        <v>10</v>
      </c>
      <c r="E193" s="20">
        <v>10</v>
      </c>
      <c r="F193" s="21">
        <v>11</v>
      </c>
      <c r="G193" s="22">
        <v>10</v>
      </c>
      <c r="H193" s="23">
        <v>10</v>
      </c>
      <c r="I193" s="24">
        <v>9</v>
      </c>
      <c r="J193" s="25">
        <v>10</v>
      </c>
      <c r="K193" s="23">
        <v>11</v>
      </c>
      <c r="L193" s="26">
        <v>10</v>
      </c>
      <c r="M193" s="27">
        <v>12</v>
      </c>
      <c r="N193" s="20">
        <v>12</v>
      </c>
      <c r="O193" s="2" t="s">
        <v>192</v>
      </c>
    </row>
    <row r="194" spans="1:15" x14ac:dyDescent="0.3">
      <c r="A194" s="2" t="s">
        <v>193</v>
      </c>
      <c r="B194" s="16"/>
      <c r="C194" s="17">
        <v>24</v>
      </c>
      <c r="D194" s="19">
        <v>21</v>
      </c>
      <c r="E194" s="20">
        <v>23</v>
      </c>
      <c r="F194" s="21">
        <v>21</v>
      </c>
      <c r="G194" s="22">
        <v>20</v>
      </c>
      <c r="H194" s="23">
        <v>21</v>
      </c>
      <c r="I194" s="24">
        <v>21</v>
      </c>
      <c r="J194" s="25">
        <v>21</v>
      </c>
      <c r="K194" s="23">
        <v>22</v>
      </c>
      <c r="L194" s="26">
        <v>24</v>
      </c>
      <c r="M194" s="27">
        <v>23</v>
      </c>
      <c r="N194" s="20">
        <v>21</v>
      </c>
      <c r="O194" s="2" t="s">
        <v>193</v>
      </c>
    </row>
    <row r="195" spans="1:15" x14ac:dyDescent="0.3">
      <c r="A195" s="2" t="s">
        <v>86</v>
      </c>
      <c r="B195" s="16"/>
      <c r="C195" s="17">
        <v>1948</v>
      </c>
      <c r="D195" s="19">
        <v>1995</v>
      </c>
      <c r="E195" s="20">
        <v>1979</v>
      </c>
      <c r="F195" s="21">
        <v>2001</v>
      </c>
      <c r="G195" s="22">
        <v>2006</v>
      </c>
      <c r="H195" s="23">
        <v>1991</v>
      </c>
      <c r="I195" s="24">
        <v>1988</v>
      </c>
      <c r="J195" s="25">
        <v>1956</v>
      </c>
      <c r="K195" s="23">
        <v>1950</v>
      </c>
      <c r="L195" s="26">
        <v>1981</v>
      </c>
      <c r="M195" s="27">
        <v>2000</v>
      </c>
      <c r="N195" s="20" t="s">
        <v>99</v>
      </c>
      <c r="O195" s="2" t="s">
        <v>86</v>
      </c>
    </row>
    <row r="196" spans="1:15" x14ac:dyDescent="0.3">
      <c r="A196" s="2" t="s">
        <v>194</v>
      </c>
      <c r="B196" s="16"/>
      <c r="C196" s="17">
        <v>1</v>
      </c>
      <c r="D196" s="19">
        <v>1</v>
      </c>
      <c r="E196" s="20">
        <v>1</v>
      </c>
      <c r="F196" s="21">
        <v>2</v>
      </c>
      <c r="G196" s="22">
        <v>2</v>
      </c>
      <c r="H196" s="23">
        <v>1</v>
      </c>
      <c r="I196" s="24">
        <v>3</v>
      </c>
      <c r="J196" s="25">
        <v>2</v>
      </c>
      <c r="K196" s="23">
        <v>1</v>
      </c>
      <c r="L196" s="26">
        <v>2</v>
      </c>
      <c r="M196" s="27">
        <v>4</v>
      </c>
      <c r="N196" s="20">
        <v>2</v>
      </c>
      <c r="O196" s="2" t="s">
        <v>194</v>
      </c>
    </row>
    <row r="197" spans="1:15" x14ac:dyDescent="0.3">
      <c r="A197" s="87" t="s">
        <v>86</v>
      </c>
      <c r="B197" s="99"/>
      <c r="C197" s="89">
        <v>1997</v>
      </c>
      <c r="D197" s="90">
        <v>1959</v>
      </c>
      <c r="E197" s="91">
        <v>1953</v>
      </c>
      <c r="F197" s="92">
        <v>2007</v>
      </c>
      <c r="G197" s="93">
        <v>1989</v>
      </c>
      <c r="H197" s="94">
        <v>1976</v>
      </c>
      <c r="I197" s="95" t="s">
        <v>99</v>
      </c>
      <c r="J197" s="96">
        <v>1995</v>
      </c>
      <c r="K197" s="94">
        <v>1959</v>
      </c>
      <c r="L197" s="97">
        <v>1969</v>
      </c>
      <c r="M197" s="98" t="s">
        <v>99</v>
      </c>
      <c r="N197" s="91">
        <v>1971</v>
      </c>
      <c r="O197" s="87" t="s">
        <v>86</v>
      </c>
    </row>
    <row r="198" spans="1:15" x14ac:dyDescent="0.3">
      <c r="A198" s="15" t="s">
        <v>196</v>
      </c>
      <c r="B198" s="16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 t="s">
        <v>196</v>
      </c>
    </row>
    <row r="199" spans="1:15" x14ac:dyDescent="0.3">
      <c r="A199" s="3" t="s">
        <v>197</v>
      </c>
      <c r="B199" s="18">
        <v>39.4</v>
      </c>
      <c r="C199" s="5">
        <v>7.4</v>
      </c>
      <c r="D199" s="6">
        <v>14</v>
      </c>
      <c r="E199" s="7">
        <v>5.4</v>
      </c>
      <c r="F199" s="8">
        <v>5.4</v>
      </c>
      <c r="G199" s="9">
        <v>12.5</v>
      </c>
      <c r="H199" s="10">
        <v>18.2</v>
      </c>
      <c r="I199" s="11">
        <v>23.4</v>
      </c>
      <c r="J199" s="12">
        <v>39.4</v>
      </c>
      <c r="K199" s="10">
        <v>19.399999999999999</v>
      </c>
      <c r="L199" s="13">
        <v>21.6</v>
      </c>
      <c r="M199" s="14">
        <v>25</v>
      </c>
      <c r="N199" s="7">
        <v>10.6</v>
      </c>
      <c r="O199" s="3" t="s">
        <v>197</v>
      </c>
    </row>
    <row r="200" spans="1:15" x14ac:dyDescent="0.3">
      <c r="A200" s="35" t="s">
        <v>89</v>
      </c>
      <c r="B200" s="38">
        <v>41534</v>
      </c>
      <c r="C200" s="39">
        <v>41303</v>
      </c>
      <c r="D200" s="40">
        <v>41310</v>
      </c>
      <c r="E200" s="41">
        <v>41341</v>
      </c>
      <c r="F200" s="42">
        <v>41374</v>
      </c>
      <c r="G200" s="43">
        <v>41402</v>
      </c>
      <c r="H200" s="44">
        <v>41444</v>
      </c>
      <c r="I200" s="45">
        <v>41482</v>
      </c>
      <c r="J200" s="46">
        <v>41510</v>
      </c>
      <c r="K200" s="44">
        <v>41534</v>
      </c>
      <c r="L200" s="47">
        <v>41560</v>
      </c>
      <c r="M200" s="48">
        <v>41581</v>
      </c>
      <c r="N200" s="41">
        <v>41632</v>
      </c>
      <c r="O200" s="35" t="s">
        <v>89</v>
      </c>
    </row>
    <row r="201" spans="1:15" x14ac:dyDescent="0.3">
      <c r="A201" s="2" t="s">
        <v>198</v>
      </c>
      <c r="B201" s="18">
        <v>65</v>
      </c>
      <c r="C201" s="17">
        <v>25</v>
      </c>
      <c r="D201" s="19">
        <v>24.6</v>
      </c>
      <c r="E201" s="20">
        <v>23.4</v>
      </c>
      <c r="F201" s="21">
        <v>63.5</v>
      </c>
      <c r="G201" s="22">
        <v>50</v>
      </c>
      <c r="H201" s="23">
        <v>32</v>
      </c>
      <c r="I201" s="24">
        <v>48</v>
      </c>
      <c r="J201" s="25">
        <v>65</v>
      </c>
      <c r="K201" s="23">
        <v>32</v>
      </c>
      <c r="L201" s="26">
        <v>39.799999999999997</v>
      </c>
      <c r="M201" s="27">
        <v>45.4</v>
      </c>
      <c r="N201" s="20">
        <v>33.799999999999997</v>
      </c>
      <c r="O201" s="2" t="s">
        <v>198</v>
      </c>
    </row>
    <row r="202" spans="1:15" ht="15" thickBot="1" x14ac:dyDescent="0.35">
      <c r="A202" s="87" t="s">
        <v>89</v>
      </c>
      <c r="B202" s="167">
        <v>37494</v>
      </c>
      <c r="C202" s="89" t="s">
        <v>200</v>
      </c>
      <c r="D202" s="169">
        <v>40237</v>
      </c>
      <c r="E202" s="170">
        <v>40973</v>
      </c>
      <c r="F202" s="92" t="s">
        <v>202</v>
      </c>
      <c r="G202" s="172">
        <v>38843</v>
      </c>
      <c r="H202" s="173">
        <v>39210</v>
      </c>
      <c r="I202" s="95" t="s">
        <v>387</v>
      </c>
      <c r="J202" s="175">
        <v>37494</v>
      </c>
      <c r="K202" s="173">
        <v>37500</v>
      </c>
      <c r="L202" s="176">
        <v>41186</v>
      </c>
      <c r="M202" s="177">
        <v>40495</v>
      </c>
      <c r="N202" s="170">
        <v>41265</v>
      </c>
      <c r="O202" s="87" t="s">
        <v>89</v>
      </c>
    </row>
    <row r="203" spans="1:15" ht="15" thickTop="1" x14ac:dyDescent="0.3">
      <c r="A203" s="61" t="s">
        <v>206</v>
      </c>
      <c r="B203" s="213">
        <v>30.4</v>
      </c>
      <c r="C203" s="63">
        <v>5.8</v>
      </c>
      <c r="D203" s="64">
        <v>7.2</v>
      </c>
      <c r="E203" s="65">
        <v>7.4</v>
      </c>
      <c r="F203" s="66">
        <v>5.6</v>
      </c>
      <c r="G203" s="67">
        <v>9.8000000000000007</v>
      </c>
      <c r="H203" s="68">
        <v>17.899999999999999</v>
      </c>
      <c r="I203" s="69">
        <v>17.899999999999999</v>
      </c>
      <c r="J203" s="70">
        <v>30.4</v>
      </c>
      <c r="K203" s="68">
        <v>21.8</v>
      </c>
      <c r="L203" s="71">
        <v>25.2</v>
      </c>
      <c r="M203" s="72">
        <v>21.2</v>
      </c>
      <c r="N203" s="65">
        <v>11.9</v>
      </c>
      <c r="O203" s="61" t="s">
        <v>206</v>
      </c>
    </row>
    <row r="204" spans="1:15" x14ac:dyDescent="0.3">
      <c r="A204" s="152" t="s">
        <v>89</v>
      </c>
      <c r="B204" s="214">
        <v>41510</v>
      </c>
      <c r="C204" s="154">
        <v>41288</v>
      </c>
      <c r="D204" s="155">
        <v>41306</v>
      </c>
      <c r="E204" s="156">
        <v>41351</v>
      </c>
      <c r="F204" s="157">
        <v>41374</v>
      </c>
      <c r="G204" s="158">
        <v>41402</v>
      </c>
      <c r="H204" s="159">
        <v>41445</v>
      </c>
      <c r="I204" s="160">
        <v>41482</v>
      </c>
      <c r="J204" s="161">
        <v>41510</v>
      </c>
      <c r="K204" s="159">
        <v>41534</v>
      </c>
      <c r="L204" s="162">
        <v>41560</v>
      </c>
      <c r="M204" s="163">
        <v>41579</v>
      </c>
      <c r="N204" s="156">
        <v>41635</v>
      </c>
      <c r="O204" s="152" t="s">
        <v>89</v>
      </c>
    </row>
    <row r="205" spans="1:15" x14ac:dyDescent="0.3">
      <c r="A205" s="2" t="s">
        <v>198</v>
      </c>
      <c r="B205" s="18">
        <v>101.4</v>
      </c>
      <c r="C205" s="17">
        <v>41.1</v>
      </c>
      <c r="D205" s="19">
        <v>33.4</v>
      </c>
      <c r="E205" s="20">
        <v>31.4</v>
      </c>
      <c r="F205" s="21">
        <v>37.5</v>
      </c>
      <c r="G205" s="22">
        <v>38</v>
      </c>
      <c r="H205" s="23">
        <v>68.099999999999994</v>
      </c>
      <c r="I205" s="24">
        <v>77</v>
      </c>
      <c r="J205" s="25">
        <v>65</v>
      </c>
      <c r="K205" s="23">
        <v>101.4</v>
      </c>
      <c r="L205" s="26">
        <v>53.3</v>
      </c>
      <c r="M205" s="27">
        <v>37.4</v>
      </c>
      <c r="N205" s="20">
        <v>37.6</v>
      </c>
      <c r="O205" s="2" t="s">
        <v>198</v>
      </c>
    </row>
    <row r="206" spans="1:15" x14ac:dyDescent="0.3">
      <c r="A206" s="2" t="s">
        <v>89</v>
      </c>
      <c r="B206" s="38">
        <v>34587</v>
      </c>
      <c r="C206" s="73">
        <v>9135</v>
      </c>
      <c r="D206" s="74">
        <v>37299</v>
      </c>
      <c r="E206" s="75">
        <v>32574</v>
      </c>
      <c r="F206" s="76">
        <v>28582</v>
      </c>
      <c r="G206" s="77">
        <v>34098</v>
      </c>
      <c r="H206" s="78">
        <v>19540</v>
      </c>
      <c r="I206" s="79">
        <v>10049</v>
      </c>
      <c r="J206" s="80">
        <v>37494</v>
      </c>
      <c r="K206" s="78">
        <v>34587</v>
      </c>
      <c r="L206" s="81">
        <v>11973</v>
      </c>
      <c r="M206" s="82">
        <v>23334</v>
      </c>
      <c r="N206" s="75">
        <v>29207</v>
      </c>
      <c r="O206" s="2"/>
    </row>
    <row r="207" spans="1:15" x14ac:dyDescent="0.3">
      <c r="A207" s="15" t="s">
        <v>207</v>
      </c>
      <c r="B207" s="16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 t="s">
        <v>207</v>
      </c>
    </row>
    <row r="208" spans="1:15" x14ac:dyDescent="0.3">
      <c r="A208" s="263" t="s">
        <v>208</v>
      </c>
      <c r="B208" s="264">
        <f>SUM(C208:N208)</f>
        <v>21</v>
      </c>
      <c r="C208" s="265">
        <v>8</v>
      </c>
      <c r="D208" s="266">
        <v>7</v>
      </c>
      <c r="E208" s="267">
        <v>6</v>
      </c>
      <c r="F208" s="268">
        <v>0</v>
      </c>
      <c r="G208" s="269">
        <v>0</v>
      </c>
      <c r="H208" s="270">
        <v>0</v>
      </c>
      <c r="I208" s="271">
        <v>0</v>
      </c>
      <c r="J208" s="272">
        <v>0</v>
      </c>
      <c r="K208" s="270">
        <v>0</v>
      </c>
      <c r="L208" s="273">
        <v>0</v>
      </c>
      <c r="M208" s="274">
        <v>0</v>
      </c>
      <c r="N208" s="267">
        <v>0</v>
      </c>
      <c r="O208" s="263" t="s">
        <v>208</v>
      </c>
    </row>
    <row r="209" spans="1:15" x14ac:dyDescent="0.3">
      <c r="A209" s="275" t="s">
        <v>209</v>
      </c>
      <c r="B209" s="253">
        <f>SUM(C209:N209)</f>
        <v>12</v>
      </c>
      <c r="C209" s="276">
        <v>2.3333333333333335</v>
      </c>
      <c r="D209" s="277">
        <v>4.166666666666667</v>
      </c>
      <c r="E209" s="278">
        <v>2.4166666666666665</v>
      </c>
      <c r="F209" s="279">
        <v>0.25</v>
      </c>
      <c r="G209" s="280">
        <v>0</v>
      </c>
      <c r="H209" s="281">
        <v>0</v>
      </c>
      <c r="I209" s="282">
        <v>0</v>
      </c>
      <c r="J209" s="283">
        <v>0</v>
      </c>
      <c r="K209" s="281">
        <v>0</v>
      </c>
      <c r="L209" s="284">
        <v>8.3333333333333329E-2</v>
      </c>
      <c r="M209" s="285">
        <v>0.5</v>
      </c>
      <c r="N209" s="278">
        <v>2.25</v>
      </c>
      <c r="O209" s="275" t="s">
        <v>209</v>
      </c>
    </row>
    <row r="210" spans="1:15" x14ac:dyDescent="0.3">
      <c r="A210" s="2" t="s">
        <v>210</v>
      </c>
      <c r="B210" s="18">
        <v>22</v>
      </c>
      <c r="C210" s="17">
        <v>9</v>
      </c>
      <c r="D210" s="19">
        <v>13</v>
      </c>
      <c r="E210" s="20">
        <v>7</v>
      </c>
      <c r="F210" s="21">
        <v>2</v>
      </c>
      <c r="G210" s="22">
        <v>0</v>
      </c>
      <c r="H210" s="23">
        <v>0</v>
      </c>
      <c r="I210" s="24">
        <v>0</v>
      </c>
      <c r="J210" s="25">
        <v>0</v>
      </c>
      <c r="K210" s="23">
        <v>0</v>
      </c>
      <c r="L210" s="26">
        <v>1</v>
      </c>
      <c r="M210" s="27">
        <v>2</v>
      </c>
      <c r="N210" s="20">
        <v>9</v>
      </c>
      <c r="O210" s="2" t="s">
        <v>210</v>
      </c>
    </row>
    <row r="211" spans="1:15" x14ac:dyDescent="0.3">
      <c r="A211" s="2" t="s">
        <v>86</v>
      </c>
      <c r="B211" s="18">
        <v>2005</v>
      </c>
      <c r="C211" s="17">
        <v>2010</v>
      </c>
      <c r="D211" s="19">
        <v>2010</v>
      </c>
      <c r="E211" s="20">
        <v>2006</v>
      </c>
      <c r="F211" s="21">
        <v>2008</v>
      </c>
      <c r="G211" s="22"/>
      <c r="H211" s="23"/>
      <c r="I211" s="24"/>
      <c r="J211" s="25"/>
      <c r="K211" s="23"/>
      <c r="L211" s="26">
        <v>2012</v>
      </c>
      <c r="M211" s="27">
        <v>2010</v>
      </c>
      <c r="N211" s="20">
        <v>2010</v>
      </c>
      <c r="O211" s="2" t="s">
        <v>86</v>
      </c>
    </row>
    <row r="212" spans="1:15" x14ac:dyDescent="0.3">
      <c r="A212" s="2" t="s">
        <v>211</v>
      </c>
      <c r="B212" s="18">
        <v>0</v>
      </c>
      <c r="C212" s="17">
        <v>0</v>
      </c>
      <c r="D212" s="19">
        <v>0</v>
      </c>
      <c r="E212" s="20">
        <v>0</v>
      </c>
      <c r="F212" s="21">
        <v>0</v>
      </c>
      <c r="G212" s="22">
        <v>0</v>
      </c>
      <c r="H212" s="23">
        <v>0</v>
      </c>
      <c r="I212" s="24">
        <v>0</v>
      </c>
      <c r="J212" s="25">
        <v>0</v>
      </c>
      <c r="K212" s="23">
        <v>0</v>
      </c>
      <c r="L212" s="26">
        <v>0</v>
      </c>
      <c r="M212" s="27">
        <v>0</v>
      </c>
      <c r="N212" s="20">
        <v>0</v>
      </c>
      <c r="O212" s="2" t="s">
        <v>211</v>
      </c>
    </row>
    <row r="213" spans="1:15" x14ac:dyDescent="0.3">
      <c r="A213" s="2" t="s">
        <v>126</v>
      </c>
      <c r="B213" s="18">
        <v>2011</v>
      </c>
      <c r="C213" s="17">
        <v>2012</v>
      </c>
      <c r="D213" s="19">
        <v>2011</v>
      </c>
      <c r="E213" s="20">
        <v>2012</v>
      </c>
      <c r="F213" s="21">
        <v>2011</v>
      </c>
      <c r="G213" s="22"/>
      <c r="H213" s="23"/>
      <c r="I213" s="24"/>
      <c r="J213" s="25"/>
      <c r="K213" s="23"/>
      <c r="L213" s="26"/>
      <c r="M213" s="27">
        <v>2012</v>
      </c>
      <c r="N213" s="20">
        <v>2011</v>
      </c>
      <c r="O213" s="2" t="s">
        <v>126</v>
      </c>
    </row>
    <row r="214" spans="1:15" x14ac:dyDescent="0.3">
      <c r="A214" s="2" t="s">
        <v>212</v>
      </c>
      <c r="B214" s="18">
        <v>22</v>
      </c>
      <c r="C214" s="17">
        <v>12</v>
      </c>
      <c r="D214" s="19">
        <v>22</v>
      </c>
      <c r="E214" s="20">
        <v>22</v>
      </c>
      <c r="F214" s="21">
        <v>8</v>
      </c>
      <c r="G214" s="22">
        <v>0</v>
      </c>
      <c r="H214" s="23">
        <v>0</v>
      </c>
      <c r="I214" s="24">
        <v>0</v>
      </c>
      <c r="J214" s="25">
        <v>0</v>
      </c>
      <c r="K214" s="23">
        <v>0</v>
      </c>
      <c r="L214" s="26">
        <v>1</v>
      </c>
      <c r="M214" s="27">
        <v>2</v>
      </c>
      <c r="N214" s="20">
        <v>16</v>
      </c>
      <c r="O214" s="2" t="s">
        <v>212</v>
      </c>
    </row>
    <row r="215" spans="1:15" x14ac:dyDescent="0.3">
      <c r="A215" s="49" t="s">
        <v>89</v>
      </c>
      <c r="B215" s="50">
        <v>38407</v>
      </c>
      <c r="C215" s="51">
        <v>41294</v>
      </c>
      <c r="D215" s="52">
        <v>38407</v>
      </c>
      <c r="E215" s="53">
        <v>38413</v>
      </c>
      <c r="F215" s="54">
        <v>39545</v>
      </c>
      <c r="G215" s="55"/>
      <c r="H215" s="56"/>
      <c r="I215" s="57"/>
      <c r="J215" s="58"/>
      <c r="K215" s="56"/>
      <c r="L215" s="59">
        <v>41209</v>
      </c>
      <c r="M215" s="60">
        <v>40510</v>
      </c>
      <c r="N215" s="53">
        <v>40531</v>
      </c>
      <c r="O215" s="49" t="s">
        <v>89</v>
      </c>
    </row>
    <row r="216" spans="1:15" x14ac:dyDescent="0.3">
      <c r="A216" s="2" t="s">
        <v>388</v>
      </c>
      <c r="B216" s="18">
        <f>SUM(C216:N216)</f>
        <v>14</v>
      </c>
      <c r="C216" s="17">
        <v>4</v>
      </c>
      <c r="D216" s="19">
        <v>4</v>
      </c>
      <c r="E216" s="20">
        <v>2</v>
      </c>
      <c r="F216" s="21">
        <v>1</v>
      </c>
      <c r="G216" s="22">
        <v>0</v>
      </c>
      <c r="H216" s="23">
        <v>0</v>
      </c>
      <c r="I216" s="24">
        <v>0</v>
      </c>
      <c r="J216" s="25">
        <v>0</v>
      </c>
      <c r="K216" s="23">
        <v>0</v>
      </c>
      <c r="L216" s="26">
        <v>0</v>
      </c>
      <c r="M216" s="27">
        <v>1</v>
      </c>
      <c r="N216" s="20">
        <v>2</v>
      </c>
      <c r="O216" s="2" t="s">
        <v>388</v>
      </c>
    </row>
    <row r="217" spans="1:15" x14ac:dyDescent="0.3">
      <c r="A217" s="15" t="s">
        <v>214</v>
      </c>
      <c r="B217" s="16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 t="s">
        <v>214</v>
      </c>
    </row>
    <row r="218" spans="1:15" x14ac:dyDescent="0.3">
      <c r="A218" s="263" t="s">
        <v>215</v>
      </c>
      <c r="B218" s="264">
        <f>SUM(C218:N218)</f>
        <v>12</v>
      </c>
      <c r="C218" s="265">
        <v>0</v>
      </c>
      <c r="D218" s="266">
        <v>0</v>
      </c>
      <c r="E218" s="267">
        <v>0</v>
      </c>
      <c r="F218" s="268">
        <v>1</v>
      </c>
      <c r="G218" s="269">
        <v>1</v>
      </c>
      <c r="H218" s="270">
        <v>0</v>
      </c>
      <c r="I218" s="271">
        <v>0</v>
      </c>
      <c r="J218" s="272">
        <v>3</v>
      </c>
      <c r="K218" s="270">
        <v>2</v>
      </c>
      <c r="L218" s="273">
        <v>2</v>
      </c>
      <c r="M218" s="274">
        <v>1</v>
      </c>
      <c r="N218" s="267">
        <v>2</v>
      </c>
      <c r="O218" s="263" t="s">
        <v>215</v>
      </c>
    </row>
    <row r="219" spans="1:15" x14ac:dyDescent="0.3">
      <c r="A219" s="275" t="s">
        <v>216</v>
      </c>
      <c r="B219" s="253">
        <f>SUM(C219:N219)</f>
        <v>15.12962962962963</v>
      </c>
      <c r="C219" s="276">
        <v>1.3333333333333333</v>
      </c>
      <c r="D219" s="277">
        <v>1.25</v>
      </c>
      <c r="E219" s="278">
        <v>1.6666666666666667</v>
      </c>
      <c r="F219" s="279">
        <v>1.4166666666666667</v>
      </c>
      <c r="G219" s="280">
        <v>1.4166666666666667</v>
      </c>
      <c r="H219" s="281">
        <v>0.75</v>
      </c>
      <c r="I219" s="282">
        <v>0.46296296296296302</v>
      </c>
      <c r="J219" s="283">
        <v>0.41666666666666669</v>
      </c>
      <c r="K219" s="281">
        <v>1.5</v>
      </c>
      <c r="L219" s="284">
        <v>1.1666666666666667</v>
      </c>
      <c r="M219" s="285">
        <v>2.0833333333333335</v>
      </c>
      <c r="N219" s="278">
        <v>1.6666666666666667</v>
      </c>
      <c r="O219" s="275" t="s">
        <v>216</v>
      </c>
    </row>
    <row r="220" spans="1:15" x14ac:dyDescent="0.3">
      <c r="A220" s="2" t="s">
        <v>217</v>
      </c>
      <c r="B220" s="18">
        <v>25</v>
      </c>
      <c r="C220" s="17">
        <v>6</v>
      </c>
      <c r="D220" s="19">
        <v>3</v>
      </c>
      <c r="E220" s="20">
        <v>5</v>
      </c>
      <c r="F220" s="21">
        <v>4</v>
      </c>
      <c r="G220" s="22">
        <v>4</v>
      </c>
      <c r="H220" s="23">
        <v>3</v>
      </c>
      <c r="I220" s="24">
        <v>1</v>
      </c>
      <c r="J220" s="25">
        <v>3</v>
      </c>
      <c r="K220" s="23">
        <v>3</v>
      </c>
      <c r="L220" s="26">
        <v>3</v>
      </c>
      <c r="M220" s="27">
        <v>11</v>
      </c>
      <c r="N220" s="20">
        <v>4</v>
      </c>
      <c r="O220" s="2" t="s">
        <v>217</v>
      </c>
    </row>
    <row r="221" spans="1:15" x14ac:dyDescent="0.3">
      <c r="A221" s="2" t="s">
        <v>86</v>
      </c>
      <c r="B221" s="18">
        <v>2001</v>
      </c>
      <c r="C221" s="17">
        <v>2001</v>
      </c>
      <c r="D221" s="19">
        <v>2001</v>
      </c>
      <c r="E221" s="20">
        <v>2005</v>
      </c>
      <c r="F221" s="21">
        <v>2010</v>
      </c>
      <c r="G221" s="22">
        <v>2001</v>
      </c>
      <c r="H221" s="23">
        <v>2010</v>
      </c>
      <c r="I221" s="24">
        <v>2006</v>
      </c>
      <c r="J221" s="25">
        <v>2013</v>
      </c>
      <c r="K221" s="23">
        <v>2009</v>
      </c>
      <c r="L221" s="26">
        <v>2008</v>
      </c>
      <c r="M221" s="27">
        <v>2011</v>
      </c>
      <c r="N221" s="20">
        <v>2010</v>
      </c>
      <c r="O221" s="2" t="s">
        <v>86</v>
      </c>
    </row>
    <row r="222" spans="1:15" x14ac:dyDescent="0.3">
      <c r="A222" s="2" t="s">
        <v>218</v>
      </c>
      <c r="B222" s="18">
        <v>11</v>
      </c>
      <c r="C222" s="17">
        <v>0</v>
      </c>
      <c r="D222" s="19">
        <v>0</v>
      </c>
      <c r="E222" s="20">
        <v>0</v>
      </c>
      <c r="F222" s="21">
        <v>0</v>
      </c>
      <c r="G222" s="22">
        <v>0</v>
      </c>
      <c r="H222" s="23">
        <v>0</v>
      </c>
      <c r="I222" s="24">
        <v>0</v>
      </c>
      <c r="J222" s="25">
        <v>0</v>
      </c>
      <c r="K222" s="23">
        <v>1</v>
      </c>
      <c r="L222" s="26">
        <v>0</v>
      </c>
      <c r="M222" s="27">
        <v>0</v>
      </c>
      <c r="N222" s="20">
        <v>1</v>
      </c>
      <c r="O222" s="2" t="s">
        <v>218</v>
      </c>
    </row>
    <row r="223" spans="1:15" ht="15" thickBot="1" x14ac:dyDescent="0.35">
      <c r="A223" s="87" t="s">
        <v>86</v>
      </c>
      <c r="B223" s="88">
        <v>2005</v>
      </c>
      <c r="C223" s="89">
        <v>2012</v>
      </c>
      <c r="D223" s="90">
        <v>2010</v>
      </c>
      <c r="E223" s="91">
        <v>2011</v>
      </c>
      <c r="F223" s="92">
        <v>2012</v>
      </c>
      <c r="G223" s="93">
        <v>2002</v>
      </c>
      <c r="H223" s="94">
        <v>2012</v>
      </c>
      <c r="I223" s="95">
        <v>2012</v>
      </c>
      <c r="J223" s="96">
        <v>2010</v>
      </c>
      <c r="K223" s="94">
        <v>2011</v>
      </c>
      <c r="L223" s="97">
        <v>2010</v>
      </c>
      <c r="M223" s="98">
        <v>2008</v>
      </c>
      <c r="N223" s="91">
        <v>2012</v>
      </c>
      <c r="O223" s="87" t="s">
        <v>86</v>
      </c>
    </row>
    <row r="224" spans="1:15" ht="15" thickTop="1" x14ac:dyDescent="0.3">
      <c r="A224" s="61" t="s">
        <v>219</v>
      </c>
      <c r="B224" s="62">
        <f>SUM(C224:N224)</f>
        <v>24</v>
      </c>
      <c r="C224" s="63">
        <v>0</v>
      </c>
      <c r="D224" s="64">
        <v>1</v>
      </c>
      <c r="E224" s="65">
        <v>3</v>
      </c>
      <c r="F224" s="66">
        <v>1</v>
      </c>
      <c r="G224" s="67">
        <v>1</v>
      </c>
      <c r="H224" s="68">
        <v>1</v>
      </c>
      <c r="I224" s="69">
        <v>0</v>
      </c>
      <c r="J224" s="205">
        <v>4</v>
      </c>
      <c r="K224" s="68">
        <v>4</v>
      </c>
      <c r="L224" s="71">
        <v>4</v>
      </c>
      <c r="M224" s="72">
        <v>3</v>
      </c>
      <c r="N224" s="65">
        <v>2</v>
      </c>
      <c r="O224" s="61" t="s">
        <v>219</v>
      </c>
    </row>
    <row r="225" spans="1:15" x14ac:dyDescent="0.3">
      <c r="A225" s="2" t="s">
        <v>220</v>
      </c>
      <c r="B225" s="18">
        <f>SUM(C225:N225)</f>
        <v>58</v>
      </c>
      <c r="C225" s="17">
        <v>5</v>
      </c>
      <c r="D225" s="19">
        <v>6</v>
      </c>
      <c r="E225" s="20">
        <v>5</v>
      </c>
      <c r="F225" s="21">
        <v>4</v>
      </c>
      <c r="G225" s="22">
        <v>3</v>
      </c>
      <c r="H225" s="23">
        <v>4</v>
      </c>
      <c r="I225" s="24">
        <v>4</v>
      </c>
      <c r="J225" s="25">
        <v>4</v>
      </c>
      <c r="K225" s="23">
        <v>5</v>
      </c>
      <c r="L225" s="26">
        <v>6</v>
      </c>
      <c r="M225" s="27">
        <v>6</v>
      </c>
      <c r="N225" s="20">
        <v>6</v>
      </c>
      <c r="O225" s="2" t="s">
        <v>220</v>
      </c>
    </row>
    <row r="226" spans="1:15" x14ac:dyDescent="0.3">
      <c r="A226" s="15" t="s">
        <v>221</v>
      </c>
      <c r="B226" s="16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 t="s">
        <v>221</v>
      </c>
    </row>
    <row r="227" spans="1:15" x14ac:dyDescent="0.3">
      <c r="A227" s="3" t="s">
        <v>222</v>
      </c>
      <c r="B227" s="4">
        <v>60.5</v>
      </c>
      <c r="C227" s="5">
        <v>50.8</v>
      </c>
      <c r="D227" s="6">
        <v>60.5</v>
      </c>
      <c r="E227" s="7">
        <v>38.200000000000003</v>
      </c>
      <c r="F227" s="8">
        <v>45.7</v>
      </c>
      <c r="G227" s="9">
        <v>41</v>
      </c>
      <c r="H227" s="10">
        <v>38.200000000000003</v>
      </c>
      <c r="I227" s="11">
        <v>34.6</v>
      </c>
      <c r="J227" s="215">
        <v>29.5</v>
      </c>
      <c r="K227" s="10">
        <v>31.7</v>
      </c>
      <c r="L227" s="13">
        <v>48.6</v>
      </c>
      <c r="M227" s="14">
        <v>44.3</v>
      </c>
      <c r="N227" s="7">
        <v>51.5</v>
      </c>
      <c r="O227" s="3" t="s">
        <v>222</v>
      </c>
    </row>
    <row r="228" spans="1:15" x14ac:dyDescent="0.3">
      <c r="A228" s="35" t="s">
        <v>223</v>
      </c>
      <c r="B228" s="18">
        <v>77.400000000000006</v>
      </c>
      <c r="C228" s="17">
        <v>77.400000000000006</v>
      </c>
      <c r="D228" s="19">
        <v>60.5</v>
      </c>
      <c r="E228" s="20">
        <v>79.2</v>
      </c>
      <c r="F228" s="21">
        <v>48.6</v>
      </c>
      <c r="G228" s="22">
        <v>70.2</v>
      </c>
      <c r="H228" s="23">
        <v>56.88</v>
      </c>
      <c r="I228" s="24">
        <v>48.6</v>
      </c>
      <c r="J228" s="207">
        <v>44.28</v>
      </c>
      <c r="K228" s="23">
        <v>51.5</v>
      </c>
      <c r="L228" s="284">
        <v>48.6</v>
      </c>
      <c r="M228" s="27">
        <v>51.5</v>
      </c>
      <c r="N228" s="208">
        <v>64.099999999999994</v>
      </c>
      <c r="O228" s="35" t="s">
        <v>223</v>
      </c>
    </row>
    <row r="229" spans="1:15" ht="15" thickBot="1" x14ac:dyDescent="0.35">
      <c r="A229" s="164" t="s">
        <v>89</v>
      </c>
      <c r="B229" s="50">
        <v>39100</v>
      </c>
      <c r="C229" s="51">
        <v>39100</v>
      </c>
      <c r="D229" s="52">
        <v>41310</v>
      </c>
      <c r="E229" s="53">
        <v>39145</v>
      </c>
      <c r="F229" s="54">
        <v>38105</v>
      </c>
      <c r="G229" s="55">
        <v>38857</v>
      </c>
      <c r="H229" s="56">
        <v>39252</v>
      </c>
      <c r="I229" s="57">
        <v>39996</v>
      </c>
      <c r="J229" s="58">
        <v>38946</v>
      </c>
      <c r="K229" s="56">
        <v>40060</v>
      </c>
      <c r="L229" s="59">
        <v>41575</v>
      </c>
      <c r="M229" s="60">
        <v>40493</v>
      </c>
      <c r="N229" s="53">
        <v>39081</v>
      </c>
      <c r="O229" s="164" t="s">
        <v>86</v>
      </c>
    </row>
    <row r="230" spans="1:15" ht="15" thickTop="1" x14ac:dyDescent="0.3">
      <c r="A230" s="61" t="s">
        <v>224</v>
      </c>
      <c r="B230" s="62">
        <v>99.4</v>
      </c>
      <c r="C230" s="63">
        <v>78.8</v>
      </c>
      <c r="D230" s="64">
        <v>99.4</v>
      </c>
      <c r="E230" s="65">
        <v>68.8</v>
      </c>
      <c r="F230" s="66">
        <v>75.2</v>
      </c>
      <c r="G230" s="67">
        <v>65.2</v>
      </c>
      <c r="H230" s="68">
        <v>68.5</v>
      </c>
      <c r="I230" s="69">
        <v>54</v>
      </c>
      <c r="J230" s="70">
        <v>60.1</v>
      </c>
      <c r="K230" s="68">
        <v>77.8</v>
      </c>
      <c r="L230" s="71">
        <v>95</v>
      </c>
      <c r="M230" s="72">
        <v>85.2</v>
      </c>
      <c r="N230" s="65">
        <v>96.3</v>
      </c>
      <c r="O230" s="61" t="s">
        <v>224</v>
      </c>
    </row>
    <row r="231" spans="1:15" x14ac:dyDescent="0.3">
      <c r="A231" s="35" t="s">
        <v>223</v>
      </c>
      <c r="B231" s="18">
        <v>180</v>
      </c>
      <c r="C231" s="17">
        <v>151</v>
      </c>
      <c r="D231" s="19">
        <v>151</v>
      </c>
      <c r="E231" s="20">
        <v>126</v>
      </c>
      <c r="F231" s="21">
        <v>180</v>
      </c>
      <c r="G231" s="22">
        <v>133</v>
      </c>
      <c r="H231" s="23">
        <v>108</v>
      </c>
      <c r="I231" s="24">
        <v>94</v>
      </c>
      <c r="J231" s="25">
        <v>108</v>
      </c>
      <c r="K231" s="23">
        <v>96.5</v>
      </c>
      <c r="L231" s="26">
        <v>180</v>
      </c>
      <c r="M231" s="27">
        <v>122</v>
      </c>
      <c r="N231" s="20">
        <v>148</v>
      </c>
      <c r="O231" s="35" t="s">
        <v>223</v>
      </c>
    </row>
    <row r="232" spans="1:15" x14ac:dyDescent="0.3">
      <c r="A232" s="35" t="s">
        <v>86</v>
      </c>
      <c r="B232" s="18">
        <v>1949</v>
      </c>
      <c r="C232" s="17">
        <v>1966</v>
      </c>
      <c r="D232" s="19">
        <v>1990</v>
      </c>
      <c r="E232" s="20">
        <v>1984</v>
      </c>
      <c r="F232" s="21">
        <v>1949</v>
      </c>
      <c r="G232" s="22">
        <v>1949</v>
      </c>
      <c r="H232" s="23">
        <v>1993</v>
      </c>
      <c r="I232" s="24">
        <v>1983</v>
      </c>
      <c r="J232" s="25">
        <v>1949</v>
      </c>
      <c r="K232" s="23">
        <v>2012</v>
      </c>
      <c r="L232" s="26">
        <v>1949</v>
      </c>
      <c r="M232" s="27" t="s">
        <v>99</v>
      </c>
      <c r="N232" s="20">
        <v>2004</v>
      </c>
      <c r="O232" s="35" t="s">
        <v>86</v>
      </c>
    </row>
    <row r="233" spans="1:15" x14ac:dyDescent="0.3">
      <c r="A233" s="16" t="s">
        <v>225</v>
      </c>
      <c r="B233" s="16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6" t="s">
        <v>225</v>
      </c>
    </row>
    <row r="234" spans="1:15" x14ac:dyDescent="0.3">
      <c r="A234" s="263" t="s">
        <v>389</v>
      </c>
      <c r="B234" s="264">
        <f>SUM(C234:N234)</f>
        <v>59.5</v>
      </c>
      <c r="C234" s="265">
        <v>0.5</v>
      </c>
      <c r="D234" s="266">
        <v>6</v>
      </c>
      <c r="E234" s="267">
        <v>4.5</v>
      </c>
      <c r="F234" s="268">
        <v>5</v>
      </c>
      <c r="G234" s="269">
        <v>9</v>
      </c>
      <c r="H234" s="270">
        <v>8</v>
      </c>
      <c r="I234" s="271">
        <v>8</v>
      </c>
      <c r="J234" s="272">
        <v>5.5</v>
      </c>
      <c r="K234" s="270">
        <v>1</v>
      </c>
      <c r="L234" s="273">
        <v>2</v>
      </c>
      <c r="M234" s="274">
        <v>9</v>
      </c>
      <c r="N234" s="267">
        <v>1</v>
      </c>
      <c r="O234" s="263" t="s">
        <v>389</v>
      </c>
    </row>
    <row r="235" spans="1:15" x14ac:dyDescent="0.3">
      <c r="A235" s="287" t="s">
        <v>227</v>
      </c>
      <c r="B235" s="253">
        <f>SUM(C235:N235)</f>
        <v>31.529999999999998</v>
      </c>
      <c r="C235" s="276">
        <v>2.125</v>
      </c>
      <c r="D235" s="277">
        <v>2.9166666666666665</v>
      </c>
      <c r="E235" s="278">
        <v>3.4583333333333335</v>
      </c>
      <c r="F235" s="279">
        <v>4.71</v>
      </c>
      <c r="G235" s="280">
        <v>3.5016666666666665</v>
      </c>
      <c r="H235" s="281">
        <v>3.4599999999999995</v>
      </c>
      <c r="I235" s="282">
        <v>1.5833333333333333</v>
      </c>
      <c r="J235" s="283">
        <v>1.4166666666666667</v>
      </c>
      <c r="K235" s="281">
        <v>2.1266666666666665</v>
      </c>
      <c r="L235" s="284">
        <v>1.7933333333333332</v>
      </c>
      <c r="M235" s="285">
        <v>1.9799999999999998</v>
      </c>
      <c r="N235" s="278">
        <v>2.4583333333333335</v>
      </c>
      <c r="O235" s="287" t="s">
        <v>227</v>
      </c>
    </row>
    <row r="236" spans="1:15" x14ac:dyDescent="0.3">
      <c r="A236" s="35" t="s">
        <v>228</v>
      </c>
      <c r="B236" s="18" t="s">
        <v>499</v>
      </c>
      <c r="C236" s="288" t="s">
        <v>500</v>
      </c>
      <c r="D236" s="31" t="s">
        <v>406</v>
      </c>
      <c r="E236" s="32" t="s">
        <v>539</v>
      </c>
      <c r="F236" s="33" t="s">
        <v>502</v>
      </c>
      <c r="G236" s="22" t="s">
        <v>503</v>
      </c>
      <c r="H236" s="23" t="s">
        <v>721</v>
      </c>
      <c r="I236" s="24" t="s">
        <v>523</v>
      </c>
      <c r="J236" s="84" t="s">
        <v>723</v>
      </c>
      <c r="K236" s="255" t="s">
        <v>444</v>
      </c>
      <c r="L236" s="36" t="s">
        <v>505</v>
      </c>
      <c r="M236" s="260" t="s">
        <v>726</v>
      </c>
      <c r="N236" s="32" t="s">
        <v>500</v>
      </c>
      <c r="O236" s="35" t="s">
        <v>228</v>
      </c>
    </row>
    <row r="237" spans="1:15" ht="15" thickBot="1" x14ac:dyDescent="0.35">
      <c r="A237" s="149" t="s">
        <v>239</v>
      </c>
      <c r="B237" s="88" t="s">
        <v>240</v>
      </c>
      <c r="C237" s="89" t="s">
        <v>464</v>
      </c>
      <c r="D237" s="90" t="s">
        <v>464</v>
      </c>
      <c r="E237" s="91" t="s">
        <v>241</v>
      </c>
      <c r="F237" s="92" t="s">
        <v>354</v>
      </c>
      <c r="G237" s="93" t="s">
        <v>244</v>
      </c>
      <c r="H237" s="94" t="s">
        <v>244</v>
      </c>
      <c r="I237" s="95" t="s">
        <v>483</v>
      </c>
      <c r="J237" s="257" t="s">
        <v>483</v>
      </c>
      <c r="K237" s="302" t="s">
        <v>524</v>
      </c>
      <c r="L237" s="97" t="s">
        <v>353</v>
      </c>
      <c r="M237" s="98" t="s">
        <v>483</v>
      </c>
      <c r="N237" s="91" t="s">
        <v>524</v>
      </c>
      <c r="O237" s="149" t="s">
        <v>239</v>
      </c>
    </row>
    <row r="238" spans="1:15" ht="15" thickTop="1" x14ac:dyDescent="0.3">
      <c r="A238" s="289" t="s">
        <v>396</v>
      </c>
      <c r="B238" s="151">
        <f>SUM(C238:N238)</f>
        <v>16</v>
      </c>
      <c r="C238" s="290">
        <v>1.5</v>
      </c>
      <c r="D238" s="291">
        <v>4.5</v>
      </c>
      <c r="E238" s="292">
        <v>5</v>
      </c>
      <c r="F238" s="293">
        <v>2.5</v>
      </c>
      <c r="G238" s="294">
        <v>0</v>
      </c>
      <c r="H238" s="295">
        <v>2</v>
      </c>
      <c r="I238" s="296">
        <v>0</v>
      </c>
      <c r="J238" s="297">
        <v>0.5</v>
      </c>
      <c r="K238" s="295">
        <v>0</v>
      </c>
      <c r="L238" s="298">
        <v>0</v>
      </c>
      <c r="M238" s="299">
        <v>0</v>
      </c>
      <c r="N238" s="292">
        <v>0</v>
      </c>
      <c r="O238" s="289" t="s">
        <v>396</v>
      </c>
    </row>
    <row r="239" spans="1:15" x14ac:dyDescent="0.3">
      <c r="A239" s="287" t="s">
        <v>248</v>
      </c>
      <c r="B239" s="253">
        <f>SUM(C239:N239)</f>
        <v>15.421666666666667</v>
      </c>
      <c r="C239" s="276">
        <v>0.70833333333333337</v>
      </c>
      <c r="D239" s="277">
        <v>1.5433333333333332</v>
      </c>
      <c r="E239" s="278">
        <v>2.4983333333333335</v>
      </c>
      <c r="F239" s="279">
        <v>3.25</v>
      </c>
      <c r="G239" s="280">
        <v>1.5816666666666668</v>
      </c>
      <c r="H239" s="281">
        <v>0.71</v>
      </c>
      <c r="I239" s="282">
        <v>0.29166666666666669</v>
      </c>
      <c r="J239" s="283">
        <v>1.2100000000000002</v>
      </c>
      <c r="K239" s="281">
        <v>1.085</v>
      </c>
      <c r="L239" s="284">
        <v>0.58499999999999996</v>
      </c>
      <c r="M239" s="285">
        <v>0.29166666666666669</v>
      </c>
      <c r="N239" s="278">
        <v>1.6666666666666667</v>
      </c>
      <c r="O239" s="287" t="s">
        <v>248</v>
      </c>
    </row>
    <row r="240" spans="1:15" x14ac:dyDescent="0.3">
      <c r="A240" s="35" t="s">
        <v>249</v>
      </c>
      <c r="B240" s="18" t="s">
        <v>250</v>
      </c>
      <c r="C240" s="17" t="s">
        <v>251</v>
      </c>
      <c r="D240" s="19" t="s">
        <v>252</v>
      </c>
      <c r="E240" s="20" t="s">
        <v>253</v>
      </c>
      <c r="F240" s="21" t="s">
        <v>254</v>
      </c>
      <c r="G240" s="22" t="s">
        <v>255</v>
      </c>
      <c r="H240" s="23" t="s">
        <v>256</v>
      </c>
      <c r="I240" s="24" t="s">
        <v>257</v>
      </c>
      <c r="J240" s="25" t="s">
        <v>258</v>
      </c>
      <c r="K240" s="23" t="s">
        <v>259</v>
      </c>
      <c r="L240" s="26" t="s">
        <v>260</v>
      </c>
      <c r="M240" s="27" t="s">
        <v>261</v>
      </c>
      <c r="N240" s="20" t="s">
        <v>262</v>
      </c>
      <c r="O240" s="35" t="s">
        <v>249</v>
      </c>
    </row>
    <row r="241" spans="1:15" ht="15" thickBot="1" x14ac:dyDescent="0.35">
      <c r="A241" s="149" t="s">
        <v>263</v>
      </c>
      <c r="B241" s="88" t="s">
        <v>507</v>
      </c>
      <c r="C241" s="262" t="s">
        <v>540</v>
      </c>
      <c r="D241" s="300" t="s">
        <v>524</v>
      </c>
      <c r="E241" s="258" t="s">
        <v>540</v>
      </c>
      <c r="F241" s="301" t="s">
        <v>524</v>
      </c>
      <c r="G241" s="261" t="s">
        <v>714</v>
      </c>
      <c r="H241" s="302" t="s">
        <v>540</v>
      </c>
      <c r="I241" s="320" t="s">
        <v>714</v>
      </c>
      <c r="J241" s="257" t="s">
        <v>540</v>
      </c>
      <c r="K241" s="302" t="s">
        <v>714</v>
      </c>
      <c r="L241" s="303" t="s">
        <v>714</v>
      </c>
      <c r="M241" s="259" t="s">
        <v>714</v>
      </c>
      <c r="N241" s="91" t="s">
        <v>714</v>
      </c>
      <c r="O241" s="149" t="s">
        <v>263</v>
      </c>
    </row>
    <row r="242" spans="1:15" ht="15" thickTop="1" x14ac:dyDescent="0.3">
      <c r="A242" s="289" t="s">
        <v>399</v>
      </c>
      <c r="B242" s="151">
        <f>SUM(C242:N242)</f>
        <v>21.5</v>
      </c>
      <c r="C242" s="290">
        <v>0.5</v>
      </c>
      <c r="D242" s="291">
        <v>4.5</v>
      </c>
      <c r="E242" s="292">
        <v>8.5</v>
      </c>
      <c r="F242" s="293">
        <v>3.5</v>
      </c>
      <c r="G242" s="294">
        <v>0</v>
      </c>
      <c r="H242" s="295">
        <v>1</v>
      </c>
      <c r="I242" s="296">
        <v>2</v>
      </c>
      <c r="J242" s="297">
        <v>0</v>
      </c>
      <c r="K242" s="295">
        <v>0.5</v>
      </c>
      <c r="L242" s="298">
        <v>0</v>
      </c>
      <c r="M242" s="299">
        <v>0.5</v>
      </c>
      <c r="N242" s="292">
        <v>0.5</v>
      </c>
      <c r="O242" s="289" t="s">
        <v>357</v>
      </c>
    </row>
    <row r="243" spans="1:15" x14ac:dyDescent="0.3">
      <c r="A243" s="287" t="s">
        <v>269</v>
      </c>
      <c r="B243" s="253">
        <f>SUM(C243:N243)</f>
        <v>41.838333333333331</v>
      </c>
      <c r="C243" s="276">
        <v>3.831666666666667</v>
      </c>
      <c r="D243" s="277">
        <v>3.75</v>
      </c>
      <c r="E243" s="278">
        <v>4.458333333333333</v>
      </c>
      <c r="F243" s="279">
        <v>4.125</v>
      </c>
      <c r="G243" s="280">
        <v>3.668333333333333</v>
      </c>
      <c r="H243" s="281">
        <v>2.7933333333333334</v>
      </c>
      <c r="I243" s="282">
        <v>1.75</v>
      </c>
      <c r="J243" s="283">
        <v>1.7933333333333332</v>
      </c>
      <c r="K243" s="281">
        <v>3.5400000000000005</v>
      </c>
      <c r="L243" s="284">
        <v>4.333333333333333</v>
      </c>
      <c r="M243" s="285">
        <v>3.2100000000000004</v>
      </c>
      <c r="N243" s="278">
        <v>4.585</v>
      </c>
      <c r="O243" s="287" t="s">
        <v>269</v>
      </c>
    </row>
    <row r="244" spans="1:15" x14ac:dyDescent="0.3">
      <c r="A244" s="35" t="s">
        <v>270</v>
      </c>
      <c r="B244" s="18" t="s">
        <v>525</v>
      </c>
      <c r="C244" s="17" t="s">
        <v>425</v>
      </c>
      <c r="D244" s="19" t="s">
        <v>465</v>
      </c>
      <c r="E244" s="32" t="s">
        <v>526</v>
      </c>
      <c r="F244" s="33" t="s">
        <v>527</v>
      </c>
      <c r="G244" s="22" t="s">
        <v>466</v>
      </c>
      <c r="H244" s="23" t="s">
        <v>428</v>
      </c>
      <c r="I244" s="24" t="s">
        <v>428</v>
      </c>
      <c r="J244" s="84" t="s">
        <v>528</v>
      </c>
      <c r="K244" s="23" t="s">
        <v>467</v>
      </c>
      <c r="L244" s="26" t="s">
        <v>276</v>
      </c>
      <c r="M244" s="260" t="s">
        <v>529</v>
      </c>
      <c r="N244" s="32" t="s">
        <v>502</v>
      </c>
      <c r="O244" s="35" t="s">
        <v>270</v>
      </c>
    </row>
    <row r="245" spans="1:15" ht="15" thickBot="1" x14ac:dyDescent="0.35">
      <c r="A245" s="149" t="s">
        <v>279</v>
      </c>
      <c r="B245" s="88" t="s">
        <v>280</v>
      </c>
      <c r="C245" s="89" t="s">
        <v>447</v>
      </c>
      <c r="D245" s="90" t="s">
        <v>241</v>
      </c>
      <c r="E245" s="91" t="s">
        <v>246</v>
      </c>
      <c r="F245" s="92" t="s">
        <v>241</v>
      </c>
      <c r="G245" s="93" t="s">
        <v>714</v>
      </c>
      <c r="H245" s="94" t="s">
        <v>510</v>
      </c>
      <c r="I245" s="95" t="s">
        <v>508</v>
      </c>
      <c r="J245" s="257" t="s">
        <v>714</v>
      </c>
      <c r="K245" s="94" t="s">
        <v>245</v>
      </c>
      <c r="L245" s="97" t="s">
        <v>714</v>
      </c>
      <c r="M245" s="98" t="s">
        <v>424</v>
      </c>
      <c r="N245" s="91" t="s">
        <v>524</v>
      </c>
      <c r="O245" s="149" t="s">
        <v>279</v>
      </c>
    </row>
    <row r="246" spans="1:15" ht="15" thickTop="1" x14ac:dyDescent="0.3">
      <c r="A246" s="289" t="s">
        <v>402</v>
      </c>
      <c r="B246" s="151">
        <f>SUM(C246:N246)</f>
        <v>50.5</v>
      </c>
      <c r="C246" s="290">
        <v>5.5</v>
      </c>
      <c r="D246" s="291">
        <v>4</v>
      </c>
      <c r="E246" s="292">
        <v>7</v>
      </c>
      <c r="F246" s="293">
        <v>1.5</v>
      </c>
      <c r="G246" s="294">
        <v>2</v>
      </c>
      <c r="H246" s="295">
        <v>2.5</v>
      </c>
      <c r="I246" s="296">
        <v>6.5</v>
      </c>
      <c r="J246" s="297">
        <v>2.5</v>
      </c>
      <c r="K246" s="295">
        <v>6</v>
      </c>
      <c r="L246" s="298">
        <v>5.5</v>
      </c>
      <c r="M246" s="299">
        <v>2</v>
      </c>
      <c r="N246" s="292">
        <v>5.5</v>
      </c>
      <c r="O246" s="289" t="s">
        <v>402</v>
      </c>
    </row>
    <row r="247" spans="1:15" x14ac:dyDescent="0.3">
      <c r="A247" s="287" t="s">
        <v>282</v>
      </c>
      <c r="B247" s="253">
        <f>SUM(C247:N247)</f>
        <v>34.839999999999996</v>
      </c>
      <c r="C247" s="276">
        <v>3.9166666666666665</v>
      </c>
      <c r="D247" s="277">
        <v>2.8766666666666665</v>
      </c>
      <c r="E247" s="278">
        <v>2.6666666666666665</v>
      </c>
      <c r="F247" s="279">
        <v>2.5416666666666665</v>
      </c>
      <c r="G247" s="280">
        <v>1.8333333333333333</v>
      </c>
      <c r="H247" s="281">
        <v>2.4183333333333326</v>
      </c>
      <c r="I247" s="282">
        <v>2.21</v>
      </c>
      <c r="J247" s="283">
        <v>1.6266666666666667</v>
      </c>
      <c r="K247" s="281">
        <v>2.6650000000000005</v>
      </c>
      <c r="L247" s="284">
        <v>5.041666666666667</v>
      </c>
      <c r="M247" s="285">
        <v>4.333333333333333</v>
      </c>
      <c r="N247" s="278">
        <v>2.7099999999999995</v>
      </c>
      <c r="O247" s="287" t="s">
        <v>282</v>
      </c>
    </row>
    <row r="248" spans="1:15" x14ac:dyDescent="0.3">
      <c r="A248" s="35" t="s">
        <v>283</v>
      </c>
      <c r="B248" s="18" t="s">
        <v>284</v>
      </c>
      <c r="C248" s="17" t="s">
        <v>429</v>
      </c>
      <c r="D248" s="19" t="s">
        <v>451</v>
      </c>
      <c r="E248" s="20" t="s">
        <v>391</v>
      </c>
      <c r="F248" s="33" t="s">
        <v>484</v>
      </c>
      <c r="G248" s="22" t="s">
        <v>469</v>
      </c>
      <c r="H248" s="23" t="s">
        <v>511</v>
      </c>
      <c r="I248" s="24" t="s">
        <v>722</v>
      </c>
      <c r="J248" s="84" t="s">
        <v>485</v>
      </c>
      <c r="K248" s="23" t="s">
        <v>431</v>
      </c>
      <c r="L248" s="26" t="s">
        <v>427</v>
      </c>
      <c r="M248" s="27" t="s">
        <v>259</v>
      </c>
      <c r="N248" s="20" t="s">
        <v>723</v>
      </c>
      <c r="O248" s="35" t="s">
        <v>283</v>
      </c>
    </row>
    <row r="249" spans="1:15" ht="15" thickBot="1" x14ac:dyDescent="0.35">
      <c r="A249" s="149" t="s">
        <v>287</v>
      </c>
      <c r="B249" s="88" t="s">
        <v>288</v>
      </c>
      <c r="C249" s="89" t="s">
        <v>530</v>
      </c>
      <c r="D249" s="90" t="s">
        <v>353</v>
      </c>
      <c r="E249" s="258" t="s">
        <v>486</v>
      </c>
      <c r="F249" s="92" t="s">
        <v>432</v>
      </c>
      <c r="G249" s="93" t="s">
        <v>242</v>
      </c>
      <c r="H249" s="94" t="s">
        <v>464</v>
      </c>
      <c r="I249" s="95" t="s">
        <v>242</v>
      </c>
      <c r="J249" s="96" t="s">
        <v>242</v>
      </c>
      <c r="K249" s="94" t="s">
        <v>246</v>
      </c>
      <c r="L249" s="97" t="s">
        <v>235</v>
      </c>
      <c r="M249" s="98" t="s">
        <v>245</v>
      </c>
      <c r="N249" s="91" t="s">
        <v>245</v>
      </c>
      <c r="O249" s="149" t="s">
        <v>287</v>
      </c>
    </row>
    <row r="250" spans="1:15" ht="15" thickTop="1" x14ac:dyDescent="0.3">
      <c r="A250" s="289" t="s">
        <v>404</v>
      </c>
      <c r="B250" s="151">
        <f>SUM(C250:N250)</f>
        <v>34.5</v>
      </c>
      <c r="C250" s="290">
        <v>3.5</v>
      </c>
      <c r="D250" s="291">
        <v>2.5</v>
      </c>
      <c r="E250" s="292">
        <v>2.5</v>
      </c>
      <c r="F250" s="293">
        <v>2.5</v>
      </c>
      <c r="G250" s="294">
        <v>1.5</v>
      </c>
      <c r="H250" s="295">
        <v>0.5</v>
      </c>
      <c r="I250" s="296">
        <v>3.5</v>
      </c>
      <c r="J250" s="297">
        <v>2.5</v>
      </c>
      <c r="K250" s="295">
        <v>3</v>
      </c>
      <c r="L250" s="298">
        <v>3.5</v>
      </c>
      <c r="M250" s="299">
        <v>4</v>
      </c>
      <c r="N250" s="292">
        <v>5</v>
      </c>
      <c r="O250" s="289" t="s">
        <v>404</v>
      </c>
    </row>
    <row r="251" spans="1:15" x14ac:dyDescent="0.3">
      <c r="A251" s="287" t="s">
        <v>290</v>
      </c>
      <c r="B251" s="253">
        <f>SUM(C251:N251)</f>
        <v>45.336666666666673</v>
      </c>
      <c r="C251" s="276">
        <v>5.793333333333333</v>
      </c>
      <c r="D251" s="277">
        <v>2.75</v>
      </c>
      <c r="E251" s="278">
        <v>3.625</v>
      </c>
      <c r="F251" s="279">
        <v>2.7516666666666665</v>
      </c>
      <c r="G251" s="280">
        <v>2.8333333333333335</v>
      </c>
      <c r="H251" s="281">
        <v>2.1249999999999996</v>
      </c>
      <c r="I251" s="282">
        <v>2.2916666666666665</v>
      </c>
      <c r="J251" s="283">
        <v>3.2916666666666665</v>
      </c>
      <c r="K251" s="281">
        <v>3.2083333333333335</v>
      </c>
      <c r="L251" s="284">
        <v>5.583333333333333</v>
      </c>
      <c r="M251" s="285">
        <v>6.083333333333333</v>
      </c>
      <c r="N251" s="278">
        <v>5</v>
      </c>
      <c r="O251" s="287" t="s">
        <v>290</v>
      </c>
    </row>
    <row r="252" spans="1:15" x14ac:dyDescent="0.3">
      <c r="A252" s="35" t="s">
        <v>291</v>
      </c>
      <c r="B252" s="18" t="s">
        <v>405</v>
      </c>
      <c r="C252" s="17" t="s">
        <v>467</v>
      </c>
      <c r="D252" s="19" t="s">
        <v>471</v>
      </c>
      <c r="E252" s="32" t="s">
        <v>472</v>
      </c>
      <c r="F252" s="33" t="s">
        <v>487</v>
      </c>
      <c r="G252" s="22" t="s">
        <v>403</v>
      </c>
      <c r="H252" s="23" t="s">
        <v>487</v>
      </c>
      <c r="I252" s="24" t="s">
        <v>453</v>
      </c>
      <c r="J252" s="84" t="s">
        <v>473</v>
      </c>
      <c r="K252" s="255" t="s">
        <v>488</v>
      </c>
      <c r="L252" s="26" t="s">
        <v>409</v>
      </c>
      <c r="M252" s="260" t="s">
        <v>489</v>
      </c>
      <c r="N252" s="20" t="s">
        <v>435</v>
      </c>
      <c r="O252" s="35" t="s">
        <v>291</v>
      </c>
    </row>
    <row r="253" spans="1:15" ht="15" thickBot="1" x14ac:dyDescent="0.35">
      <c r="A253" s="149" t="s">
        <v>295</v>
      </c>
      <c r="B253" s="88" t="s">
        <v>296</v>
      </c>
      <c r="C253" s="262" t="s">
        <v>512</v>
      </c>
      <c r="D253" s="90" t="s">
        <v>354</v>
      </c>
      <c r="E253" s="91" t="s">
        <v>366</v>
      </c>
      <c r="F253" s="301" t="s">
        <v>531</v>
      </c>
      <c r="G253" s="93" t="s">
        <v>510</v>
      </c>
      <c r="H253" s="94" t="s">
        <v>242</v>
      </c>
      <c r="I253" s="95" t="s">
        <v>354</v>
      </c>
      <c r="J253" s="96" t="s">
        <v>242</v>
      </c>
      <c r="K253" s="94" t="s">
        <v>243</v>
      </c>
      <c r="L253" s="97" t="s">
        <v>235</v>
      </c>
      <c r="M253" s="98" t="s">
        <v>245</v>
      </c>
      <c r="N253" s="91" t="s">
        <v>245</v>
      </c>
      <c r="O253" s="149" t="s">
        <v>295</v>
      </c>
    </row>
    <row r="254" spans="1:15" ht="15" thickTop="1" x14ac:dyDescent="0.3">
      <c r="A254" s="289" t="s">
        <v>410</v>
      </c>
      <c r="B254" s="151">
        <f>SUM(C254:N254)</f>
        <v>27.5</v>
      </c>
      <c r="C254" s="290">
        <v>1.5</v>
      </c>
      <c r="D254" s="291">
        <v>0.5</v>
      </c>
      <c r="E254" s="292">
        <v>1</v>
      </c>
      <c r="F254" s="293">
        <v>1</v>
      </c>
      <c r="G254" s="294">
        <v>1</v>
      </c>
      <c r="H254" s="295">
        <v>1.5</v>
      </c>
      <c r="I254" s="296">
        <v>2.5</v>
      </c>
      <c r="J254" s="297">
        <v>2</v>
      </c>
      <c r="K254" s="295">
        <v>1.5</v>
      </c>
      <c r="L254" s="298">
        <v>5.5</v>
      </c>
      <c r="M254" s="299">
        <v>2.5</v>
      </c>
      <c r="N254" s="292">
        <v>7</v>
      </c>
      <c r="O254" s="289" t="s">
        <v>410</v>
      </c>
    </row>
    <row r="255" spans="1:15" x14ac:dyDescent="0.3">
      <c r="A255" s="287" t="s">
        <v>299</v>
      </c>
      <c r="B255" s="253">
        <f>SUM(C255:N255)</f>
        <v>50.796666666666667</v>
      </c>
      <c r="C255" s="276">
        <v>5.625</v>
      </c>
      <c r="D255" s="277">
        <v>4.583333333333333</v>
      </c>
      <c r="E255" s="278">
        <v>3.6650000000000005</v>
      </c>
      <c r="F255" s="279">
        <v>3.2083333333333335</v>
      </c>
      <c r="G255" s="280">
        <v>3.4183333333333334</v>
      </c>
      <c r="H255" s="281">
        <v>3</v>
      </c>
      <c r="I255" s="282">
        <v>5.291666666666667</v>
      </c>
      <c r="J255" s="283">
        <v>4.543333333333333</v>
      </c>
      <c r="K255" s="281">
        <v>4.041666666666667</v>
      </c>
      <c r="L255" s="284">
        <v>5.335</v>
      </c>
      <c r="M255" s="285">
        <v>4.335</v>
      </c>
      <c r="N255" s="278">
        <v>3.75</v>
      </c>
      <c r="O255" s="287" t="s">
        <v>299</v>
      </c>
    </row>
    <row r="256" spans="1:15" x14ac:dyDescent="0.3">
      <c r="A256" s="35" t="s">
        <v>300</v>
      </c>
      <c r="B256" s="18" t="s">
        <v>301</v>
      </c>
      <c r="C256" s="17" t="s">
        <v>368</v>
      </c>
      <c r="D256" s="19" t="s">
        <v>369</v>
      </c>
      <c r="E256" s="20" t="s">
        <v>370</v>
      </c>
      <c r="F256" s="33" t="s">
        <v>541</v>
      </c>
      <c r="G256" s="22" t="s">
        <v>302</v>
      </c>
      <c r="H256" s="23" t="s">
        <v>252</v>
      </c>
      <c r="I256" s="24" t="s">
        <v>253</v>
      </c>
      <c r="J256" s="25" t="s">
        <v>303</v>
      </c>
      <c r="K256" s="23" t="s">
        <v>392</v>
      </c>
      <c r="L256" s="26" t="s">
        <v>280</v>
      </c>
      <c r="M256" s="27" t="s">
        <v>490</v>
      </c>
      <c r="N256" s="20" t="s">
        <v>728</v>
      </c>
      <c r="O256" s="35" t="s">
        <v>300</v>
      </c>
    </row>
    <row r="257" spans="1:15" ht="15" thickBot="1" x14ac:dyDescent="0.35">
      <c r="A257" s="149" t="s">
        <v>305</v>
      </c>
      <c r="B257" s="88" t="s">
        <v>513</v>
      </c>
      <c r="C257" s="262" t="s">
        <v>542</v>
      </c>
      <c r="D257" s="90" t="s">
        <v>715</v>
      </c>
      <c r="E257" s="258" t="s">
        <v>531</v>
      </c>
      <c r="F257" s="92" t="s">
        <v>447</v>
      </c>
      <c r="G257" s="93" t="s">
        <v>464</v>
      </c>
      <c r="H257" s="94" t="s">
        <v>483</v>
      </c>
      <c r="I257" s="95" t="s">
        <v>412</v>
      </c>
      <c r="J257" s="96" t="s">
        <v>243</v>
      </c>
      <c r="K257" s="94" t="s">
        <v>261</v>
      </c>
      <c r="L257" s="97" t="s">
        <v>455</v>
      </c>
      <c r="M257" s="259" t="s">
        <v>510</v>
      </c>
      <c r="N257" s="258" t="s">
        <v>510</v>
      </c>
      <c r="O257" s="149" t="s">
        <v>305</v>
      </c>
    </row>
    <row r="258" spans="1:15" ht="15" thickTop="1" x14ac:dyDescent="0.3">
      <c r="A258" s="289" t="s">
        <v>414</v>
      </c>
      <c r="B258" s="151">
        <f>SUM(C258:N258)</f>
        <v>144.5</v>
      </c>
      <c r="C258" s="290">
        <v>12</v>
      </c>
      <c r="D258" s="291">
        <v>6</v>
      </c>
      <c r="E258" s="292">
        <v>2.5</v>
      </c>
      <c r="F258" s="293">
        <v>13.5</v>
      </c>
      <c r="G258" s="294">
        <v>17</v>
      </c>
      <c r="H258" s="295">
        <v>14.5</v>
      </c>
      <c r="I258" s="296">
        <v>8.5</v>
      </c>
      <c r="J258" s="297">
        <v>17</v>
      </c>
      <c r="K258" s="295">
        <v>16</v>
      </c>
      <c r="L258" s="298">
        <v>14.5</v>
      </c>
      <c r="M258" s="299">
        <v>11</v>
      </c>
      <c r="N258" s="292">
        <v>12</v>
      </c>
      <c r="O258" s="289" t="s">
        <v>414</v>
      </c>
    </row>
    <row r="259" spans="1:15" x14ac:dyDescent="0.3">
      <c r="A259" s="287" t="s">
        <v>312</v>
      </c>
      <c r="B259" s="253">
        <f>SUM(C259:N259)</f>
        <v>95.668333333333337</v>
      </c>
      <c r="C259" s="276">
        <v>5.456666666666667</v>
      </c>
      <c r="D259" s="277">
        <v>6.543333333333333</v>
      </c>
      <c r="E259" s="278">
        <v>7.125</v>
      </c>
      <c r="F259" s="279">
        <v>7.085</v>
      </c>
      <c r="G259" s="280">
        <v>9.9566666666666652</v>
      </c>
      <c r="H259" s="281">
        <v>11.543333333333331</v>
      </c>
      <c r="I259" s="282">
        <v>12.665000000000001</v>
      </c>
      <c r="J259" s="283">
        <v>11.125</v>
      </c>
      <c r="K259" s="281">
        <v>8.1666666666666661</v>
      </c>
      <c r="L259" s="284">
        <v>5.126666666666666</v>
      </c>
      <c r="M259" s="285">
        <v>4.46</v>
      </c>
      <c r="N259" s="278">
        <v>6.415</v>
      </c>
      <c r="O259" s="287" t="s">
        <v>312</v>
      </c>
    </row>
    <row r="260" spans="1:15" x14ac:dyDescent="0.3">
      <c r="A260" s="35" t="s">
        <v>313</v>
      </c>
      <c r="B260" s="18" t="s">
        <v>532</v>
      </c>
      <c r="C260" s="30" t="s">
        <v>543</v>
      </c>
      <c r="D260" s="19" t="s">
        <v>544</v>
      </c>
      <c r="E260" s="32" t="s">
        <v>515</v>
      </c>
      <c r="F260" s="21" t="s">
        <v>720</v>
      </c>
      <c r="G260" s="22" t="s">
        <v>534</v>
      </c>
      <c r="H260" s="255" t="s">
        <v>534</v>
      </c>
      <c r="I260" s="24" t="s">
        <v>516</v>
      </c>
      <c r="J260" s="84" t="s">
        <v>517</v>
      </c>
      <c r="K260" s="255" t="s">
        <v>518</v>
      </c>
      <c r="L260" s="26" t="s">
        <v>724</v>
      </c>
      <c r="M260" s="260" t="s">
        <v>519</v>
      </c>
      <c r="N260" s="32" t="s">
        <v>536</v>
      </c>
      <c r="O260" s="35" t="s">
        <v>313</v>
      </c>
    </row>
    <row r="261" spans="1:15" ht="15" thickBot="1" x14ac:dyDescent="0.35">
      <c r="A261" s="149" t="s">
        <v>320</v>
      </c>
      <c r="B261" s="88" t="s">
        <v>321</v>
      </c>
      <c r="C261" s="262" t="s">
        <v>491</v>
      </c>
      <c r="D261" s="90" t="s">
        <v>235</v>
      </c>
      <c r="E261" s="91" t="s">
        <v>230</v>
      </c>
      <c r="F261" s="92" t="s">
        <v>232</v>
      </c>
      <c r="G261" s="93" t="s">
        <v>479</v>
      </c>
      <c r="H261" s="94" t="s">
        <v>319</v>
      </c>
      <c r="I261" s="95" t="s">
        <v>322</v>
      </c>
      <c r="J261" s="96" t="s">
        <v>243</v>
      </c>
      <c r="K261" s="94" t="s">
        <v>243</v>
      </c>
      <c r="L261" s="97" t="s">
        <v>413</v>
      </c>
      <c r="M261" s="98" t="s">
        <v>230</v>
      </c>
      <c r="N261" s="91" t="s">
        <v>432</v>
      </c>
      <c r="O261" s="149" t="s">
        <v>320</v>
      </c>
    </row>
    <row r="262" spans="1:15" ht="15" thickTop="1" x14ac:dyDescent="0.3">
      <c r="A262" s="289" t="s">
        <v>419</v>
      </c>
      <c r="B262" s="151">
        <f>SUM(C262:N262)</f>
        <v>3</v>
      </c>
      <c r="C262" s="290">
        <v>0</v>
      </c>
      <c r="D262" s="291">
        <v>0</v>
      </c>
      <c r="E262" s="292">
        <v>0</v>
      </c>
      <c r="F262" s="293">
        <v>0.5</v>
      </c>
      <c r="G262" s="294">
        <v>0.5</v>
      </c>
      <c r="H262" s="295">
        <v>0</v>
      </c>
      <c r="I262" s="296">
        <v>0</v>
      </c>
      <c r="J262" s="297">
        <v>0.5</v>
      </c>
      <c r="K262" s="295">
        <v>0.5</v>
      </c>
      <c r="L262" s="298">
        <v>0</v>
      </c>
      <c r="M262" s="299">
        <v>1</v>
      </c>
      <c r="N262" s="292">
        <v>0</v>
      </c>
      <c r="O262" s="289" t="s">
        <v>419</v>
      </c>
    </row>
    <row r="263" spans="1:15" x14ac:dyDescent="0.3">
      <c r="A263" s="287" t="s">
        <v>324</v>
      </c>
      <c r="B263" s="253">
        <f>SUM(C263:N263)</f>
        <v>18.966666666666665</v>
      </c>
      <c r="C263" s="276">
        <v>0.91666666666666663</v>
      </c>
      <c r="D263" s="277">
        <v>1.3766666666666667</v>
      </c>
      <c r="E263" s="278">
        <v>1.21</v>
      </c>
      <c r="F263" s="279">
        <v>1.585</v>
      </c>
      <c r="G263" s="280">
        <v>1.5416666666666667</v>
      </c>
      <c r="H263" s="281">
        <v>2.4583333333333335</v>
      </c>
      <c r="I263" s="282">
        <v>1.7516666666666663</v>
      </c>
      <c r="J263" s="283">
        <v>1.7083333333333333</v>
      </c>
      <c r="K263" s="281">
        <v>2.168333333333333</v>
      </c>
      <c r="L263" s="284">
        <v>1.1666666666666667</v>
      </c>
      <c r="M263" s="285">
        <v>1.75</v>
      </c>
      <c r="N263" s="278">
        <v>1.3333333333333333</v>
      </c>
      <c r="O263" s="287" t="s">
        <v>324</v>
      </c>
    </row>
    <row r="264" spans="1:15" x14ac:dyDescent="0.3">
      <c r="A264" s="35" t="s">
        <v>325</v>
      </c>
      <c r="B264" s="18" t="s">
        <v>420</v>
      </c>
      <c r="C264" s="17" t="s">
        <v>233</v>
      </c>
      <c r="D264" s="19" t="s">
        <v>393</v>
      </c>
      <c r="E264" s="20" t="s">
        <v>458</v>
      </c>
      <c r="F264" s="33" t="s">
        <v>485</v>
      </c>
      <c r="G264" s="22" t="s">
        <v>379</v>
      </c>
      <c r="H264" s="23" t="s">
        <v>327</v>
      </c>
      <c r="I264" s="24" t="s">
        <v>407</v>
      </c>
      <c r="J264" s="25" t="s">
        <v>430</v>
      </c>
      <c r="K264" s="23" t="s">
        <v>328</v>
      </c>
      <c r="L264" s="26" t="s">
        <v>452</v>
      </c>
      <c r="M264" s="27" t="s">
        <v>453</v>
      </c>
      <c r="N264" s="20" t="s">
        <v>394</v>
      </c>
      <c r="O264" s="35" t="s">
        <v>325</v>
      </c>
    </row>
    <row r="265" spans="1:15" x14ac:dyDescent="0.3">
      <c r="A265" s="35" t="s">
        <v>329</v>
      </c>
      <c r="B265" s="18" t="s">
        <v>520</v>
      </c>
      <c r="C265" s="30" t="s">
        <v>714</v>
      </c>
      <c r="D265" s="31" t="s">
        <v>714</v>
      </c>
      <c r="E265" s="32" t="s">
        <v>714</v>
      </c>
      <c r="F265" s="33" t="s">
        <v>508</v>
      </c>
      <c r="G265" s="22" t="s">
        <v>524</v>
      </c>
      <c r="H265" s="255" t="s">
        <v>714</v>
      </c>
      <c r="I265" s="212" t="s">
        <v>714</v>
      </c>
      <c r="J265" s="84" t="s">
        <v>540</v>
      </c>
      <c r="K265" s="255" t="s">
        <v>524</v>
      </c>
      <c r="L265" s="26" t="s">
        <v>714</v>
      </c>
      <c r="M265" s="27" t="s">
        <v>242</v>
      </c>
      <c r="N265" s="20" t="s">
        <v>714</v>
      </c>
      <c r="O265" s="35" t="s">
        <v>329</v>
      </c>
    </row>
    <row r="266" spans="1:15" x14ac:dyDescent="0.3">
      <c r="A266" s="16" t="s">
        <v>331</v>
      </c>
      <c r="B266" s="16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6" t="s">
        <v>331</v>
      </c>
    </row>
    <row r="267" spans="1:15" x14ac:dyDescent="0.3">
      <c r="A267" s="35" t="s">
        <v>380</v>
      </c>
      <c r="B267" s="166">
        <f>AVERAGE(C267:N267)</f>
        <v>1013.3981818181819</v>
      </c>
      <c r="C267" s="5">
        <v>1012.45</v>
      </c>
      <c r="D267" s="6">
        <v>1014.72</v>
      </c>
      <c r="E267" s="7">
        <v>1004.62</v>
      </c>
      <c r="F267" s="8">
        <v>1012.84</v>
      </c>
      <c r="G267" s="9">
        <v>1010.59</v>
      </c>
      <c r="H267" s="10">
        <v>1017.96</v>
      </c>
      <c r="I267" s="11"/>
      <c r="J267" s="12">
        <v>1016.79</v>
      </c>
      <c r="K267" s="10">
        <v>1013.89</v>
      </c>
      <c r="L267" s="13">
        <v>1010.97</v>
      </c>
      <c r="M267" s="14">
        <v>1015.35</v>
      </c>
      <c r="N267" s="7">
        <v>1017.2</v>
      </c>
      <c r="O267" s="35" t="s">
        <v>380</v>
      </c>
    </row>
    <row r="268" spans="1:15" x14ac:dyDescent="0.3">
      <c r="A268" s="287" t="s">
        <v>382</v>
      </c>
      <c r="B268" s="253">
        <v>979</v>
      </c>
      <c r="C268" s="276">
        <v>988</v>
      </c>
      <c r="D268" s="277">
        <v>989</v>
      </c>
      <c r="E268" s="278">
        <v>985</v>
      </c>
      <c r="F268" s="279">
        <v>991</v>
      </c>
      <c r="G268" s="280">
        <v>993</v>
      </c>
      <c r="H268" s="281">
        <v>1008</v>
      </c>
      <c r="I268" s="282"/>
      <c r="J268" s="304">
        <v>1004</v>
      </c>
      <c r="K268" s="305">
        <v>992</v>
      </c>
      <c r="L268" s="284">
        <v>988</v>
      </c>
      <c r="M268" s="285">
        <v>979</v>
      </c>
      <c r="N268" s="278">
        <v>980</v>
      </c>
      <c r="O268" s="287" t="s">
        <v>382</v>
      </c>
    </row>
    <row r="269" spans="1:15" x14ac:dyDescent="0.3">
      <c r="A269" s="149" t="s">
        <v>89</v>
      </c>
      <c r="B269" s="167">
        <v>41582</v>
      </c>
      <c r="C269" s="168">
        <v>41294</v>
      </c>
      <c r="D269" s="169">
        <v>41315</v>
      </c>
      <c r="E269" s="170">
        <v>41350</v>
      </c>
      <c r="F269" s="171">
        <v>41373</v>
      </c>
      <c r="G269" s="172">
        <v>41409</v>
      </c>
      <c r="H269" s="173">
        <v>41443</v>
      </c>
      <c r="I269" s="174"/>
      <c r="J269" s="175">
        <v>41511</v>
      </c>
      <c r="K269" s="173">
        <v>41534</v>
      </c>
      <c r="L269" s="176">
        <v>41575</v>
      </c>
      <c r="M269" s="177">
        <v>41582</v>
      </c>
      <c r="N269" s="170">
        <v>41632</v>
      </c>
      <c r="O269" s="149" t="s">
        <v>89</v>
      </c>
    </row>
    <row r="270" spans="1:15" x14ac:dyDescent="0.3">
      <c r="A270" s="149" t="s">
        <v>383</v>
      </c>
      <c r="B270" s="88">
        <v>1039</v>
      </c>
      <c r="C270" s="89">
        <v>1039</v>
      </c>
      <c r="D270" s="90">
        <v>1032</v>
      </c>
      <c r="E270" s="91">
        <v>1026</v>
      </c>
      <c r="F270" s="92">
        <v>1032</v>
      </c>
      <c r="G270" s="93">
        <v>1023</v>
      </c>
      <c r="H270" s="94">
        <v>1031</v>
      </c>
      <c r="I270" s="95"/>
      <c r="J270" s="25">
        <v>1028</v>
      </c>
      <c r="K270" s="23">
        <v>1031</v>
      </c>
      <c r="L270" s="97">
        <v>1027</v>
      </c>
      <c r="M270" s="98">
        <v>1038</v>
      </c>
      <c r="N270" s="91">
        <v>1034</v>
      </c>
      <c r="O270" s="149" t="s">
        <v>383</v>
      </c>
    </row>
    <row r="271" spans="1:15" ht="15" thickBot="1" x14ac:dyDescent="0.35">
      <c r="A271" s="178" t="s">
        <v>89</v>
      </c>
      <c r="B271" s="179">
        <v>41278</v>
      </c>
      <c r="C271" s="180">
        <v>41278</v>
      </c>
      <c r="D271" s="181">
        <v>41332</v>
      </c>
      <c r="E271" s="182">
        <v>41335</v>
      </c>
      <c r="F271" s="183">
        <v>41384</v>
      </c>
      <c r="G271" s="184">
        <v>41399</v>
      </c>
      <c r="H271" s="185">
        <v>41451</v>
      </c>
      <c r="I271" s="186"/>
      <c r="J271" s="175">
        <v>41517</v>
      </c>
      <c r="K271" s="173">
        <v>41518</v>
      </c>
      <c r="L271" s="188">
        <v>41554</v>
      </c>
      <c r="M271" s="189">
        <v>41604</v>
      </c>
      <c r="N271" s="182">
        <v>41610</v>
      </c>
      <c r="O271" s="178" t="s">
        <v>89</v>
      </c>
    </row>
    <row r="272" spans="1:15" ht="15" thickTop="1" x14ac:dyDescent="0.3">
      <c r="A272" s="152" t="s">
        <v>384</v>
      </c>
      <c r="B272" s="166">
        <f>AVERAGE(C272:N272)</f>
        <v>1016.0333333333334</v>
      </c>
      <c r="C272" s="190">
        <v>1015</v>
      </c>
      <c r="D272" s="191">
        <v>1017.3</v>
      </c>
      <c r="E272" s="192">
        <v>1008</v>
      </c>
      <c r="F272" s="193">
        <v>1015.6</v>
      </c>
      <c r="G272" s="194">
        <v>1013.1</v>
      </c>
      <c r="H272" s="195">
        <v>1019</v>
      </c>
      <c r="I272" s="196">
        <v>1020.1</v>
      </c>
      <c r="J272" s="70">
        <v>1018.4</v>
      </c>
      <c r="K272" s="68">
        <v>1016.1</v>
      </c>
      <c r="L272" s="198">
        <v>1013.6</v>
      </c>
      <c r="M272" s="199">
        <v>1017.6</v>
      </c>
      <c r="N272" s="192">
        <v>1018.6</v>
      </c>
      <c r="O272" s="152" t="s">
        <v>384</v>
      </c>
    </row>
    <row r="273" spans="1:15" x14ac:dyDescent="0.3">
      <c r="A273" s="15"/>
      <c r="B273" s="16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</row>
    <row r="274" spans="1:15" x14ac:dyDescent="0.3">
      <c r="A274" s="3" t="s">
        <v>545</v>
      </c>
      <c r="B274" s="4" t="s">
        <v>1</v>
      </c>
      <c r="C274" s="5" t="s">
        <v>2</v>
      </c>
      <c r="D274" s="6" t="s">
        <v>3</v>
      </c>
      <c r="E274" s="7" t="s">
        <v>4</v>
      </c>
      <c r="F274" s="8" t="s">
        <v>5</v>
      </c>
      <c r="G274" s="9" t="s">
        <v>6</v>
      </c>
      <c r="H274" s="10" t="s">
        <v>7</v>
      </c>
      <c r="I274" s="11" t="s">
        <v>8</v>
      </c>
      <c r="J274" s="12" t="s">
        <v>9</v>
      </c>
      <c r="K274" s="10" t="s">
        <v>10</v>
      </c>
      <c r="L274" s="13" t="s">
        <v>11</v>
      </c>
      <c r="M274" s="14" t="s">
        <v>12</v>
      </c>
      <c r="N274" s="7" t="s">
        <v>13</v>
      </c>
      <c r="O274" s="3" t="s">
        <v>545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274"/>
  <sheetViews>
    <sheetView workbookViewId="0">
      <selection activeCell="F16" sqref="F16"/>
    </sheetView>
  </sheetViews>
  <sheetFormatPr baseColWidth="10" defaultRowHeight="14.4" x14ac:dyDescent="0.3"/>
  <cols>
    <col min="1" max="1" width="45.88671875" customWidth="1"/>
    <col min="15" max="15" width="45" customWidth="1"/>
  </cols>
  <sheetData>
    <row r="1" spans="1:15" ht="15" thickBot="1" x14ac:dyDescent="0.35">
      <c r="A1" s="306">
        <v>2014</v>
      </c>
      <c r="B1" s="307" t="s">
        <v>1</v>
      </c>
      <c r="C1" s="308" t="s">
        <v>2</v>
      </c>
      <c r="D1" s="309" t="s">
        <v>3</v>
      </c>
      <c r="E1" s="310" t="s">
        <v>4</v>
      </c>
      <c r="F1" s="311" t="s">
        <v>5</v>
      </c>
      <c r="G1" s="312" t="s">
        <v>6</v>
      </c>
      <c r="H1" s="313" t="s">
        <v>7</v>
      </c>
      <c r="I1" s="314" t="s">
        <v>8</v>
      </c>
      <c r="J1" s="315" t="s">
        <v>9</v>
      </c>
      <c r="K1" s="313" t="s">
        <v>10</v>
      </c>
      <c r="L1" s="316" t="s">
        <v>11</v>
      </c>
      <c r="M1" s="317" t="s">
        <v>12</v>
      </c>
      <c r="N1" s="310" t="s">
        <v>13</v>
      </c>
      <c r="O1" s="306" t="s">
        <v>729</v>
      </c>
    </row>
    <row r="2" spans="1:15" ht="15.6" thickTop="1" thickBot="1" x14ac:dyDescent="0.35">
      <c r="A2" s="318" t="s">
        <v>82</v>
      </c>
      <c r="B2" s="319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 t="s">
        <v>82</v>
      </c>
    </row>
    <row r="3" spans="1:15" ht="15" thickTop="1" x14ac:dyDescent="0.3">
      <c r="A3" s="3" t="s">
        <v>83</v>
      </c>
      <c r="B3" s="4">
        <f>INT(SUM(C3:N3)*100/12)/100</f>
        <v>7.94</v>
      </c>
      <c r="C3" s="221">
        <v>4.05</v>
      </c>
      <c r="D3" s="222">
        <v>4.49</v>
      </c>
      <c r="E3" s="223">
        <v>3.9</v>
      </c>
      <c r="F3" s="224">
        <v>6.22</v>
      </c>
      <c r="G3" s="225">
        <v>8.4600000000000009</v>
      </c>
      <c r="H3" s="226">
        <v>10.6</v>
      </c>
      <c r="I3" s="227">
        <v>14</v>
      </c>
      <c r="J3" s="228">
        <v>12.6</v>
      </c>
      <c r="K3" s="226">
        <v>11.8</v>
      </c>
      <c r="L3" s="229">
        <v>10.9</v>
      </c>
      <c r="M3" s="230">
        <v>6.66</v>
      </c>
      <c r="N3" s="223">
        <v>1.67</v>
      </c>
      <c r="O3" s="3" t="s">
        <v>83</v>
      </c>
    </row>
    <row r="4" spans="1:15" x14ac:dyDescent="0.3">
      <c r="A4" s="2" t="s">
        <v>84</v>
      </c>
      <c r="B4" s="18">
        <f>INT(SUM(C4:N4)*100/12)/100</f>
        <v>7</v>
      </c>
      <c r="C4" s="231">
        <v>1.7763846153846155</v>
      </c>
      <c r="D4" s="232">
        <v>1.6056923076923073</v>
      </c>
      <c r="E4" s="233">
        <v>3.0592307692307696</v>
      </c>
      <c r="F4" s="234">
        <v>5</v>
      </c>
      <c r="G4" s="235">
        <v>8.3530769230769231</v>
      </c>
      <c r="H4" s="236">
        <v>11.406153846153844</v>
      </c>
      <c r="I4" s="237">
        <v>13.3</v>
      </c>
      <c r="J4" s="238">
        <v>13.336923076923076</v>
      </c>
      <c r="K4" s="236">
        <v>10.503846153846155</v>
      </c>
      <c r="L4" s="239">
        <v>8.8030769230769224</v>
      </c>
      <c r="M4" s="240">
        <v>4.97</v>
      </c>
      <c r="N4" s="233">
        <v>1.9208461538461541</v>
      </c>
      <c r="O4" s="2" t="s">
        <v>84</v>
      </c>
    </row>
    <row r="5" spans="1:15" x14ac:dyDescent="0.3">
      <c r="A5" s="2" t="s">
        <v>21</v>
      </c>
      <c r="B5" s="18">
        <f t="shared" ref="B5:N5" si="0">B3-B4</f>
        <v>0.94000000000000039</v>
      </c>
      <c r="C5" s="17">
        <f t="shared" si="0"/>
        <v>2.2736153846153844</v>
      </c>
      <c r="D5" s="19">
        <f t="shared" si="0"/>
        <v>2.8843076923076927</v>
      </c>
      <c r="E5" s="20">
        <f t="shared" si="0"/>
        <v>0.84076923076923027</v>
      </c>
      <c r="F5" s="21">
        <f t="shared" si="0"/>
        <v>1.2199999999999998</v>
      </c>
      <c r="G5" s="22">
        <f t="shared" si="0"/>
        <v>0.10692307692307779</v>
      </c>
      <c r="H5" s="23">
        <f t="shared" si="0"/>
        <v>-0.806153846153844</v>
      </c>
      <c r="I5" s="24">
        <f t="shared" si="0"/>
        <v>0.69999999999999929</v>
      </c>
      <c r="J5" s="25">
        <f t="shared" si="0"/>
        <v>-0.73692307692307679</v>
      </c>
      <c r="K5" s="23">
        <f t="shared" si="0"/>
        <v>1.296153846153846</v>
      </c>
      <c r="L5" s="26">
        <f t="shared" si="0"/>
        <v>2.096923076923078</v>
      </c>
      <c r="M5" s="27">
        <f t="shared" si="0"/>
        <v>1.6900000000000004</v>
      </c>
      <c r="N5" s="20">
        <f t="shared" si="0"/>
        <v>-0.25084615384615416</v>
      </c>
      <c r="O5" s="2" t="s">
        <v>21</v>
      </c>
    </row>
    <row r="6" spans="1:15" x14ac:dyDescent="0.3">
      <c r="A6" s="2" t="s">
        <v>85</v>
      </c>
      <c r="B6" s="18">
        <v>6.13</v>
      </c>
      <c r="C6" s="17">
        <v>-1.98</v>
      </c>
      <c r="D6" s="19">
        <v>-2.1</v>
      </c>
      <c r="E6" s="20">
        <v>1.27</v>
      </c>
      <c r="F6" s="21">
        <v>3.61</v>
      </c>
      <c r="G6" s="22">
        <v>5.4</v>
      </c>
      <c r="H6" s="23">
        <v>9.85</v>
      </c>
      <c r="I6" s="24">
        <v>11.5</v>
      </c>
      <c r="J6" s="25">
        <v>11.7</v>
      </c>
      <c r="K6" s="23">
        <v>7.66</v>
      </c>
      <c r="L6" s="26">
        <v>4.42</v>
      </c>
      <c r="M6" s="27">
        <v>3.45</v>
      </c>
      <c r="N6" s="20">
        <v>-2.5</v>
      </c>
      <c r="O6" s="2" t="s">
        <v>85</v>
      </c>
    </row>
    <row r="7" spans="1:15" x14ac:dyDescent="0.3">
      <c r="A7" s="2" t="s">
        <v>86</v>
      </c>
      <c r="B7" s="18">
        <v>2003</v>
      </c>
      <c r="C7" s="17">
        <v>2009</v>
      </c>
      <c r="D7" s="19">
        <v>2012</v>
      </c>
      <c r="E7" s="20">
        <v>2013</v>
      </c>
      <c r="F7" s="21">
        <v>2003</v>
      </c>
      <c r="G7" s="22">
        <v>2010</v>
      </c>
      <c r="H7" s="23">
        <v>2001</v>
      </c>
      <c r="I7" s="24">
        <v>2011</v>
      </c>
      <c r="J7" s="25">
        <v>2005</v>
      </c>
      <c r="K7" s="23">
        <v>2003</v>
      </c>
      <c r="L7" s="26">
        <v>2003</v>
      </c>
      <c r="M7" s="27">
        <v>2005</v>
      </c>
      <c r="N7" s="20">
        <v>2010</v>
      </c>
      <c r="O7" s="2" t="s">
        <v>86</v>
      </c>
    </row>
    <row r="8" spans="1:15" x14ac:dyDescent="0.3">
      <c r="A8" s="2" t="s">
        <v>87</v>
      </c>
      <c r="B8" s="18">
        <v>7.94</v>
      </c>
      <c r="C8" s="17">
        <v>5.46</v>
      </c>
      <c r="D8" s="19">
        <v>5.07</v>
      </c>
      <c r="E8" s="20">
        <v>4.58</v>
      </c>
      <c r="F8" s="21">
        <v>6.96</v>
      </c>
      <c r="G8" s="22">
        <v>10.5</v>
      </c>
      <c r="H8" s="23">
        <v>13</v>
      </c>
      <c r="I8" s="24">
        <v>15.3</v>
      </c>
      <c r="J8" s="25">
        <v>15.2</v>
      </c>
      <c r="K8" s="23">
        <v>13.9</v>
      </c>
      <c r="L8" s="26">
        <v>12</v>
      </c>
      <c r="M8" s="27">
        <v>7.61</v>
      </c>
      <c r="N8" s="20">
        <v>4.5</v>
      </c>
      <c r="O8" s="2" t="s">
        <v>87</v>
      </c>
    </row>
    <row r="9" spans="1:15" x14ac:dyDescent="0.3">
      <c r="A9" s="2" t="s">
        <v>86</v>
      </c>
      <c r="B9" s="18">
        <v>2014</v>
      </c>
      <c r="C9" s="17">
        <v>2007</v>
      </c>
      <c r="D9" s="19">
        <v>2002</v>
      </c>
      <c r="E9" s="20">
        <v>2001</v>
      </c>
      <c r="F9" s="21">
        <v>2011</v>
      </c>
      <c r="G9" s="22">
        <v>2008</v>
      </c>
      <c r="H9" s="23">
        <v>2007</v>
      </c>
      <c r="I9" s="24">
        <v>2006</v>
      </c>
      <c r="J9" s="25">
        <v>2004</v>
      </c>
      <c r="K9" s="23">
        <v>2006</v>
      </c>
      <c r="L9" s="26">
        <v>2001</v>
      </c>
      <c r="M9" s="27">
        <v>2009</v>
      </c>
      <c r="N9" s="20">
        <v>2002</v>
      </c>
      <c r="O9" s="2" t="s">
        <v>86</v>
      </c>
    </row>
    <row r="10" spans="1:15" x14ac:dyDescent="0.3">
      <c r="A10" s="3" t="s">
        <v>88</v>
      </c>
      <c r="B10" s="18">
        <v>-6.7</v>
      </c>
      <c r="C10" s="5">
        <v>-1.4</v>
      </c>
      <c r="D10" s="6">
        <v>1.3</v>
      </c>
      <c r="E10" s="7">
        <v>-1.6</v>
      </c>
      <c r="F10" s="8">
        <v>-0.4</v>
      </c>
      <c r="G10" s="9">
        <v>0.9</v>
      </c>
      <c r="H10" s="10">
        <v>6.6</v>
      </c>
      <c r="I10" s="11">
        <v>7.5</v>
      </c>
      <c r="J10" s="12">
        <v>7.4</v>
      </c>
      <c r="K10" s="10">
        <v>5.0999999999999996</v>
      </c>
      <c r="L10" s="13">
        <v>6</v>
      </c>
      <c r="M10" s="14">
        <v>1.4</v>
      </c>
      <c r="N10" s="7">
        <v>-6.7</v>
      </c>
      <c r="O10" s="3" t="s">
        <v>88</v>
      </c>
    </row>
    <row r="11" spans="1:15" x14ac:dyDescent="0.3">
      <c r="A11" s="35" t="s">
        <v>89</v>
      </c>
      <c r="B11" s="50">
        <v>42002</v>
      </c>
      <c r="C11" s="39">
        <v>41651</v>
      </c>
      <c r="D11" s="40">
        <v>41672</v>
      </c>
      <c r="E11" s="41">
        <v>41725</v>
      </c>
      <c r="F11" s="42">
        <v>41744</v>
      </c>
      <c r="G11" s="43">
        <v>41763</v>
      </c>
      <c r="H11" s="44">
        <v>41811</v>
      </c>
      <c r="I11" s="45">
        <v>41822</v>
      </c>
      <c r="J11" s="46">
        <v>41875</v>
      </c>
      <c r="K11" s="44">
        <v>41907</v>
      </c>
      <c r="L11" s="47">
        <v>41918</v>
      </c>
      <c r="M11" s="48">
        <v>41949</v>
      </c>
      <c r="N11" s="41">
        <v>42002</v>
      </c>
      <c r="O11" s="35" t="s">
        <v>89</v>
      </c>
    </row>
    <row r="12" spans="1:15" x14ac:dyDescent="0.3">
      <c r="A12" s="2" t="s">
        <v>90</v>
      </c>
      <c r="B12" s="18">
        <v>-15.7</v>
      </c>
      <c r="C12" s="17">
        <v>-15.7</v>
      </c>
      <c r="D12" s="19">
        <v>-13.5</v>
      </c>
      <c r="E12" s="32">
        <v>-11.9</v>
      </c>
      <c r="F12" s="21">
        <v>-5.2</v>
      </c>
      <c r="G12" s="22">
        <v>-0.2</v>
      </c>
      <c r="H12" s="23">
        <v>3.1</v>
      </c>
      <c r="I12" s="24">
        <v>5.0999999999999996</v>
      </c>
      <c r="J12" s="25">
        <v>5.7</v>
      </c>
      <c r="K12" s="23">
        <v>1</v>
      </c>
      <c r="L12" s="26">
        <v>-5.5</v>
      </c>
      <c r="M12" s="27">
        <v>-6</v>
      </c>
      <c r="N12" s="20">
        <v>-10.6</v>
      </c>
      <c r="O12" s="2" t="s">
        <v>90</v>
      </c>
    </row>
    <row r="13" spans="1:15" ht="15" thickBot="1" x14ac:dyDescent="0.35">
      <c r="A13" s="49" t="s">
        <v>89</v>
      </c>
      <c r="B13" s="50">
        <v>39820</v>
      </c>
      <c r="C13" s="51">
        <v>39820</v>
      </c>
      <c r="D13" s="52">
        <v>40951</v>
      </c>
      <c r="E13" s="218">
        <v>38415</v>
      </c>
      <c r="F13" s="54">
        <v>37719</v>
      </c>
      <c r="G13" s="55">
        <v>38490</v>
      </c>
      <c r="H13" s="56">
        <v>38869</v>
      </c>
      <c r="I13" s="57">
        <v>40727</v>
      </c>
      <c r="J13" s="58">
        <v>40786</v>
      </c>
      <c r="K13" s="56">
        <v>37888</v>
      </c>
      <c r="L13" s="59">
        <v>37922</v>
      </c>
      <c r="M13" s="60">
        <v>40511</v>
      </c>
      <c r="N13" s="53">
        <v>40530</v>
      </c>
      <c r="O13" s="49" t="s">
        <v>89</v>
      </c>
    </row>
    <row r="14" spans="1:15" ht="15" thickTop="1" x14ac:dyDescent="0.3">
      <c r="A14" s="61" t="s">
        <v>97</v>
      </c>
      <c r="B14" s="256">
        <f>INT(SUM(C14:N14)*100/12)/100</f>
        <v>8.35</v>
      </c>
      <c r="C14" s="241">
        <v>4.0999999999999996</v>
      </c>
      <c r="D14" s="242">
        <v>4.4000000000000004</v>
      </c>
      <c r="E14" s="243">
        <v>4.5999999999999996</v>
      </c>
      <c r="F14" s="244">
        <v>6.8</v>
      </c>
      <c r="G14" s="245">
        <v>8.6999999999999993</v>
      </c>
      <c r="H14" s="246">
        <v>10.9</v>
      </c>
      <c r="I14" s="247">
        <v>14.1</v>
      </c>
      <c r="J14" s="248">
        <v>13.1</v>
      </c>
      <c r="K14" s="246">
        <v>12.4</v>
      </c>
      <c r="L14" s="249">
        <v>10.9</v>
      </c>
      <c r="M14" s="230">
        <v>7.1</v>
      </c>
      <c r="N14" s="243">
        <v>3.1</v>
      </c>
      <c r="O14" s="61" t="s">
        <v>97</v>
      </c>
    </row>
    <row r="15" spans="1:15" x14ac:dyDescent="0.3">
      <c r="A15" s="2" t="s">
        <v>98</v>
      </c>
      <c r="B15" s="18">
        <f>INT(SUM(C15:N15)*100/12)/100</f>
        <v>6.47</v>
      </c>
      <c r="C15" s="231">
        <v>1.0076923076923077</v>
      </c>
      <c r="D15" s="232">
        <v>1.0538461538461539</v>
      </c>
      <c r="E15" s="233">
        <v>2.8692307692307688</v>
      </c>
      <c r="F15" s="234">
        <v>4.5999999999999996</v>
      </c>
      <c r="G15" s="235">
        <v>7.8461538461538476</v>
      </c>
      <c r="H15" s="236">
        <v>10.446153846153846</v>
      </c>
      <c r="I15" s="237">
        <v>12.5</v>
      </c>
      <c r="J15" s="238">
        <v>12.584615384615384</v>
      </c>
      <c r="K15" s="236">
        <v>10.746153846153845</v>
      </c>
      <c r="L15" s="239">
        <v>7.8153846153846152</v>
      </c>
      <c r="M15" s="240">
        <v>4.1307692307692303</v>
      </c>
      <c r="N15" s="233">
        <v>2.1461538461538461</v>
      </c>
      <c r="O15" s="2" t="s">
        <v>98</v>
      </c>
    </row>
    <row r="16" spans="1:15" x14ac:dyDescent="0.3">
      <c r="A16" s="2" t="s">
        <v>21</v>
      </c>
      <c r="B16" s="18">
        <f t="shared" ref="B16:N16" si="1">B14-B15</f>
        <v>1.88</v>
      </c>
      <c r="C16" s="17">
        <f t="shared" si="1"/>
        <v>3.092307692307692</v>
      </c>
      <c r="D16" s="19">
        <f t="shared" si="1"/>
        <v>3.3461538461538467</v>
      </c>
      <c r="E16" s="20">
        <f t="shared" si="1"/>
        <v>1.7307692307692308</v>
      </c>
      <c r="F16" s="21">
        <f t="shared" si="1"/>
        <v>2.2000000000000002</v>
      </c>
      <c r="G16" s="22">
        <f t="shared" si="1"/>
        <v>0.8538461538461517</v>
      </c>
      <c r="H16" s="23">
        <f t="shared" si="1"/>
        <v>0.45384615384615401</v>
      </c>
      <c r="I16" s="24">
        <f t="shared" si="1"/>
        <v>1.5999999999999996</v>
      </c>
      <c r="J16" s="25">
        <f t="shared" si="1"/>
        <v>0.51538461538461533</v>
      </c>
      <c r="K16" s="23">
        <f t="shared" si="1"/>
        <v>1.6538461538461551</v>
      </c>
      <c r="L16" s="26">
        <f t="shared" si="1"/>
        <v>3.0846153846153852</v>
      </c>
      <c r="M16" s="27">
        <f t="shared" si="1"/>
        <v>2.9692307692307693</v>
      </c>
      <c r="N16" s="20">
        <f t="shared" si="1"/>
        <v>0.95384615384615401</v>
      </c>
      <c r="O16" s="2" t="s">
        <v>21</v>
      </c>
    </row>
    <row r="17" spans="1:15" x14ac:dyDescent="0.3">
      <c r="A17" s="2" t="s">
        <v>85</v>
      </c>
      <c r="B17" s="16"/>
      <c r="C17" s="17">
        <v>-5.6</v>
      </c>
      <c r="D17" s="19">
        <v>-7.6</v>
      </c>
      <c r="E17" s="20">
        <v>-0.7</v>
      </c>
      <c r="F17" s="21">
        <v>2.2000000000000002</v>
      </c>
      <c r="G17" s="22">
        <v>5.8</v>
      </c>
      <c r="H17" s="23">
        <v>8.3000000000000007</v>
      </c>
      <c r="I17" s="24">
        <v>11.1</v>
      </c>
      <c r="J17" s="25">
        <v>10.6</v>
      </c>
      <c r="K17" s="23">
        <v>7.6</v>
      </c>
      <c r="L17" s="26">
        <v>5.0999999999999996</v>
      </c>
      <c r="M17" s="27">
        <v>1</v>
      </c>
      <c r="N17" s="20">
        <v>-2.4</v>
      </c>
      <c r="O17" s="2" t="s">
        <v>85</v>
      </c>
    </row>
    <row r="18" spans="1:15" x14ac:dyDescent="0.3">
      <c r="A18" s="2" t="s">
        <v>86</v>
      </c>
      <c r="B18" s="217"/>
      <c r="C18" s="17">
        <v>1963</v>
      </c>
      <c r="D18" s="19">
        <v>1956</v>
      </c>
      <c r="E18" s="20">
        <v>1955</v>
      </c>
      <c r="F18" s="21">
        <v>1954</v>
      </c>
      <c r="G18" s="22">
        <v>2010</v>
      </c>
      <c r="H18" s="23">
        <v>1949</v>
      </c>
      <c r="I18" s="24">
        <v>1984</v>
      </c>
      <c r="J18" s="25">
        <v>1978</v>
      </c>
      <c r="K18" s="23">
        <v>1986</v>
      </c>
      <c r="L18" s="26">
        <v>1947</v>
      </c>
      <c r="M18" s="27">
        <v>1985</v>
      </c>
      <c r="N18" s="20">
        <v>2010</v>
      </c>
      <c r="O18" s="2" t="s">
        <v>86</v>
      </c>
    </row>
    <row r="19" spans="1:15" x14ac:dyDescent="0.3">
      <c r="A19" s="2" t="s">
        <v>87</v>
      </c>
      <c r="B19" s="16"/>
      <c r="C19" s="17">
        <v>5.5</v>
      </c>
      <c r="D19" s="19">
        <v>5.4</v>
      </c>
      <c r="E19" s="20">
        <v>6.4</v>
      </c>
      <c r="F19" s="21">
        <v>7.9</v>
      </c>
      <c r="G19" s="22">
        <v>10.5</v>
      </c>
      <c r="H19" s="23">
        <v>12.5</v>
      </c>
      <c r="I19" s="24">
        <v>15.3</v>
      </c>
      <c r="J19" s="25">
        <v>15.8</v>
      </c>
      <c r="K19" s="23">
        <v>13.6</v>
      </c>
      <c r="L19" s="26">
        <v>11.9</v>
      </c>
      <c r="M19" s="27">
        <v>9.3000000000000007</v>
      </c>
      <c r="N19" s="20">
        <v>6</v>
      </c>
      <c r="O19" s="2" t="s">
        <v>87</v>
      </c>
    </row>
    <row r="20" spans="1:15" x14ac:dyDescent="0.3">
      <c r="A20" s="2" t="s">
        <v>86</v>
      </c>
      <c r="B20" s="217"/>
      <c r="C20" s="17">
        <v>2007</v>
      </c>
      <c r="D20" s="19">
        <v>1990</v>
      </c>
      <c r="E20" s="20">
        <v>1981</v>
      </c>
      <c r="F20" s="21">
        <v>1961</v>
      </c>
      <c r="G20" s="22">
        <v>2000</v>
      </c>
      <c r="H20" s="23">
        <v>2007</v>
      </c>
      <c r="I20" s="24">
        <v>2006</v>
      </c>
      <c r="J20" s="25">
        <v>1997</v>
      </c>
      <c r="K20" s="23" t="s">
        <v>99</v>
      </c>
      <c r="L20" s="26">
        <v>2001</v>
      </c>
      <c r="M20" s="27">
        <v>1994</v>
      </c>
      <c r="N20" s="20">
        <v>1974</v>
      </c>
      <c r="O20" s="2" t="s">
        <v>86</v>
      </c>
    </row>
    <row r="21" spans="1:15" x14ac:dyDescent="0.3">
      <c r="A21" s="3" t="s">
        <v>100</v>
      </c>
      <c r="B21" s="4">
        <v>-4</v>
      </c>
      <c r="C21" s="5">
        <v>-1.7</v>
      </c>
      <c r="D21" s="6">
        <v>1.4</v>
      </c>
      <c r="E21" s="7">
        <v>-0.4</v>
      </c>
      <c r="F21" s="8">
        <v>1.2</v>
      </c>
      <c r="G21" s="9">
        <v>1.6</v>
      </c>
      <c r="H21" s="10">
        <v>6.8</v>
      </c>
      <c r="I21" s="11">
        <v>7.5</v>
      </c>
      <c r="J21" s="12">
        <v>8.6999999999999993</v>
      </c>
      <c r="K21" s="10">
        <v>6.6</v>
      </c>
      <c r="L21" s="13">
        <v>6.5</v>
      </c>
      <c r="M21" s="14">
        <v>2.2999999999999998</v>
      </c>
      <c r="N21" s="7">
        <v>-4</v>
      </c>
      <c r="O21" s="3" t="s">
        <v>100</v>
      </c>
    </row>
    <row r="22" spans="1:15" x14ac:dyDescent="0.3">
      <c r="A22" s="35" t="s">
        <v>89</v>
      </c>
      <c r="B22" s="38">
        <v>42002</v>
      </c>
      <c r="C22" s="39">
        <v>41651</v>
      </c>
      <c r="D22" s="40">
        <v>41673</v>
      </c>
      <c r="E22" s="41">
        <v>41725</v>
      </c>
      <c r="F22" s="42">
        <v>41744</v>
      </c>
      <c r="G22" s="43">
        <v>41763</v>
      </c>
      <c r="H22" s="44">
        <v>41806</v>
      </c>
      <c r="I22" s="45">
        <v>41822</v>
      </c>
      <c r="J22" s="46">
        <v>41875</v>
      </c>
      <c r="K22" s="44">
        <v>41905</v>
      </c>
      <c r="L22" s="47">
        <v>41917</v>
      </c>
      <c r="M22" s="48">
        <v>41967</v>
      </c>
      <c r="N22" s="41">
        <v>42002</v>
      </c>
      <c r="O22" s="35" t="s">
        <v>89</v>
      </c>
    </row>
    <row r="23" spans="1:15" x14ac:dyDescent="0.3">
      <c r="A23" s="2" t="s">
        <v>17</v>
      </c>
      <c r="B23" s="18">
        <v>-17.399999999999999</v>
      </c>
      <c r="C23" s="17">
        <v>-17.399999999999999</v>
      </c>
      <c r="D23" s="19">
        <v>-15.2</v>
      </c>
      <c r="E23" s="20">
        <v>-9.8000000000000007</v>
      </c>
      <c r="F23" s="21">
        <v>-3.8</v>
      </c>
      <c r="G23" s="22">
        <v>-1.6</v>
      </c>
      <c r="H23" s="23">
        <v>0</v>
      </c>
      <c r="I23" s="24">
        <v>1.3</v>
      </c>
      <c r="J23" s="25">
        <v>4.9000000000000004</v>
      </c>
      <c r="K23" s="23">
        <v>1.3</v>
      </c>
      <c r="L23" s="26">
        <v>-5</v>
      </c>
      <c r="M23" s="27">
        <v>-8.5</v>
      </c>
      <c r="N23" s="20">
        <v>-14.6</v>
      </c>
      <c r="O23" s="2" t="s">
        <v>17</v>
      </c>
    </row>
    <row r="24" spans="1:15" x14ac:dyDescent="0.3">
      <c r="A24" s="2" t="s">
        <v>89</v>
      </c>
      <c r="B24" s="38">
        <v>31064</v>
      </c>
      <c r="C24" s="73">
        <v>31064</v>
      </c>
      <c r="D24" s="74">
        <v>10637</v>
      </c>
      <c r="E24" s="75">
        <v>38415</v>
      </c>
      <c r="F24" s="76">
        <v>8128</v>
      </c>
      <c r="G24" s="77">
        <v>22038</v>
      </c>
      <c r="H24" s="78">
        <v>12219</v>
      </c>
      <c r="I24" s="79">
        <v>12264</v>
      </c>
      <c r="J24" s="80">
        <v>29095</v>
      </c>
      <c r="K24" s="78">
        <v>29121</v>
      </c>
      <c r="L24" s="81">
        <v>7952</v>
      </c>
      <c r="M24" s="82">
        <v>10169</v>
      </c>
      <c r="N24" s="75">
        <v>13504</v>
      </c>
      <c r="O24" s="2" t="s">
        <v>89</v>
      </c>
    </row>
    <row r="25" spans="1:15" x14ac:dyDescent="0.3">
      <c r="A25" s="83" t="s">
        <v>101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83" t="s">
        <v>101</v>
      </c>
    </row>
    <row r="26" spans="1:15" x14ac:dyDescent="0.3">
      <c r="A26" s="3" t="s">
        <v>102</v>
      </c>
      <c r="B26" s="4">
        <f>INT(SUM(C26:N26)*100/12)/100</f>
        <v>16.649999999999999</v>
      </c>
      <c r="C26" s="221">
        <v>9.8000000000000007</v>
      </c>
      <c r="D26" s="222">
        <v>10.8</v>
      </c>
      <c r="E26" s="223">
        <v>14.9</v>
      </c>
      <c r="F26" s="224">
        <v>17.7</v>
      </c>
      <c r="G26" s="225">
        <v>18.3</v>
      </c>
      <c r="H26" s="226">
        <v>22.1</v>
      </c>
      <c r="I26" s="227">
        <v>24.3</v>
      </c>
      <c r="J26" s="228">
        <v>21.3</v>
      </c>
      <c r="K26" s="226">
        <v>22.9</v>
      </c>
      <c r="L26" s="229">
        <v>18.3</v>
      </c>
      <c r="M26" s="250">
        <v>12.1</v>
      </c>
      <c r="N26" s="223">
        <v>7.37</v>
      </c>
      <c r="O26" s="3" t="s">
        <v>102</v>
      </c>
    </row>
    <row r="27" spans="1:15" x14ac:dyDescent="0.3">
      <c r="A27" s="2" t="s">
        <v>103</v>
      </c>
      <c r="B27" s="18">
        <f>INT(SUM(C27:N27)*100/12)/100</f>
        <v>15.56</v>
      </c>
      <c r="C27" s="231">
        <v>7.0907692307692303</v>
      </c>
      <c r="D27" s="232">
        <v>7.8638461538461533</v>
      </c>
      <c r="E27" s="233">
        <v>11.74076923076923</v>
      </c>
      <c r="F27" s="234">
        <v>16.193846153846152</v>
      </c>
      <c r="G27" s="235">
        <v>18.807692307692307</v>
      </c>
      <c r="H27" s="236">
        <v>21.87846153846154</v>
      </c>
      <c r="I27" s="237">
        <v>23.836923076923078</v>
      </c>
      <c r="J27" s="238">
        <v>23.753846153846158</v>
      </c>
      <c r="K27" s="236">
        <v>20.936923076923076</v>
      </c>
      <c r="L27" s="239">
        <v>16.370769230769231</v>
      </c>
      <c r="M27" s="240">
        <v>11.093846153846155</v>
      </c>
      <c r="N27" s="233">
        <v>7.1906153846153842</v>
      </c>
      <c r="O27" s="2" t="s">
        <v>103</v>
      </c>
    </row>
    <row r="28" spans="1:15" x14ac:dyDescent="0.3">
      <c r="A28" s="2" t="s">
        <v>21</v>
      </c>
      <c r="B28" s="18">
        <f t="shared" ref="B28:N28" si="2">B26-B27</f>
        <v>1.0899999999999981</v>
      </c>
      <c r="C28" s="17">
        <f t="shared" si="2"/>
        <v>2.7092307692307704</v>
      </c>
      <c r="D28" s="19">
        <f t="shared" si="2"/>
        <v>2.9361538461538474</v>
      </c>
      <c r="E28" s="20">
        <f t="shared" si="2"/>
        <v>3.1592307692307706</v>
      </c>
      <c r="F28" s="21">
        <f t="shared" si="2"/>
        <v>1.5061538461538468</v>
      </c>
      <c r="G28" s="22">
        <f t="shared" si="2"/>
        <v>-0.50769230769230589</v>
      </c>
      <c r="H28" s="23">
        <f t="shared" si="2"/>
        <v>0.22153846153846146</v>
      </c>
      <c r="I28" s="24">
        <f t="shared" si="2"/>
        <v>0.4630769230769225</v>
      </c>
      <c r="J28" s="25">
        <f t="shared" si="2"/>
        <v>-2.4538461538461576</v>
      </c>
      <c r="K28" s="23">
        <f t="shared" si="2"/>
        <v>1.9630769230769225</v>
      </c>
      <c r="L28" s="26">
        <f t="shared" si="2"/>
        <v>1.9292307692307702</v>
      </c>
      <c r="M28" s="27">
        <f t="shared" si="2"/>
        <v>1.0061538461538451</v>
      </c>
      <c r="N28" s="20">
        <f t="shared" si="2"/>
        <v>0.17938461538461592</v>
      </c>
      <c r="O28" s="2" t="s">
        <v>21</v>
      </c>
    </row>
    <row r="29" spans="1:15" x14ac:dyDescent="0.3">
      <c r="A29" s="2" t="s">
        <v>104</v>
      </c>
      <c r="B29" s="18">
        <v>14.88</v>
      </c>
      <c r="C29" s="17">
        <v>3.15</v>
      </c>
      <c r="D29" s="19">
        <v>5.07</v>
      </c>
      <c r="E29" s="20">
        <v>9.8000000000000007</v>
      </c>
      <c r="F29" s="21">
        <v>12.9</v>
      </c>
      <c r="G29" s="22">
        <v>16</v>
      </c>
      <c r="H29" s="23">
        <v>20</v>
      </c>
      <c r="I29" s="24">
        <v>21.9</v>
      </c>
      <c r="J29" s="25">
        <v>21.3</v>
      </c>
      <c r="K29" s="23">
        <v>18.100000000000001</v>
      </c>
      <c r="L29" s="26">
        <v>13.5</v>
      </c>
      <c r="M29" s="27">
        <v>9.4</v>
      </c>
      <c r="N29" s="20">
        <v>2.39</v>
      </c>
      <c r="O29" s="2" t="s">
        <v>104</v>
      </c>
    </row>
    <row r="30" spans="1:15" x14ac:dyDescent="0.3">
      <c r="A30" s="2" t="s">
        <v>86</v>
      </c>
      <c r="B30" s="18">
        <v>2013</v>
      </c>
      <c r="C30" s="17">
        <v>2010</v>
      </c>
      <c r="D30" s="19">
        <v>2012</v>
      </c>
      <c r="E30" s="20">
        <v>2006</v>
      </c>
      <c r="F30" s="21">
        <v>2001</v>
      </c>
      <c r="G30" s="22">
        <v>2013</v>
      </c>
      <c r="H30" s="23">
        <v>2002</v>
      </c>
      <c r="I30" s="24">
        <v>2002</v>
      </c>
      <c r="J30" s="25">
        <v>2014</v>
      </c>
      <c r="K30" s="23">
        <v>2001</v>
      </c>
      <c r="L30" s="26">
        <v>2003</v>
      </c>
      <c r="M30" s="27">
        <v>2010</v>
      </c>
      <c r="N30" s="20">
        <v>2010</v>
      </c>
      <c r="O30" s="2" t="s">
        <v>86</v>
      </c>
    </row>
    <row r="31" spans="1:15" x14ac:dyDescent="0.3">
      <c r="A31" s="2" t="s">
        <v>105</v>
      </c>
      <c r="B31" s="18">
        <v>16.649999999999999</v>
      </c>
      <c r="C31" s="17">
        <v>10.3</v>
      </c>
      <c r="D31" s="19">
        <v>10.8</v>
      </c>
      <c r="E31" s="20">
        <v>14.9</v>
      </c>
      <c r="F31" s="21">
        <v>20.8</v>
      </c>
      <c r="G31" s="22">
        <v>22.1</v>
      </c>
      <c r="H31" s="23">
        <v>23.5</v>
      </c>
      <c r="I31" s="24">
        <v>28.9</v>
      </c>
      <c r="J31" s="25">
        <v>26.9</v>
      </c>
      <c r="K31" s="23">
        <v>23.8</v>
      </c>
      <c r="L31" s="26">
        <v>19.2</v>
      </c>
      <c r="M31" s="27">
        <v>13.1</v>
      </c>
      <c r="N31" s="20">
        <v>10.199999999999999</v>
      </c>
      <c r="O31" s="2" t="s">
        <v>105</v>
      </c>
    </row>
    <row r="32" spans="1:15" x14ac:dyDescent="0.3">
      <c r="A32" s="2" t="s">
        <v>86</v>
      </c>
      <c r="B32" s="18">
        <v>2014</v>
      </c>
      <c r="C32" s="17">
        <v>2007</v>
      </c>
      <c r="D32" s="19">
        <v>2014</v>
      </c>
      <c r="E32" s="20">
        <v>2014</v>
      </c>
      <c r="F32" s="21">
        <v>2007</v>
      </c>
      <c r="G32" s="22">
        <v>2008</v>
      </c>
      <c r="H32" s="23">
        <v>2005</v>
      </c>
      <c r="I32" s="24">
        <v>2006</v>
      </c>
      <c r="J32" s="25">
        <v>2003</v>
      </c>
      <c r="K32" s="23">
        <v>2006</v>
      </c>
      <c r="L32" s="26">
        <v>2005</v>
      </c>
      <c r="M32" s="27">
        <v>2006</v>
      </c>
      <c r="N32" s="20">
        <v>2011</v>
      </c>
      <c r="O32" s="2" t="s">
        <v>86</v>
      </c>
    </row>
    <row r="33" spans="1:15" x14ac:dyDescent="0.3">
      <c r="A33" s="3" t="s">
        <v>106</v>
      </c>
      <c r="B33" s="4">
        <v>33.4</v>
      </c>
      <c r="C33" s="5">
        <v>14.6</v>
      </c>
      <c r="D33" s="6">
        <v>14.2</v>
      </c>
      <c r="E33" s="7">
        <v>21.6</v>
      </c>
      <c r="F33" s="8">
        <v>21.7</v>
      </c>
      <c r="G33" s="9">
        <v>26.6</v>
      </c>
      <c r="H33" s="10">
        <v>27.5</v>
      </c>
      <c r="I33" s="11">
        <v>33.4</v>
      </c>
      <c r="J33" s="12">
        <v>27.3</v>
      </c>
      <c r="K33" s="10">
        <v>28.8</v>
      </c>
      <c r="L33" s="13">
        <v>24.3</v>
      </c>
      <c r="M33" s="14">
        <v>20.8</v>
      </c>
      <c r="N33" s="7">
        <v>12.2</v>
      </c>
      <c r="O33" s="3" t="s">
        <v>106</v>
      </c>
    </row>
    <row r="34" spans="1:15" x14ac:dyDescent="0.3">
      <c r="A34" s="35" t="s">
        <v>89</v>
      </c>
      <c r="B34" s="38">
        <v>41838</v>
      </c>
      <c r="C34" s="39">
        <v>41645</v>
      </c>
      <c r="D34" s="40">
        <v>41694</v>
      </c>
      <c r="E34" s="41">
        <v>41707</v>
      </c>
      <c r="F34" s="42">
        <v>41731</v>
      </c>
      <c r="G34" s="43">
        <v>41778</v>
      </c>
      <c r="H34" s="44">
        <v>41797</v>
      </c>
      <c r="I34" s="45">
        <v>41838</v>
      </c>
      <c r="J34" s="46">
        <v>41852</v>
      </c>
      <c r="K34" s="44">
        <v>41900</v>
      </c>
      <c r="L34" s="47">
        <v>41915</v>
      </c>
      <c r="M34" s="48">
        <v>41944</v>
      </c>
      <c r="N34" s="41">
        <v>41991</v>
      </c>
      <c r="O34" s="35" t="s">
        <v>89</v>
      </c>
    </row>
    <row r="35" spans="1:15" x14ac:dyDescent="0.3">
      <c r="A35" s="2" t="s">
        <v>107</v>
      </c>
      <c r="B35" s="18">
        <v>37.799999999999997</v>
      </c>
      <c r="C35" s="17">
        <v>14.5</v>
      </c>
      <c r="D35" s="19">
        <v>18.2</v>
      </c>
      <c r="E35" s="32">
        <v>22.3</v>
      </c>
      <c r="F35" s="21">
        <v>27.7</v>
      </c>
      <c r="G35" s="22">
        <v>32</v>
      </c>
      <c r="H35" s="23">
        <v>36.4</v>
      </c>
      <c r="I35" s="24">
        <v>36.4</v>
      </c>
      <c r="J35" s="84">
        <v>37.799999999999997</v>
      </c>
      <c r="K35" s="23">
        <v>33.4</v>
      </c>
      <c r="L35" s="26">
        <v>28.8</v>
      </c>
      <c r="M35" s="27">
        <v>20.8</v>
      </c>
      <c r="N35" s="20">
        <v>15.4</v>
      </c>
      <c r="O35" s="2" t="s">
        <v>107</v>
      </c>
    </row>
    <row r="36" spans="1:15" ht="15" thickBot="1" x14ac:dyDescent="0.35">
      <c r="A36" s="49" t="s">
        <v>89</v>
      </c>
      <c r="B36" s="50">
        <v>37843</v>
      </c>
      <c r="C36" s="51">
        <v>39100</v>
      </c>
      <c r="D36" s="52">
        <v>38021</v>
      </c>
      <c r="E36" s="218">
        <v>38427</v>
      </c>
      <c r="F36" s="54">
        <v>40656</v>
      </c>
      <c r="G36" s="55">
        <v>38499</v>
      </c>
      <c r="H36" s="56">
        <v>40721</v>
      </c>
      <c r="I36" s="57">
        <v>38917</v>
      </c>
      <c r="J36" s="200">
        <v>37843</v>
      </c>
      <c r="K36" s="56">
        <v>41522</v>
      </c>
      <c r="L36" s="59">
        <v>40817</v>
      </c>
      <c r="M36" s="60">
        <v>41944</v>
      </c>
      <c r="N36" s="53">
        <v>39056</v>
      </c>
      <c r="O36" s="49" t="s">
        <v>89</v>
      </c>
    </row>
    <row r="37" spans="1:15" ht="15" thickTop="1" x14ac:dyDescent="0.3">
      <c r="A37" s="85" t="s">
        <v>112</v>
      </c>
      <c r="B37" s="62">
        <f>INT(SUM(C37:N37)*100/12)/100</f>
        <v>15.63</v>
      </c>
      <c r="C37" s="241">
        <v>9.3000000000000007</v>
      </c>
      <c r="D37" s="242">
        <v>10.1</v>
      </c>
      <c r="E37" s="243">
        <v>13.2</v>
      </c>
      <c r="F37" s="244">
        <v>15.9</v>
      </c>
      <c r="G37" s="245">
        <v>16.8</v>
      </c>
      <c r="H37" s="246">
        <v>20.399999999999999</v>
      </c>
      <c r="I37" s="247">
        <v>23.3</v>
      </c>
      <c r="J37" s="248">
        <v>19.8</v>
      </c>
      <c r="K37" s="246">
        <v>21.5</v>
      </c>
      <c r="L37" s="249">
        <v>17.5</v>
      </c>
      <c r="M37" s="230">
        <v>11.9</v>
      </c>
      <c r="N37" s="243">
        <v>7.9</v>
      </c>
      <c r="O37" s="85" t="s">
        <v>112</v>
      </c>
    </row>
    <row r="38" spans="1:15" x14ac:dyDescent="0.3">
      <c r="A38" s="2" t="s">
        <v>113</v>
      </c>
      <c r="B38" s="18">
        <f>INT(SUM(C38:N38)*100/12)/100</f>
        <v>13.78</v>
      </c>
      <c r="C38" s="231">
        <v>5.8615384615384629</v>
      </c>
      <c r="D38" s="232">
        <v>6.7384615384615394</v>
      </c>
      <c r="E38" s="233">
        <v>9.8153846153846143</v>
      </c>
      <c r="F38" s="234">
        <v>12.976923076923075</v>
      </c>
      <c r="G38" s="235">
        <v>16.615384615384617</v>
      </c>
      <c r="H38" s="236">
        <v>19.292307692307695</v>
      </c>
      <c r="I38" s="237">
        <v>21.65384615384615</v>
      </c>
      <c r="J38" s="238">
        <v>21.723076923076924</v>
      </c>
      <c r="K38" s="236">
        <v>19.223076923076921</v>
      </c>
      <c r="L38" s="239">
        <v>15</v>
      </c>
      <c r="M38" s="240">
        <v>9.5846153846153843</v>
      </c>
      <c r="N38" s="233">
        <v>6.9769230769230761</v>
      </c>
      <c r="O38" s="2" t="s">
        <v>113</v>
      </c>
    </row>
    <row r="39" spans="1:15" x14ac:dyDescent="0.3">
      <c r="A39" s="2" t="s">
        <v>21</v>
      </c>
      <c r="B39" s="18">
        <f t="shared" ref="B39:N39" si="3">B37-B38</f>
        <v>1.8500000000000014</v>
      </c>
      <c r="C39" s="17">
        <f t="shared" si="3"/>
        <v>3.4384615384615378</v>
      </c>
      <c r="D39" s="19">
        <f t="shared" si="3"/>
        <v>3.3615384615384603</v>
      </c>
      <c r="E39" s="20">
        <f t="shared" si="3"/>
        <v>3.384615384615385</v>
      </c>
      <c r="F39" s="21">
        <f t="shared" si="3"/>
        <v>2.9230769230769251</v>
      </c>
      <c r="G39" s="22">
        <f t="shared" si="3"/>
        <v>0.18461538461538396</v>
      </c>
      <c r="H39" s="23">
        <f t="shared" si="3"/>
        <v>1.1076923076923038</v>
      </c>
      <c r="I39" s="24">
        <f t="shared" si="3"/>
        <v>1.646153846153851</v>
      </c>
      <c r="J39" s="25">
        <f t="shared" si="3"/>
        <v>-1.9230769230769234</v>
      </c>
      <c r="K39" s="23">
        <f t="shared" si="3"/>
        <v>2.2769230769230795</v>
      </c>
      <c r="L39" s="26">
        <f t="shared" si="3"/>
        <v>2.5</v>
      </c>
      <c r="M39" s="27">
        <f t="shared" si="3"/>
        <v>2.315384615384616</v>
      </c>
      <c r="N39" s="20">
        <f t="shared" si="3"/>
        <v>0.92307692307692424</v>
      </c>
      <c r="O39" s="2" t="s">
        <v>21</v>
      </c>
    </row>
    <row r="40" spans="1:15" x14ac:dyDescent="0.3">
      <c r="A40" s="2" t="s">
        <v>104</v>
      </c>
      <c r="B40" s="16"/>
      <c r="C40" s="17">
        <v>-0.6</v>
      </c>
      <c r="D40" s="19">
        <v>0.5</v>
      </c>
      <c r="E40" s="20">
        <v>6.6</v>
      </c>
      <c r="F40" s="21">
        <v>9.3000000000000007</v>
      </c>
      <c r="G40" s="22">
        <v>13.1</v>
      </c>
      <c r="H40" s="23">
        <v>16.3</v>
      </c>
      <c r="I40" s="24">
        <v>18.100000000000001</v>
      </c>
      <c r="J40" s="25">
        <v>18.7</v>
      </c>
      <c r="K40" s="23">
        <v>16.3</v>
      </c>
      <c r="L40" s="26">
        <v>10</v>
      </c>
      <c r="M40" s="27">
        <v>6.1</v>
      </c>
      <c r="N40" s="20">
        <v>2.2000000000000002</v>
      </c>
      <c r="O40" s="2" t="s">
        <v>104</v>
      </c>
    </row>
    <row r="41" spans="1:15" x14ac:dyDescent="0.3">
      <c r="A41" s="2" t="s">
        <v>86</v>
      </c>
      <c r="B41" s="217"/>
      <c r="C41" s="17">
        <v>1963</v>
      </c>
      <c r="D41" s="19">
        <v>1956</v>
      </c>
      <c r="E41" s="20">
        <v>1970</v>
      </c>
      <c r="F41" s="21">
        <v>1986</v>
      </c>
      <c r="G41" s="22">
        <v>1984</v>
      </c>
      <c r="H41" s="23">
        <v>1991</v>
      </c>
      <c r="I41" s="24">
        <v>1965</v>
      </c>
      <c r="J41" s="25">
        <v>1963</v>
      </c>
      <c r="K41" s="23">
        <v>1986</v>
      </c>
      <c r="L41" s="26">
        <v>1974</v>
      </c>
      <c r="M41" s="27">
        <v>1993</v>
      </c>
      <c r="N41" s="20">
        <v>2010</v>
      </c>
      <c r="O41" s="2" t="s">
        <v>86</v>
      </c>
    </row>
    <row r="42" spans="1:15" x14ac:dyDescent="0.3">
      <c r="A42" s="2" t="s">
        <v>105</v>
      </c>
      <c r="B42" s="16"/>
      <c r="C42" s="17">
        <v>9.9</v>
      </c>
      <c r="D42" s="19">
        <v>11.9</v>
      </c>
      <c r="E42" s="20">
        <v>14.8</v>
      </c>
      <c r="F42" s="21">
        <v>16.8</v>
      </c>
      <c r="G42" s="22">
        <v>20.9</v>
      </c>
      <c r="H42" s="23">
        <v>23.9</v>
      </c>
      <c r="I42" s="24">
        <v>27.3</v>
      </c>
      <c r="J42" s="25">
        <v>27.9</v>
      </c>
      <c r="K42" s="23">
        <v>23.9</v>
      </c>
      <c r="L42" s="26">
        <v>18.100000000000001</v>
      </c>
      <c r="M42" s="27">
        <v>13.1</v>
      </c>
      <c r="N42" s="20">
        <v>10</v>
      </c>
      <c r="O42" s="2" t="s">
        <v>105</v>
      </c>
    </row>
    <row r="43" spans="1:15" x14ac:dyDescent="0.3">
      <c r="A43" s="2" t="s">
        <v>86</v>
      </c>
      <c r="B43" s="217"/>
      <c r="C43" s="17">
        <v>2007</v>
      </c>
      <c r="D43" s="19">
        <v>1990</v>
      </c>
      <c r="E43" s="20">
        <v>1948</v>
      </c>
      <c r="F43" s="21">
        <v>1949</v>
      </c>
      <c r="G43" s="22">
        <v>1947</v>
      </c>
      <c r="H43" s="23">
        <v>1976</v>
      </c>
      <c r="I43" s="24">
        <v>2006</v>
      </c>
      <c r="J43" s="25">
        <v>1947</v>
      </c>
      <c r="K43" s="23">
        <v>1959</v>
      </c>
      <c r="L43" s="26">
        <v>2001</v>
      </c>
      <c r="M43" s="27">
        <v>1994</v>
      </c>
      <c r="N43" s="20">
        <v>1974</v>
      </c>
      <c r="O43" s="2" t="s">
        <v>86</v>
      </c>
    </row>
    <row r="44" spans="1:15" x14ac:dyDescent="0.3">
      <c r="A44" s="3" t="s">
        <v>106</v>
      </c>
      <c r="B44" s="4">
        <v>30.9</v>
      </c>
      <c r="C44" s="5">
        <v>11.9</v>
      </c>
      <c r="D44" s="6">
        <v>13.7</v>
      </c>
      <c r="E44" s="7">
        <v>20.5</v>
      </c>
      <c r="F44" s="8">
        <v>20.9</v>
      </c>
      <c r="G44" s="9">
        <v>25</v>
      </c>
      <c r="H44" s="10">
        <v>25.5</v>
      </c>
      <c r="I44" s="11">
        <v>30.9</v>
      </c>
      <c r="J44" s="12">
        <v>25.4</v>
      </c>
      <c r="K44" s="10">
        <v>27.4</v>
      </c>
      <c r="L44" s="13">
        <v>23.4</v>
      </c>
      <c r="M44" s="14">
        <v>20</v>
      </c>
      <c r="N44" s="7">
        <v>12.4</v>
      </c>
      <c r="O44" s="3" t="s">
        <v>106</v>
      </c>
    </row>
    <row r="45" spans="1:15" x14ac:dyDescent="0.3">
      <c r="A45" s="35" t="s">
        <v>89</v>
      </c>
      <c r="B45" s="38">
        <v>41838</v>
      </c>
      <c r="C45" s="39">
        <v>41645</v>
      </c>
      <c r="D45" s="40">
        <v>41694</v>
      </c>
      <c r="E45" s="41">
        <v>41707</v>
      </c>
      <c r="F45" s="42">
        <v>41730</v>
      </c>
      <c r="G45" s="43">
        <v>41778</v>
      </c>
      <c r="H45" s="44">
        <v>41797</v>
      </c>
      <c r="I45" s="45">
        <v>41838</v>
      </c>
      <c r="J45" s="46">
        <v>41853</v>
      </c>
      <c r="K45" s="44">
        <v>41900</v>
      </c>
      <c r="L45" s="47">
        <v>41930</v>
      </c>
      <c r="M45" s="48">
        <v>41944</v>
      </c>
      <c r="N45" s="41">
        <v>41991</v>
      </c>
      <c r="O45" s="35" t="s">
        <v>89</v>
      </c>
    </row>
    <row r="46" spans="1:15" x14ac:dyDescent="0.3">
      <c r="A46" s="2" t="s">
        <v>22</v>
      </c>
      <c r="B46" s="18">
        <v>37.799999999999997</v>
      </c>
      <c r="C46" s="17">
        <v>17.2</v>
      </c>
      <c r="D46" s="19">
        <v>19.899999999999999</v>
      </c>
      <c r="E46" s="20">
        <v>22.9</v>
      </c>
      <c r="F46" s="21">
        <v>29.3</v>
      </c>
      <c r="G46" s="22">
        <v>32.4</v>
      </c>
      <c r="H46" s="23">
        <v>35</v>
      </c>
      <c r="I46" s="24">
        <v>37.799999999999997</v>
      </c>
      <c r="J46" s="84">
        <v>37.299999999999997</v>
      </c>
      <c r="K46" s="23">
        <v>32.799999999999997</v>
      </c>
      <c r="L46" s="26">
        <v>27.8</v>
      </c>
      <c r="M46" s="27">
        <v>21.8</v>
      </c>
      <c r="N46" s="20">
        <v>16.100000000000001</v>
      </c>
      <c r="O46" s="2" t="s">
        <v>22</v>
      </c>
    </row>
    <row r="47" spans="1:15" x14ac:dyDescent="0.3">
      <c r="A47" s="2" t="s">
        <v>89</v>
      </c>
      <c r="B47" s="38">
        <v>19176</v>
      </c>
      <c r="C47" s="73">
        <v>13159</v>
      </c>
      <c r="D47" s="74">
        <v>18311</v>
      </c>
      <c r="E47" s="75">
        <v>19443</v>
      </c>
      <c r="F47" s="76">
        <v>18004</v>
      </c>
      <c r="G47" s="77">
        <v>19504</v>
      </c>
      <c r="H47" s="23">
        <v>1947</v>
      </c>
      <c r="I47" s="79">
        <v>19176</v>
      </c>
      <c r="J47" s="46">
        <v>37843</v>
      </c>
      <c r="K47" s="78">
        <v>18145</v>
      </c>
      <c r="L47" s="81">
        <v>40817</v>
      </c>
      <c r="M47" s="82">
        <v>10169</v>
      </c>
      <c r="N47" s="75">
        <v>36867</v>
      </c>
      <c r="O47" s="2" t="s">
        <v>89</v>
      </c>
    </row>
    <row r="48" spans="1:15" x14ac:dyDescent="0.3">
      <c r="A48" s="15" t="s">
        <v>114</v>
      </c>
      <c r="B48" s="16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 t="s">
        <v>114</v>
      </c>
    </row>
    <row r="49" spans="1:15" x14ac:dyDescent="0.3">
      <c r="A49" s="3" t="s">
        <v>115</v>
      </c>
      <c r="B49" s="4">
        <f>INT(SUM(C49:N49)*100/12)/100</f>
        <v>12.3</v>
      </c>
      <c r="C49" s="221">
        <f t="shared" ref="C49:N49" si="4">(C3+C26)/2</f>
        <v>6.9250000000000007</v>
      </c>
      <c r="D49" s="222">
        <f t="shared" si="4"/>
        <v>7.6450000000000005</v>
      </c>
      <c r="E49" s="223">
        <f t="shared" si="4"/>
        <v>9.4</v>
      </c>
      <c r="F49" s="224">
        <f t="shared" si="4"/>
        <v>11.959999999999999</v>
      </c>
      <c r="G49" s="225">
        <f t="shared" si="4"/>
        <v>13.38</v>
      </c>
      <c r="H49" s="226">
        <f t="shared" si="4"/>
        <v>16.350000000000001</v>
      </c>
      <c r="I49" s="227">
        <f t="shared" si="4"/>
        <v>19.149999999999999</v>
      </c>
      <c r="J49" s="228">
        <f t="shared" si="4"/>
        <v>16.95</v>
      </c>
      <c r="K49" s="226">
        <f t="shared" si="4"/>
        <v>17.350000000000001</v>
      </c>
      <c r="L49" s="229">
        <f t="shared" si="4"/>
        <v>14.600000000000001</v>
      </c>
      <c r="M49" s="250">
        <f t="shared" si="4"/>
        <v>9.379999999999999</v>
      </c>
      <c r="N49" s="251">
        <f t="shared" si="4"/>
        <v>4.5199999999999996</v>
      </c>
      <c r="O49" s="3" t="s">
        <v>115</v>
      </c>
    </row>
    <row r="50" spans="1:15" x14ac:dyDescent="0.3">
      <c r="A50" s="2" t="s">
        <v>116</v>
      </c>
      <c r="B50" s="18">
        <f>INT(SUM(C50:N50)*100/12)/100</f>
        <v>11.28</v>
      </c>
      <c r="C50" s="231">
        <f t="shared" ref="C50:N50" si="5">(C4+C27)/2</f>
        <v>4.4335769230769229</v>
      </c>
      <c r="D50" s="232">
        <f t="shared" si="5"/>
        <v>4.7347692307692304</v>
      </c>
      <c r="E50" s="233">
        <f t="shared" si="5"/>
        <v>7.3999999999999995</v>
      </c>
      <c r="F50" s="234">
        <f t="shared" si="5"/>
        <v>10.596923076923076</v>
      </c>
      <c r="G50" s="235">
        <f t="shared" si="5"/>
        <v>13.580384615384615</v>
      </c>
      <c r="H50" s="236">
        <f t="shared" si="5"/>
        <v>16.642307692307693</v>
      </c>
      <c r="I50" s="237">
        <f t="shared" si="5"/>
        <v>18.568461538461541</v>
      </c>
      <c r="J50" s="238">
        <f t="shared" si="5"/>
        <v>18.545384615384616</v>
      </c>
      <c r="K50" s="236">
        <f t="shared" si="5"/>
        <v>15.720384615384615</v>
      </c>
      <c r="L50" s="239">
        <f t="shared" si="5"/>
        <v>12.586923076923076</v>
      </c>
      <c r="M50" s="240">
        <f t="shared" si="5"/>
        <v>8.0319230769230767</v>
      </c>
      <c r="N50" s="233">
        <f t="shared" si="5"/>
        <v>4.5557307692307694</v>
      </c>
      <c r="O50" s="2" t="s">
        <v>116</v>
      </c>
    </row>
    <row r="51" spans="1:15" x14ac:dyDescent="0.3">
      <c r="A51" s="2" t="s">
        <v>21</v>
      </c>
      <c r="B51" s="18">
        <f t="shared" ref="B51:N51" si="6">B49-B50</f>
        <v>1.0200000000000014</v>
      </c>
      <c r="C51" s="17">
        <f t="shared" si="6"/>
        <v>2.4914230769230779</v>
      </c>
      <c r="D51" s="19">
        <f t="shared" si="6"/>
        <v>2.9102307692307701</v>
      </c>
      <c r="E51" s="20">
        <f t="shared" si="6"/>
        <v>2.0000000000000009</v>
      </c>
      <c r="F51" s="21">
        <f t="shared" si="6"/>
        <v>1.3630769230769229</v>
      </c>
      <c r="G51" s="22">
        <f t="shared" si="6"/>
        <v>-0.20038461538461405</v>
      </c>
      <c r="H51" s="23">
        <f t="shared" si="6"/>
        <v>-0.29230769230769127</v>
      </c>
      <c r="I51" s="24">
        <f t="shared" si="6"/>
        <v>0.58153846153845734</v>
      </c>
      <c r="J51" s="25">
        <f t="shared" si="6"/>
        <v>-1.5953846153846172</v>
      </c>
      <c r="K51" s="23">
        <f t="shared" si="6"/>
        <v>1.629615384615386</v>
      </c>
      <c r="L51" s="26">
        <f t="shared" si="6"/>
        <v>2.013076923076925</v>
      </c>
      <c r="M51" s="27">
        <f t="shared" si="6"/>
        <v>1.3480769230769223</v>
      </c>
      <c r="N51" s="20">
        <f t="shared" si="6"/>
        <v>-3.5730769230769788E-2</v>
      </c>
      <c r="O51" s="2" t="s">
        <v>21</v>
      </c>
    </row>
    <row r="52" spans="1:15" x14ac:dyDescent="0.3">
      <c r="A52" s="2" t="s">
        <v>117</v>
      </c>
      <c r="B52" s="18">
        <v>10.11</v>
      </c>
      <c r="C52" s="17">
        <v>0.60499999999999998</v>
      </c>
      <c r="D52" s="19">
        <v>1.4850000000000001</v>
      </c>
      <c r="E52" s="20">
        <v>4.46</v>
      </c>
      <c r="F52" s="21">
        <v>8.34</v>
      </c>
      <c r="G52" s="22">
        <v>11.5</v>
      </c>
      <c r="H52" s="23">
        <v>15.45</v>
      </c>
      <c r="I52" s="24">
        <v>16.8</v>
      </c>
      <c r="J52" s="25">
        <v>17.350000000000001</v>
      </c>
      <c r="K52" s="23">
        <v>13.94</v>
      </c>
      <c r="L52" s="26">
        <v>8.9600000000000009</v>
      </c>
      <c r="M52" s="27">
        <v>6.7850000000000001</v>
      </c>
      <c r="N52" s="20">
        <v>-5.5E-2</v>
      </c>
      <c r="O52" s="2" t="s">
        <v>117</v>
      </c>
    </row>
    <row r="53" spans="1:15" x14ac:dyDescent="0.3">
      <c r="A53" s="2" t="s">
        <v>86</v>
      </c>
      <c r="B53" s="18">
        <v>2010</v>
      </c>
      <c r="C53" s="17">
        <v>2010</v>
      </c>
      <c r="D53" s="19">
        <v>2012</v>
      </c>
      <c r="E53" s="20">
        <v>2013</v>
      </c>
      <c r="F53" s="21">
        <v>2001</v>
      </c>
      <c r="G53" s="22">
        <v>2010</v>
      </c>
      <c r="H53" s="23">
        <v>2002</v>
      </c>
      <c r="I53" s="24">
        <v>2011</v>
      </c>
      <c r="J53" s="25">
        <v>2006</v>
      </c>
      <c r="K53" s="23">
        <v>2001</v>
      </c>
      <c r="L53" s="26">
        <v>2003</v>
      </c>
      <c r="M53" s="27">
        <v>2010</v>
      </c>
      <c r="N53" s="20">
        <v>2010</v>
      </c>
      <c r="O53" s="2" t="s">
        <v>86</v>
      </c>
    </row>
    <row r="54" spans="1:15" x14ac:dyDescent="0.3">
      <c r="A54" s="2" t="s">
        <v>118</v>
      </c>
      <c r="B54" s="18">
        <v>12.3</v>
      </c>
      <c r="C54" s="17">
        <v>7.88</v>
      </c>
      <c r="D54" s="19">
        <v>7.84</v>
      </c>
      <c r="E54" s="20">
        <v>9.4</v>
      </c>
      <c r="F54" s="21">
        <v>13.68</v>
      </c>
      <c r="G54" s="22">
        <v>16.3</v>
      </c>
      <c r="H54" s="23">
        <v>17.600000000000001</v>
      </c>
      <c r="I54" s="24">
        <v>22.1</v>
      </c>
      <c r="J54" s="25">
        <v>20.350000000000001</v>
      </c>
      <c r="K54" s="23">
        <v>18.850000000000001</v>
      </c>
      <c r="L54" s="26">
        <v>15.5</v>
      </c>
      <c r="M54" s="27">
        <v>9.3800000000000008</v>
      </c>
      <c r="N54" s="20">
        <v>7.2850000000000001</v>
      </c>
      <c r="O54" s="2" t="s">
        <v>118</v>
      </c>
    </row>
    <row r="55" spans="1:15" ht="15" thickBot="1" x14ac:dyDescent="0.35">
      <c r="A55" s="87" t="s">
        <v>86</v>
      </c>
      <c r="B55" s="88">
        <v>2014</v>
      </c>
      <c r="C55" s="89">
        <v>2007</v>
      </c>
      <c r="D55" s="90">
        <v>2002</v>
      </c>
      <c r="E55" s="91">
        <v>2014</v>
      </c>
      <c r="F55" s="92">
        <v>2011</v>
      </c>
      <c r="G55" s="93">
        <v>2008</v>
      </c>
      <c r="H55" s="94">
        <v>2005</v>
      </c>
      <c r="I55" s="95">
        <v>2006</v>
      </c>
      <c r="J55" s="96">
        <v>2003</v>
      </c>
      <c r="K55" s="94">
        <v>2006</v>
      </c>
      <c r="L55" s="97">
        <v>2005</v>
      </c>
      <c r="M55" s="98">
        <v>2014</v>
      </c>
      <c r="N55" s="91">
        <v>2011</v>
      </c>
      <c r="O55" s="87" t="s">
        <v>86</v>
      </c>
    </row>
    <row r="56" spans="1:15" ht="15" thickTop="1" x14ac:dyDescent="0.3">
      <c r="A56" s="61" t="s">
        <v>119</v>
      </c>
      <c r="B56" s="62">
        <f>INT(SUM(C56:N56)*100/12)/100</f>
        <v>11.99</v>
      </c>
      <c r="C56" s="241">
        <f t="shared" ref="C56:N56" si="7">(C14+C37)/2</f>
        <v>6.7</v>
      </c>
      <c r="D56" s="242">
        <f t="shared" si="7"/>
        <v>7.25</v>
      </c>
      <c r="E56" s="243">
        <f t="shared" si="7"/>
        <v>8.8999999999999986</v>
      </c>
      <c r="F56" s="244">
        <f t="shared" si="7"/>
        <v>11.35</v>
      </c>
      <c r="G56" s="245">
        <f t="shared" si="7"/>
        <v>12.75</v>
      </c>
      <c r="H56" s="246">
        <f t="shared" si="7"/>
        <v>15.649999999999999</v>
      </c>
      <c r="I56" s="247">
        <f t="shared" si="7"/>
        <v>18.7</v>
      </c>
      <c r="J56" s="248">
        <f t="shared" si="7"/>
        <v>16.45</v>
      </c>
      <c r="K56" s="246">
        <f t="shared" si="7"/>
        <v>16.95</v>
      </c>
      <c r="L56" s="249">
        <f t="shared" si="7"/>
        <v>14.2</v>
      </c>
      <c r="M56" s="230">
        <f t="shared" si="7"/>
        <v>9.5</v>
      </c>
      <c r="N56" s="243">
        <f t="shared" si="7"/>
        <v>5.5</v>
      </c>
      <c r="O56" s="61" t="s">
        <v>119</v>
      </c>
    </row>
    <row r="57" spans="1:15" x14ac:dyDescent="0.3">
      <c r="A57" s="2" t="s">
        <v>120</v>
      </c>
      <c r="B57" s="18">
        <f>INT(SUM(C57:N57)*100/12)/100</f>
        <v>10.130000000000001</v>
      </c>
      <c r="C57" s="231">
        <f t="shared" ref="C57:N57" si="8">(C15+C38)/2</f>
        <v>3.4346153846153853</v>
      </c>
      <c r="D57" s="232">
        <f t="shared" si="8"/>
        <v>3.8961538461538465</v>
      </c>
      <c r="E57" s="233">
        <f t="shared" si="8"/>
        <v>6.342307692307692</v>
      </c>
      <c r="F57" s="234">
        <f t="shared" si="8"/>
        <v>8.7884615384615365</v>
      </c>
      <c r="G57" s="235">
        <f t="shared" si="8"/>
        <v>12.230769230769232</v>
      </c>
      <c r="H57" s="236">
        <f t="shared" si="8"/>
        <v>14.869230769230771</v>
      </c>
      <c r="I57" s="237">
        <f t="shared" si="8"/>
        <v>17.076923076923073</v>
      </c>
      <c r="J57" s="238">
        <f t="shared" si="8"/>
        <v>17.153846153846153</v>
      </c>
      <c r="K57" s="236">
        <f t="shared" si="8"/>
        <v>14.984615384615383</v>
      </c>
      <c r="L57" s="239">
        <f t="shared" si="8"/>
        <v>11.407692307692308</v>
      </c>
      <c r="M57" s="240">
        <f t="shared" si="8"/>
        <v>6.8576923076923073</v>
      </c>
      <c r="N57" s="233">
        <f t="shared" si="8"/>
        <v>4.5615384615384613</v>
      </c>
      <c r="O57" s="2" t="s">
        <v>120</v>
      </c>
    </row>
    <row r="58" spans="1:15" x14ac:dyDescent="0.3">
      <c r="A58" s="2" t="s">
        <v>21</v>
      </c>
      <c r="B58" s="18">
        <f t="shared" ref="B58:N58" si="9">B56-B57</f>
        <v>1.8599999999999994</v>
      </c>
      <c r="C58" s="17">
        <f t="shared" si="9"/>
        <v>3.2653846153846149</v>
      </c>
      <c r="D58" s="19">
        <f t="shared" si="9"/>
        <v>3.3538461538461535</v>
      </c>
      <c r="E58" s="20">
        <f t="shared" si="9"/>
        <v>2.5576923076923066</v>
      </c>
      <c r="F58" s="21">
        <f t="shared" si="9"/>
        <v>2.5615384615384631</v>
      </c>
      <c r="G58" s="22">
        <f t="shared" si="9"/>
        <v>0.51923076923076827</v>
      </c>
      <c r="H58" s="23">
        <f t="shared" si="9"/>
        <v>0.78076923076922711</v>
      </c>
      <c r="I58" s="24">
        <f t="shared" si="9"/>
        <v>1.6230769230769262</v>
      </c>
      <c r="J58" s="25">
        <f t="shared" si="9"/>
        <v>-0.70384615384615401</v>
      </c>
      <c r="K58" s="23">
        <f t="shared" si="9"/>
        <v>1.9653846153846164</v>
      </c>
      <c r="L58" s="26">
        <f t="shared" si="9"/>
        <v>2.7923076923076913</v>
      </c>
      <c r="M58" s="27">
        <f t="shared" si="9"/>
        <v>2.6423076923076927</v>
      </c>
      <c r="N58" s="20">
        <f t="shared" si="9"/>
        <v>0.93846153846153868</v>
      </c>
      <c r="O58" s="2" t="s">
        <v>21</v>
      </c>
    </row>
    <row r="59" spans="1:15" x14ac:dyDescent="0.3">
      <c r="A59" s="2" t="s">
        <v>117</v>
      </c>
      <c r="B59" s="16"/>
      <c r="C59" s="17">
        <v>-3.1</v>
      </c>
      <c r="D59" s="19">
        <v>-3.6</v>
      </c>
      <c r="E59" s="20">
        <v>3.4</v>
      </c>
      <c r="F59" s="21">
        <v>6.3</v>
      </c>
      <c r="G59" s="22">
        <v>9.6999999999999993</v>
      </c>
      <c r="H59" s="23">
        <v>12.5</v>
      </c>
      <c r="I59" s="24">
        <v>14.9</v>
      </c>
      <c r="J59" s="25">
        <v>14.9</v>
      </c>
      <c r="K59" s="23">
        <v>11.9</v>
      </c>
      <c r="L59" s="26">
        <v>7.6</v>
      </c>
      <c r="M59" s="27">
        <v>3.7</v>
      </c>
      <c r="N59" s="20">
        <v>-0.1</v>
      </c>
      <c r="O59" s="2" t="s">
        <v>117</v>
      </c>
    </row>
    <row r="60" spans="1:15" x14ac:dyDescent="0.3">
      <c r="A60" s="2" t="s">
        <v>86</v>
      </c>
      <c r="B60" s="16"/>
      <c r="C60" s="17">
        <v>1963</v>
      </c>
      <c r="D60" s="19">
        <v>1956</v>
      </c>
      <c r="E60" s="20">
        <v>1955</v>
      </c>
      <c r="F60" s="21">
        <v>1986</v>
      </c>
      <c r="G60" s="22">
        <v>1984</v>
      </c>
      <c r="H60" s="23">
        <v>1972</v>
      </c>
      <c r="I60" s="24" t="s">
        <v>99</v>
      </c>
      <c r="J60" s="25">
        <v>1956</v>
      </c>
      <c r="K60" s="23">
        <v>1986</v>
      </c>
      <c r="L60" s="26">
        <v>1974</v>
      </c>
      <c r="M60" s="27">
        <v>1993</v>
      </c>
      <c r="N60" s="20">
        <v>2010</v>
      </c>
      <c r="O60" s="2" t="s">
        <v>86</v>
      </c>
    </row>
    <row r="61" spans="1:15" x14ac:dyDescent="0.3">
      <c r="A61" s="2" t="s">
        <v>118</v>
      </c>
      <c r="B61" s="16"/>
      <c r="C61" s="17">
        <v>7.7</v>
      </c>
      <c r="D61" s="19">
        <v>8.6</v>
      </c>
      <c r="E61" s="20">
        <v>9.9</v>
      </c>
      <c r="F61" s="21">
        <v>12.65</v>
      </c>
      <c r="G61" s="22">
        <v>15.1</v>
      </c>
      <c r="H61" s="23">
        <v>17.8</v>
      </c>
      <c r="I61" s="24">
        <v>21.3</v>
      </c>
      <c r="J61" s="25">
        <v>21.1</v>
      </c>
      <c r="K61" s="23">
        <v>18.600000000000001</v>
      </c>
      <c r="L61" s="26">
        <v>15</v>
      </c>
      <c r="M61" s="27">
        <v>11.2</v>
      </c>
      <c r="N61" s="20">
        <v>8</v>
      </c>
      <c r="O61" s="2" t="s">
        <v>118</v>
      </c>
    </row>
    <row r="62" spans="1:15" x14ac:dyDescent="0.3">
      <c r="A62" s="87" t="s">
        <v>86</v>
      </c>
      <c r="B62" s="99"/>
      <c r="C62" s="89">
        <v>2007</v>
      </c>
      <c r="D62" s="90">
        <v>1990</v>
      </c>
      <c r="E62" s="91" t="s">
        <v>99</v>
      </c>
      <c r="F62" s="92">
        <v>2007</v>
      </c>
      <c r="G62" s="93">
        <v>1947</v>
      </c>
      <c r="H62" s="94">
        <v>1976</v>
      </c>
      <c r="I62" s="95">
        <v>2006</v>
      </c>
      <c r="J62" s="96">
        <v>1947</v>
      </c>
      <c r="K62" s="94">
        <v>1949</v>
      </c>
      <c r="L62" s="97">
        <v>2001</v>
      </c>
      <c r="M62" s="98">
        <v>1994</v>
      </c>
      <c r="N62" s="91">
        <v>1974</v>
      </c>
      <c r="O62" s="87" t="s">
        <v>86</v>
      </c>
    </row>
    <row r="63" spans="1:15" x14ac:dyDescent="0.3">
      <c r="A63" s="15" t="s">
        <v>121</v>
      </c>
      <c r="B63" s="16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 t="s">
        <v>121</v>
      </c>
    </row>
    <row r="64" spans="1:15" x14ac:dyDescent="0.3">
      <c r="A64" s="263" t="s">
        <v>122</v>
      </c>
      <c r="B64" s="264">
        <f>SUM(C64:N64)</f>
        <v>19</v>
      </c>
      <c r="C64" s="265">
        <v>2</v>
      </c>
      <c r="D64" s="266">
        <v>0</v>
      </c>
      <c r="E64" s="267">
        <v>5</v>
      </c>
      <c r="F64" s="268">
        <v>1</v>
      </c>
      <c r="G64" s="269">
        <v>0</v>
      </c>
      <c r="H64" s="270">
        <v>0</v>
      </c>
      <c r="I64" s="271">
        <v>0</v>
      </c>
      <c r="J64" s="272">
        <v>0</v>
      </c>
      <c r="K64" s="270">
        <v>0</v>
      </c>
      <c r="L64" s="273">
        <v>0</v>
      </c>
      <c r="M64" s="274">
        <v>0</v>
      </c>
      <c r="N64" s="267">
        <v>11</v>
      </c>
      <c r="O64" s="263" t="s">
        <v>122</v>
      </c>
    </row>
    <row r="65" spans="1:15" x14ac:dyDescent="0.3">
      <c r="A65" s="275" t="s">
        <v>123</v>
      </c>
      <c r="B65" s="253">
        <f>SUM(C65:N65)</f>
        <v>50.692307692307701</v>
      </c>
      <c r="C65" s="276">
        <v>11.615384615384615</v>
      </c>
      <c r="D65" s="277">
        <v>11.153846153846153</v>
      </c>
      <c r="E65" s="278">
        <v>7.5384615384615383</v>
      </c>
      <c r="F65" s="279">
        <v>3.2307692307692308</v>
      </c>
      <c r="G65" s="280">
        <v>0.23076923076923078</v>
      </c>
      <c r="H65" s="281">
        <v>0</v>
      </c>
      <c r="I65" s="282">
        <v>0</v>
      </c>
      <c r="J65" s="283">
        <v>0</v>
      </c>
      <c r="K65" s="281">
        <v>0</v>
      </c>
      <c r="L65" s="284">
        <v>1.2307692307692308</v>
      </c>
      <c r="M65" s="285">
        <v>3.8461538461538463</v>
      </c>
      <c r="N65" s="278">
        <v>11.846153846153847</v>
      </c>
      <c r="O65" s="275" t="s">
        <v>123</v>
      </c>
    </row>
    <row r="66" spans="1:15" x14ac:dyDescent="0.3">
      <c r="A66" s="2" t="s">
        <v>124</v>
      </c>
      <c r="B66" s="18">
        <v>77</v>
      </c>
      <c r="C66" s="17">
        <v>18</v>
      </c>
      <c r="D66" s="19">
        <v>18</v>
      </c>
      <c r="E66" s="20">
        <v>15</v>
      </c>
      <c r="F66" s="21">
        <v>9</v>
      </c>
      <c r="G66" s="22">
        <v>2</v>
      </c>
      <c r="H66" s="23">
        <v>0</v>
      </c>
      <c r="I66" s="24">
        <v>0</v>
      </c>
      <c r="J66" s="25">
        <v>0</v>
      </c>
      <c r="K66" s="23">
        <v>0</v>
      </c>
      <c r="L66" s="26">
        <v>7</v>
      </c>
      <c r="M66" s="27">
        <v>8</v>
      </c>
      <c r="N66" s="20">
        <v>25</v>
      </c>
      <c r="O66" s="2" t="s">
        <v>124</v>
      </c>
    </row>
    <row r="67" spans="1:15" x14ac:dyDescent="0.3">
      <c r="A67" s="2" t="s">
        <v>86</v>
      </c>
      <c r="B67" s="18">
        <v>2010</v>
      </c>
      <c r="C67" s="17">
        <v>2010</v>
      </c>
      <c r="D67" s="19">
        <v>2003</v>
      </c>
      <c r="E67" s="20">
        <v>2006</v>
      </c>
      <c r="F67" s="21">
        <v>2003</v>
      </c>
      <c r="G67" s="22">
        <v>2010</v>
      </c>
      <c r="H67" s="23"/>
      <c r="I67" s="24"/>
      <c r="J67" s="25"/>
      <c r="K67" s="23"/>
      <c r="L67" s="26">
        <v>2003</v>
      </c>
      <c r="M67" s="27">
        <v>2005</v>
      </c>
      <c r="N67" s="20">
        <v>2010</v>
      </c>
      <c r="O67" s="2" t="s">
        <v>86</v>
      </c>
    </row>
    <row r="68" spans="1:15" x14ac:dyDescent="0.3">
      <c r="A68" s="2" t="s">
        <v>125</v>
      </c>
      <c r="B68" s="18">
        <v>19</v>
      </c>
      <c r="C68" s="17">
        <v>2</v>
      </c>
      <c r="D68" s="19">
        <v>0</v>
      </c>
      <c r="E68" s="20">
        <v>2</v>
      </c>
      <c r="F68" s="21">
        <v>0</v>
      </c>
      <c r="G68" s="22">
        <v>0</v>
      </c>
      <c r="H68" s="23">
        <v>0</v>
      </c>
      <c r="I68" s="24">
        <v>0</v>
      </c>
      <c r="J68" s="25">
        <v>0</v>
      </c>
      <c r="K68" s="23">
        <v>0</v>
      </c>
      <c r="L68" s="26">
        <v>0</v>
      </c>
      <c r="M68" s="27">
        <v>0</v>
      </c>
      <c r="N68" s="20">
        <v>3</v>
      </c>
      <c r="O68" s="2" t="s">
        <v>125</v>
      </c>
    </row>
    <row r="69" spans="1:15" x14ac:dyDescent="0.3">
      <c r="A69" s="2" t="s">
        <v>126</v>
      </c>
      <c r="B69" s="18">
        <v>2014</v>
      </c>
      <c r="C69" s="17">
        <v>2014</v>
      </c>
      <c r="D69" s="19">
        <v>2014</v>
      </c>
      <c r="E69" s="20">
        <v>2012</v>
      </c>
      <c r="F69" s="21">
        <v>2011</v>
      </c>
      <c r="G69" s="22">
        <v>2013</v>
      </c>
      <c r="H69" s="23"/>
      <c r="I69" s="24"/>
      <c r="J69" s="25"/>
      <c r="K69" s="23"/>
      <c r="L69" s="26">
        <v>2014</v>
      </c>
      <c r="M69" s="27">
        <v>2014</v>
      </c>
      <c r="N69" s="20">
        <v>2011</v>
      </c>
      <c r="O69" s="2" t="s">
        <v>126</v>
      </c>
    </row>
    <row r="70" spans="1:15" x14ac:dyDescent="0.3">
      <c r="A70" s="2" t="s">
        <v>127</v>
      </c>
      <c r="B70" s="100">
        <v>41977</v>
      </c>
      <c r="C70" s="17"/>
      <c r="D70" s="19"/>
      <c r="E70" s="20"/>
      <c r="F70" s="21"/>
      <c r="G70" s="22"/>
      <c r="H70" s="23"/>
      <c r="I70" s="24"/>
      <c r="J70" s="25"/>
      <c r="K70" s="23"/>
      <c r="L70" s="26"/>
      <c r="M70" s="27"/>
      <c r="N70" s="20"/>
      <c r="O70" s="2"/>
    </row>
    <row r="71" spans="1:15" x14ac:dyDescent="0.3">
      <c r="A71" s="2" t="s">
        <v>128</v>
      </c>
      <c r="B71" s="38">
        <v>40101</v>
      </c>
      <c r="C71" s="17"/>
      <c r="D71" s="19"/>
      <c r="E71" s="20"/>
      <c r="F71" s="21"/>
      <c r="G71" s="22"/>
      <c r="H71" s="23"/>
      <c r="I71" s="24"/>
      <c r="J71" s="25"/>
      <c r="K71" s="23"/>
      <c r="L71" s="26"/>
      <c r="M71" s="27"/>
      <c r="N71" s="20"/>
      <c r="O71" s="2"/>
    </row>
    <row r="72" spans="1:15" x14ac:dyDescent="0.3">
      <c r="A72" s="2" t="s">
        <v>129</v>
      </c>
      <c r="B72" s="38">
        <v>41977</v>
      </c>
      <c r="C72" s="17"/>
      <c r="D72" s="19"/>
      <c r="E72" s="20"/>
      <c r="F72" s="21"/>
      <c r="G72" s="22"/>
      <c r="H72" s="23"/>
      <c r="I72" s="24"/>
      <c r="J72" s="25"/>
      <c r="K72" s="23"/>
      <c r="L72" s="26"/>
      <c r="M72" s="27"/>
      <c r="N72" s="20"/>
      <c r="O72" s="2"/>
    </row>
    <row r="73" spans="1:15" x14ac:dyDescent="0.3">
      <c r="A73" s="2" t="s">
        <v>130</v>
      </c>
      <c r="B73" s="100">
        <v>41744</v>
      </c>
      <c r="C73" s="17"/>
      <c r="D73" s="19"/>
      <c r="E73" s="20"/>
      <c r="F73" s="21"/>
      <c r="G73" s="22"/>
      <c r="H73" s="23"/>
      <c r="I73" s="24"/>
      <c r="J73" s="25"/>
      <c r="K73" s="23"/>
      <c r="L73" s="26"/>
      <c r="M73" s="27"/>
      <c r="N73" s="20"/>
      <c r="O73" s="2"/>
    </row>
    <row r="74" spans="1:15" x14ac:dyDescent="0.3">
      <c r="A74" s="2" t="s">
        <v>131</v>
      </c>
      <c r="B74" s="38">
        <v>40624</v>
      </c>
      <c r="C74" s="17"/>
      <c r="D74" s="19"/>
      <c r="E74" s="20"/>
      <c r="F74" s="21"/>
      <c r="G74" s="22"/>
      <c r="H74" s="23"/>
      <c r="I74" s="24"/>
      <c r="J74" s="25"/>
      <c r="K74" s="23"/>
      <c r="L74" s="26"/>
      <c r="M74" s="27"/>
      <c r="N74" s="20"/>
      <c r="O74" s="2"/>
    </row>
    <row r="75" spans="1:15" ht="15" thickBot="1" x14ac:dyDescent="0.35">
      <c r="A75" s="101" t="s">
        <v>132</v>
      </c>
      <c r="B75" s="102">
        <v>38490</v>
      </c>
      <c r="C75" s="103"/>
      <c r="D75" s="104"/>
      <c r="E75" s="105"/>
      <c r="F75" s="106"/>
      <c r="G75" s="107"/>
      <c r="H75" s="108"/>
      <c r="I75" s="109"/>
      <c r="J75" s="110"/>
      <c r="K75" s="108"/>
      <c r="L75" s="111"/>
      <c r="M75" s="112"/>
      <c r="N75" s="105"/>
      <c r="O75" s="101"/>
    </row>
    <row r="76" spans="1:15" ht="15" thickTop="1" x14ac:dyDescent="0.3">
      <c r="A76" s="61" t="s">
        <v>133</v>
      </c>
      <c r="B76" s="62">
        <f>SUM(C76:N76)</f>
        <v>8</v>
      </c>
      <c r="C76" s="63">
        <v>1</v>
      </c>
      <c r="D76" s="64">
        <v>0</v>
      </c>
      <c r="E76" s="65">
        <v>1</v>
      </c>
      <c r="F76" s="66">
        <v>0</v>
      </c>
      <c r="G76" s="67">
        <v>0</v>
      </c>
      <c r="H76" s="68">
        <v>0</v>
      </c>
      <c r="I76" s="69">
        <v>0</v>
      </c>
      <c r="J76" s="70">
        <v>0</v>
      </c>
      <c r="K76" s="68">
        <v>0</v>
      </c>
      <c r="L76" s="71">
        <v>0</v>
      </c>
      <c r="M76" s="72">
        <v>0</v>
      </c>
      <c r="N76" s="65">
        <v>6</v>
      </c>
      <c r="O76" s="61" t="s">
        <v>133</v>
      </c>
    </row>
    <row r="77" spans="1:15" x14ac:dyDescent="0.3">
      <c r="A77" s="113" t="s">
        <v>134</v>
      </c>
      <c r="B77" s="114">
        <f>SUM(C77:N77)</f>
        <v>49</v>
      </c>
      <c r="C77" s="115">
        <v>12</v>
      </c>
      <c r="D77" s="116">
        <v>11</v>
      </c>
      <c r="E77" s="117">
        <v>7</v>
      </c>
      <c r="F77" s="118">
        <v>3</v>
      </c>
      <c r="G77" s="119">
        <v>0</v>
      </c>
      <c r="H77" s="120">
        <v>0</v>
      </c>
      <c r="I77" s="121">
        <v>0</v>
      </c>
      <c r="J77" s="122">
        <v>0</v>
      </c>
      <c r="K77" s="120">
        <v>0</v>
      </c>
      <c r="L77" s="123">
        <v>1</v>
      </c>
      <c r="M77" s="124">
        <v>5</v>
      </c>
      <c r="N77" s="117">
        <v>10</v>
      </c>
      <c r="O77" s="113" t="s">
        <v>134</v>
      </c>
    </row>
    <row r="78" spans="1:15" x14ac:dyDescent="0.3">
      <c r="A78" s="2" t="s">
        <v>124</v>
      </c>
      <c r="B78" s="125"/>
      <c r="C78" s="17">
        <v>28</v>
      </c>
      <c r="D78" s="19">
        <v>27</v>
      </c>
      <c r="E78" s="20">
        <v>23</v>
      </c>
      <c r="F78" s="21">
        <v>9</v>
      </c>
      <c r="G78" s="22">
        <v>2</v>
      </c>
      <c r="H78" s="23">
        <v>0</v>
      </c>
      <c r="I78" s="24">
        <v>0</v>
      </c>
      <c r="J78" s="25">
        <v>0</v>
      </c>
      <c r="K78" s="23">
        <v>0</v>
      </c>
      <c r="L78" s="26">
        <v>5</v>
      </c>
      <c r="M78" s="27">
        <v>15</v>
      </c>
      <c r="N78" s="20">
        <v>23</v>
      </c>
      <c r="O78" s="2" t="s">
        <v>124</v>
      </c>
    </row>
    <row r="79" spans="1:15" x14ac:dyDescent="0.3">
      <c r="A79" s="2" t="s">
        <v>86</v>
      </c>
      <c r="B79" s="125"/>
      <c r="C79" s="17" t="s">
        <v>99</v>
      </c>
      <c r="D79" s="19">
        <v>1956</v>
      </c>
      <c r="E79" s="20">
        <v>1955</v>
      </c>
      <c r="F79" s="21">
        <v>1956</v>
      </c>
      <c r="G79" s="22">
        <v>1962</v>
      </c>
      <c r="H79" s="23"/>
      <c r="I79" s="24"/>
      <c r="J79" s="25"/>
      <c r="K79" s="23"/>
      <c r="L79" s="26">
        <v>1997</v>
      </c>
      <c r="M79" s="27">
        <v>1985</v>
      </c>
      <c r="N79" s="20">
        <v>1963</v>
      </c>
      <c r="O79" s="2" t="s">
        <v>86</v>
      </c>
    </row>
    <row r="80" spans="1:15" x14ac:dyDescent="0.3">
      <c r="A80" s="2" t="s">
        <v>125</v>
      </c>
      <c r="B80" s="125"/>
      <c r="C80" s="17">
        <v>0</v>
      </c>
      <c r="D80" s="19">
        <v>0</v>
      </c>
      <c r="E80" s="20">
        <v>0</v>
      </c>
      <c r="F80" s="21">
        <v>0</v>
      </c>
      <c r="G80" s="22">
        <v>0</v>
      </c>
      <c r="H80" s="23">
        <v>0</v>
      </c>
      <c r="I80" s="24">
        <v>0</v>
      </c>
      <c r="J80" s="25">
        <v>0</v>
      </c>
      <c r="K80" s="23">
        <v>0</v>
      </c>
      <c r="L80" s="26">
        <v>0</v>
      </c>
      <c r="M80" s="27">
        <v>0</v>
      </c>
      <c r="N80" s="20">
        <v>0</v>
      </c>
      <c r="O80" s="2" t="s">
        <v>125</v>
      </c>
    </row>
    <row r="81" spans="1:15" x14ac:dyDescent="0.3">
      <c r="A81" s="87" t="s">
        <v>126</v>
      </c>
      <c r="B81" s="125"/>
      <c r="C81" s="89" t="s">
        <v>99</v>
      </c>
      <c r="D81" s="90">
        <v>2014</v>
      </c>
      <c r="E81" s="91">
        <v>2007</v>
      </c>
      <c r="F81" s="92">
        <v>2007</v>
      </c>
      <c r="G81" s="93">
        <v>2010</v>
      </c>
      <c r="H81" s="94"/>
      <c r="I81" s="95"/>
      <c r="J81" s="96"/>
      <c r="K81" s="94"/>
      <c r="L81" s="97">
        <v>2014</v>
      </c>
      <c r="M81" s="98">
        <v>2014</v>
      </c>
      <c r="N81" s="91" t="s">
        <v>99</v>
      </c>
      <c r="O81" s="87" t="s">
        <v>126</v>
      </c>
    </row>
    <row r="82" spans="1:15" x14ac:dyDescent="0.3">
      <c r="A82" s="15" t="s">
        <v>135</v>
      </c>
      <c r="B82" s="16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 t="s">
        <v>135</v>
      </c>
    </row>
    <row r="83" spans="1:15" x14ac:dyDescent="0.3">
      <c r="A83" s="263" t="s">
        <v>136</v>
      </c>
      <c r="B83" s="264">
        <f>SUM(C83:N83)</f>
        <v>1</v>
      </c>
      <c r="C83" s="265">
        <v>0</v>
      </c>
      <c r="D83" s="266">
        <v>0</v>
      </c>
      <c r="E83" s="267">
        <v>0</v>
      </c>
      <c r="F83" s="268">
        <v>0</v>
      </c>
      <c r="G83" s="269">
        <v>0</v>
      </c>
      <c r="H83" s="270">
        <v>0</v>
      </c>
      <c r="I83" s="271">
        <v>0</v>
      </c>
      <c r="J83" s="272">
        <v>0</v>
      </c>
      <c r="K83" s="270">
        <v>0</v>
      </c>
      <c r="L83" s="273">
        <v>0</v>
      </c>
      <c r="M83" s="274">
        <v>0</v>
      </c>
      <c r="N83" s="267">
        <v>1</v>
      </c>
      <c r="O83" s="263" t="s">
        <v>136</v>
      </c>
    </row>
    <row r="84" spans="1:15" x14ac:dyDescent="0.3">
      <c r="A84" s="275" t="s">
        <v>137</v>
      </c>
      <c r="B84" s="253">
        <f>SUM(C84:N84)</f>
        <v>7.6152307692307684</v>
      </c>
      <c r="C84" s="276">
        <v>2.9230769230769229</v>
      </c>
      <c r="D84" s="277">
        <v>2</v>
      </c>
      <c r="E84" s="278">
        <v>0.61538461538461542</v>
      </c>
      <c r="F84" s="279">
        <v>7.6923076923076927E-2</v>
      </c>
      <c r="G84" s="280">
        <v>0</v>
      </c>
      <c r="H84" s="281">
        <v>0</v>
      </c>
      <c r="I84" s="282">
        <v>0</v>
      </c>
      <c r="J84" s="283">
        <v>0</v>
      </c>
      <c r="K84" s="281">
        <v>0</v>
      </c>
      <c r="L84" s="284">
        <v>0.15384615384615385</v>
      </c>
      <c r="M84" s="285">
        <v>7.6923076923076927E-2</v>
      </c>
      <c r="N84" s="278">
        <v>1.769076923076923</v>
      </c>
      <c r="O84" s="275" t="s">
        <v>137</v>
      </c>
    </row>
    <row r="85" spans="1:15" x14ac:dyDescent="0.3">
      <c r="A85" s="2" t="s">
        <v>138</v>
      </c>
      <c r="B85" s="18">
        <v>23</v>
      </c>
      <c r="C85" s="17">
        <v>9</v>
      </c>
      <c r="D85" s="19">
        <v>12</v>
      </c>
      <c r="E85" s="20">
        <v>5</v>
      </c>
      <c r="F85" s="21">
        <v>1</v>
      </c>
      <c r="G85" s="22">
        <v>0</v>
      </c>
      <c r="H85" s="23">
        <v>0</v>
      </c>
      <c r="I85" s="24">
        <v>0</v>
      </c>
      <c r="J85" s="25">
        <v>0</v>
      </c>
      <c r="K85" s="23">
        <v>0</v>
      </c>
      <c r="L85" s="26">
        <v>2</v>
      </c>
      <c r="M85" s="27">
        <v>1</v>
      </c>
      <c r="N85" s="20">
        <v>9</v>
      </c>
      <c r="O85" s="2" t="s">
        <v>138</v>
      </c>
    </row>
    <row r="86" spans="1:15" x14ac:dyDescent="0.3">
      <c r="A86" s="2" t="s">
        <v>86</v>
      </c>
      <c r="B86" s="18">
        <v>2010</v>
      </c>
      <c r="C86" s="17">
        <v>2010</v>
      </c>
      <c r="D86" s="19">
        <v>2012</v>
      </c>
      <c r="E86" s="20">
        <v>2005</v>
      </c>
      <c r="F86" s="21">
        <v>2003</v>
      </c>
      <c r="G86" s="22"/>
      <c r="H86" s="23"/>
      <c r="I86" s="24"/>
      <c r="J86" s="25"/>
      <c r="K86" s="23"/>
      <c r="L86" s="26">
        <v>2003</v>
      </c>
      <c r="M86" s="27">
        <v>2010</v>
      </c>
      <c r="N86" s="20">
        <v>2010</v>
      </c>
      <c r="O86" s="2" t="s">
        <v>86</v>
      </c>
    </row>
    <row r="87" spans="1:15" x14ac:dyDescent="0.3">
      <c r="A87" s="2" t="s">
        <v>139</v>
      </c>
      <c r="B87" s="18">
        <v>1</v>
      </c>
      <c r="C87" s="17">
        <v>0</v>
      </c>
      <c r="D87" s="19">
        <v>0</v>
      </c>
      <c r="E87" s="20">
        <v>0</v>
      </c>
      <c r="F87" s="21">
        <v>0</v>
      </c>
      <c r="G87" s="22">
        <v>0</v>
      </c>
      <c r="H87" s="23">
        <v>0</v>
      </c>
      <c r="I87" s="24">
        <v>0</v>
      </c>
      <c r="J87" s="25">
        <v>0</v>
      </c>
      <c r="K87" s="23">
        <v>0</v>
      </c>
      <c r="L87" s="26">
        <v>0</v>
      </c>
      <c r="M87" s="27">
        <v>0</v>
      </c>
      <c r="N87" s="20">
        <v>0</v>
      </c>
      <c r="O87" s="2" t="s">
        <v>139</v>
      </c>
    </row>
    <row r="88" spans="1:15" ht="15" thickBot="1" x14ac:dyDescent="0.35">
      <c r="A88" s="87" t="s">
        <v>126</v>
      </c>
      <c r="B88" s="88">
        <v>2014</v>
      </c>
      <c r="C88" s="89">
        <v>2014</v>
      </c>
      <c r="D88" s="90">
        <v>2014</v>
      </c>
      <c r="E88" s="91">
        <v>2014</v>
      </c>
      <c r="F88" s="92">
        <v>2013</v>
      </c>
      <c r="G88" s="93"/>
      <c r="H88" s="94"/>
      <c r="I88" s="95"/>
      <c r="J88" s="96"/>
      <c r="K88" s="94"/>
      <c r="L88" s="97">
        <v>2014</v>
      </c>
      <c r="M88" s="98">
        <v>2014</v>
      </c>
      <c r="N88" s="91">
        <v>2013</v>
      </c>
      <c r="O88" s="87" t="s">
        <v>126</v>
      </c>
    </row>
    <row r="89" spans="1:15" ht="15" thickTop="1" x14ac:dyDescent="0.3">
      <c r="A89" s="126" t="s">
        <v>140</v>
      </c>
      <c r="B89" s="127">
        <f>SUM(C89:N89)</f>
        <v>7</v>
      </c>
      <c r="C89" s="201">
        <v>3</v>
      </c>
      <c r="D89" s="202">
        <v>2</v>
      </c>
      <c r="E89" s="203">
        <v>0</v>
      </c>
      <c r="F89" s="204">
        <v>0</v>
      </c>
      <c r="G89" s="132">
        <v>0</v>
      </c>
      <c r="H89" s="133">
        <v>0</v>
      </c>
      <c r="I89" s="134">
        <v>0</v>
      </c>
      <c r="J89" s="135">
        <v>0</v>
      </c>
      <c r="K89" s="133">
        <v>0</v>
      </c>
      <c r="L89" s="136">
        <v>0</v>
      </c>
      <c r="M89" s="137">
        <v>0</v>
      </c>
      <c r="N89" s="130">
        <v>2</v>
      </c>
      <c r="O89" s="126" t="s">
        <v>140</v>
      </c>
    </row>
    <row r="90" spans="1:15" x14ac:dyDescent="0.3">
      <c r="A90" s="15" t="s">
        <v>141</v>
      </c>
      <c r="B90" s="16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 t="s">
        <v>141</v>
      </c>
    </row>
    <row r="91" spans="1:15" x14ac:dyDescent="0.3">
      <c r="A91" s="263" t="s">
        <v>142</v>
      </c>
      <c r="B91" s="264">
        <f>SUM(C91:N91)</f>
        <v>0</v>
      </c>
      <c r="C91" s="265">
        <v>0</v>
      </c>
      <c r="D91" s="266">
        <v>0</v>
      </c>
      <c r="E91" s="267">
        <v>0</v>
      </c>
      <c r="F91" s="268">
        <v>0</v>
      </c>
      <c r="G91" s="269">
        <v>0</v>
      </c>
      <c r="H91" s="270">
        <v>0</v>
      </c>
      <c r="I91" s="271">
        <v>0</v>
      </c>
      <c r="J91" s="272">
        <v>0</v>
      </c>
      <c r="K91" s="270">
        <v>0</v>
      </c>
      <c r="L91" s="273">
        <v>0</v>
      </c>
      <c r="M91" s="274">
        <v>0</v>
      </c>
      <c r="N91" s="267">
        <v>0</v>
      </c>
      <c r="O91" s="263" t="s">
        <v>142</v>
      </c>
    </row>
    <row r="92" spans="1:15" x14ac:dyDescent="0.3">
      <c r="A92" s="275" t="s">
        <v>143</v>
      </c>
      <c r="B92" s="253">
        <f>SUM(C92:N92)</f>
        <v>1.3846153846153846</v>
      </c>
      <c r="C92" s="276">
        <v>0.61538461538461542</v>
      </c>
      <c r="D92" s="277">
        <v>0.61538461538461542</v>
      </c>
      <c r="E92" s="278">
        <v>7.6923076923076927E-2</v>
      </c>
      <c r="F92" s="279">
        <v>0</v>
      </c>
      <c r="G92" s="280">
        <v>0</v>
      </c>
      <c r="H92" s="281">
        <v>0</v>
      </c>
      <c r="I92" s="282">
        <v>0</v>
      </c>
      <c r="J92" s="283">
        <v>0</v>
      </c>
      <c r="K92" s="281">
        <v>0</v>
      </c>
      <c r="L92" s="284">
        <v>0</v>
      </c>
      <c r="M92" s="285">
        <v>0</v>
      </c>
      <c r="N92" s="278">
        <v>7.6923076923076927E-2</v>
      </c>
      <c r="O92" s="275" t="s">
        <v>143</v>
      </c>
    </row>
    <row r="93" spans="1:15" x14ac:dyDescent="0.3">
      <c r="A93" s="2" t="s">
        <v>144</v>
      </c>
      <c r="B93" s="18">
        <v>9</v>
      </c>
      <c r="C93" s="17">
        <v>4</v>
      </c>
      <c r="D93" s="19">
        <v>9</v>
      </c>
      <c r="E93" s="20">
        <v>1</v>
      </c>
      <c r="F93" s="21">
        <v>0</v>
      </c>
      <c r="G93" s="22">
        <v>0</v>
      </c>
      <c r="H93" s="23">
        <v>0</v>
      </c>
      <c r="I93" s="24">
        <v>0</v>
      </c>
      <c r="J93" s="25">
        <v>0</v>
      </c>
      <c r="K93" s="23">
        <v>0</v>
      </c>
      <c r="L93" s="26">
        <v>0</v>
      </c>
      <c r="M93" s="27">
        <v>0</v>
      </c>
      <c r="N93" s="20">
        <v>1</v>
      </c>
      <c r="O93" s="2" t="s">
        <v>144</v>
      </c>
    </row>
    <row r="94" spans="1:15" x14ac:dyDescent="0.3">
      <c r="A94" s="2" t="s">
        <v>86</v>
      </c>
      <c r="B94" s="18">
        <v>2012</v>
      </c>
      <c r="C94" s="17">
        <v>2009</v>
      </c>
      <c r="D94" s="19">
        <v>2012</v>
      </c>
      <c r="E94" s="20">
        <v>2005</v>
      </c>
      <c r="F94" s="21"/>
      <c r="G94" s="22"/>
      <c r="H94" s="23"/>
      <c r="I94" s="24"/>
      <c r="J94" s="25"/>
      <c r="K94" s="23"/>
      <c r="L94" s="26"/>
      <c r="M94" s="27"/>
      <c r="N94" s="20">
        <v>2010</v>
      </c>
      <c r="O94" s="2" t="s">
        <v>86</v>
      </c>
    </row>
    <row r="95" spans="1:15" x14ac:dyDescent="0.3">
      <c r="A95" s="2" t="s">
        <v>145</v>
      </c>
      <c r="B95" s="18">
        <v>0</v>
      </c>
      <c r="C95" s="17">
        <v>0</v>
      </c>
      <c r="D95" s="19">
        <v>0</v>
      </c>
      <c r="E95" s="20">
        <v>0</v>
      </c>
      <c r="F95" s="21">
        <v>0</v>
      </c>
      <c r="G95" s="22">
        <v>0</v>
      </c>
      <c r="H95" s="23">
        <v>0</v>
      </c>
      <c r="I95" s="24">
        <v>0</v>
      </c>
      <c r="J95" s="25">
        <v>0</v>
      </c>
      <c r="K95" s="23">
        <v>0</v>
      </c>
      <c r="L95" s="26">
        <v>0</v>
      </c>
      <c r="M95" s="27">
        <v>0</v>
      </c>
      <c r="N95" s="20">
        <v>0</v>
      </c>
      <c r="O95" s="2" t="s">
        <v>145</v>
      </c>
    </row>
    <row r="96" spans="1:15" ht="15" thickBot="1" x14ac:dyDescent="0.35">
      <c r="A96" s="87" t="s">
        <v>126</v>
      </c>
      <c r="B96" s="88">
        <v>2011</v>
      </c>
      <c r="C96" s="89">
        <v>2014</v>
      </c>
      <c r="D96" s="90">
        <v>2014</v>
      </c>
      <c r="E96" s="91">
        <v>2014</v>
      </c>
      <c r="F96" s="92"/>
      <c r="G96" s="93"/>
      <c r="H96" s="94"/>
      <c r="I96" s="95"/>
      <c r="J96" s="96"/>
      <c r="K96" s="94"/>
      <c r="L96" s="97"/>
      <c r="M96" s="98"/>
      <c r="N96" s="91">
        <v>2013</v>
      </c>
      <c r="O96" s="87" t="s">
        <v>126</v>
      </c>
    </row>
    <row r="97" spans="1:15" ht="15" thickTop="1" x14ac:dyDescent="0.3">
      <c r="A97" s="126" t="s">
        <v>146</v>
      </c>
      <c r="B97" s="127">
        <v>1</v>
      </c>
      <c r="C97" s="128">
        <v>1</v>
      </c>
      <c r="D97" s="129">
        <v>0</v>
      </c>
      <c r="E97" s="130">
        <v>0</v>
      </c>
      <c r="F97" s="131">
        <v>0</v>
      </c>
      <c r="G97" s="132">
        <v>0</v>
      </c>
      <c r="H97" s="133">
        <v>0</v>
      </c>
      <c r="I97" s="134">
        <v>0</v>
      </c>
      <c r="J97" s="135">
        <v>0</v>
      </c>
      <c r="K97" s="133">
        <v>0</v>
      </c>
      <c r="L97" s="211">
        <v>0</v>
      </c>
      <c r="M97" s="137">
        <v>0</v>
      </c>
      <c r="N97" s="130">
        <v>0</v>
      </c>
      <c r="O97" s="126" t="s">
        <v>147</v>
      </c>
    </row>
    <row r="98" spans="1:15" x14ac:dyDescent="0.3">
      <c r="A98" s="15" t="s">
        <v>148</v>
      </c>
      <c r="B98" s="16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 t="s">
        <v>148</v>
      </c>
    </row>
    <row r="99" spans="1:15" x14ac:dyDescent="0.3">
      <c r="A99" s="263" t="s">
        <v>149</v>
      </c>
      <c r="B99" s="264">
        <f>SUM(C99:N99)</f>
        <v>0</v>
      </c>
      <c r="C99" s="265">
        <v>0</v>
      </c>
      <c r="D99" s="266">
        <v>0</v>
      </c>
      <c r="E99" s="267">
        <v>0</v>
      </c>
      <c r="F99" s="268">
        <v>0</v>
      </c>
      <c r="G99" s="269">
        <v>0</v>
      </c>
      <c r="H99" s="270">
        <v>0</v>
      </c>
      <c r="I99" s="271">
        <v>0</v>
      </c>
      <c r="J99" s="272">
        <v>0</v>
      </c>
      <c r="K99" s="270">
        <v>0</v>
      </c>
      <c r="L99" s="273">
        <v>0</v>
      </c>
      <c r="M99" s="274">
        <v>0</v>
      </c>
      <c r="N99" s="267">
        <v>0</v>
      </c>
      <c r="O99" s="263" t="s">
        <v>149</v>
      </c>
    </row>
    <row r="100" spans="1:15" x14ac:dyDescent="0.3">
      <c r="A100" s="275" t="s">
        <v>150</v>
      </c>
      <c r="B100" s="253">
        <f>SUM(C100:N100)</f>
        <v>2.3417094017094016</v>
      </c>
      <c r="C100" s="276">
        <v>1.1452991452991452</v>
      </c>
      <c r="D100" s="277">
        <v>0.76923076923076927</v>
      </c>
      <c r="E100" s="278">
        <v>0</v>
      </c>
      <c r="F100" s="279">
        <v>0</v>
      </c>
      <c r="G100" s="280">
        <v>0</v>
      </c>
      <c r="H100" s="281">
        <v>0</v>
      </c>
      <c r="I100" s="282">
        <v>0</v>
      </c>
      <c r="J100" s="283">
        <v>0</v>
      </c>
      <c r="K100" s="281">
        <v>0</v>
      </c>
      <c r="L100" s="284">
        <v>0</v>
      </c>
      <c r="M100" s="285">
        <v>0</v>
      </c>
      <c r="N100" s="278">
        <v>0.42717948717948723</v>
      </c>
      <c r="O100" s="275" t="s">
        <v>150</v>
      </c>
    </row>
    <row r="101" spans="1:15" x14ac:dyDescent="0.3">
      <c r="A101" s="2" t="s">
        <v>151</v>
      </c>
      <c r="B101" s="18">
        <v>10</v>
      </c>
      <c r="C101" s="17">
        <v>6</v>
      </c>
      <c r="D101" s="19">
        <v>10</v>
      </c>
      <c r="E101" s="20">
        <v>0</v>
      </c>
      <c r="F101" s="21">
        <v>0</v>
      </c>
      <c r="G101" s="22">
        <v>0</v>
      </c>
      <c r="H101" s="23">
        <v>0</v>
      </c>
      <c r="I101" s="24">
        <v>0</v>
      </c>
      <c r="J101" s="25">
        <v>0</v>
      </c>
      <c r="K101" s="23">
        <v>0</v>
      </c>
      <c r="L101" s="26">
        <v>0</v>
      </c>
      <c r="M101" s="27">
        <v>1</v>
      </c>
      <c r="N101" s="20">
        <v>3</v>
      </c>
      <c r="O101" s="2" t="s">
        <v>151</v>
      </c>
    </row>
    <row r="102" spans="1:15" x14ac:dyDescent="0.3">
      <c r="A102" s="2" t="s">
        <v>126</v>
      </c>
      <c r="B102" s="18">
        <v>2010</v>
      </c>
      <c r="C102" s="17">
        <v>2010</v>
      </c>
      <c r="D102" s="19">
        <v>2012</v>
      </c>
      <c r="E102" s="20"/>
      <c r="F102" s="21"/>
      <c r="G102" s="22"/>
      <c r="H102" s="23"/>
      <c r="I102" s="24"/>
      <c r="J102" s="25"/>
      <c r="K102" s="23"/>
      <c r="L102" s="26"/>
      <c r="M102" s="27">
        <v>2010</v>
      </c>
      <c r="N102" s="20">
        <v>2010</v>
      </c>
      <c r="O102" s="2" t="s">
        <v>126</v>
      </c>
    </row>
    <row r="103" spans="1:15" x14ac:dyDescent="0.3">
      <c r="A103" s="2" t="s">
        <v>152</v>
      </c>
      <c r="B103" s="18">
        <v>0</v>
      </c>
      <c r="C103" s="17">
        <v>0</v>
      </c>
      <c r="D103" s="19">
        <v>0</v>
      </c>
      <c r="E103" s="20">
        <v>0</v>
      </c>
      <c r="F103" s="21">
        <v>0</v>
      </c>
      <c r="G103" s="22">
        <v>0</v>
      </c>
      <c r="H103" s="23">
        <v>0</v>
      </c>
      <c r="I103" s="24">
        <v>0</v>
      </c>
      <c r="J103" s="25">
        <v>0</v>
      </c>
      <c r="K103" s="23">
        <v>0</v>
      </c>
      <c r="L103" s="26">
        <v>0</v>
      </c>
      <c r="M103" s="27">
        <v>0</v>
      </c>
      <c r="N103" s="20">
        <v>0</v>
      </c>
      <c r="O103" s="2" t="s">
        <v>152</v>
      </c>
    </row>
    <row r="104" spans="1:15" ht="15" thickBot="1" x14ac:dyDescent="0.35">
      <c r="A104" s="87" t="s">
        <v>126</v>
      </c>
      <c r="B104" s="88">
        <v>2014</v>
      </c>
      <c r="C104" s="89">
        <v>2014</v>
      </c>
      <c r="D104" s="90">
        <v>2014</v>
      </c>
      <c r="E104" s="91"/>
      <c r="F104" s="92"/>
      <c r="G104" s="93"/>
      <c r="H104" s="94"/>
      <c r="I104" s="95"/>
      <c r="J104" s="96"/>
      <c r="K104" s="94"/>
      <c r="L104" s="97"/>
      <c r="M104" s="98">
        <v>2014</v>
      </c>
      <c r="N104" s="91">
        <v>2013</v>
      </c>
      <c r="O104" s="87" t="s">
        <v>126</v>
      </c>
    </row>
    <row r="105" spans="1:15" ht="15" thickTop="1" x14ac:dyDescent="0.3">
      <c r="A105" s="61" t="s">
        <v>153</v>
      </c>
      <c r="B105" s="62">
        <f>SUM(C105:N105)</f>
        <v>0</v>
      </c>
      <c r="C105" s="63">
        <v>0</v>
      </c>
      <c r="D105" s="64">
        <v>0</v>
      </c>
      <c r="E105" s="65">
        <v>0</v>
      </c>
      <c r="F105" s="66">
        <v>0</v>
      </c>
      <c r="G105" s="219">
        <v>0</v>
      </c>
      <c r="H105" s="68">
        <v>0</v>
      </c>
      <c r="I105" s="69">
        <v>0</v>
      </c>
      <c r="J105" s="70">
        <v>0</v>
      </c>
      <c r="K105" s="68">
        <v>0</v>
      </c>
      <c r="L105" s="71">
        <v>0</v>
      </c>
      <c r="M105" s="72">
        <v>0</v>
      </c>
      <c r="N105" s="65">
        <v>0</v>
      </c>
      <c r="O105" s="61" t="s">
        <v>153</v>
      </c>
    </row>
    <row r="106" spans="1:15" x14ac:dyDescent="0.3">
      <c r="A106" s="2" t="s">
        <v>150</v>
      </c>
      <c r="B106" s="18">
        <f>SUM(C106:N106)</f>
        <v>7</v>
      </c>
      <c r="C106" s="17">
        <v>3</v>
      </c>
      <c r="D106" s="19">
        <v>2</v>
      </c>
      <c r="E106" s="20">
        <v>0</v>
      </c>
      <c r="F106" s="21">
        <v>0</v>
      </c>
      <c r="G106" s="22">
        <v>0</v>
      </c>
      <c r="H106" s="23">
        <v>0</v>
      </c>
      <c r="I106" s="24">
        <v>0</v>
      </c>
      <c r="J106" s="25">
        <v>0</v>
      </c>
      <c r="K106" s="23">
        <v>0</v>
      </c>
      <c r="L106" s="26">
        <v>0</v>
      </c>
      <c r="M106" s="27">
        <v>0</v>
      </c>
      <c r="N106" s="20">
        <v>2</v>
      </c>
      <c r="O106" s="2" t="s">
        <v>150</v>
      </c>
    </row>
    <row r="107" spans="1:15" x14ac:dyDescent="0.3">
      <c r="A107" s="2" t="s">
        <v>151</v>
      </c>
      <c r="B107" s="16"/>
      <c r="C107" s="17">
        <v>16</v>
      </c>
      <c r="D107" s="19">
        <v>14</v>
      </c>
      <c r="E107" s="20">
        <v>4</v>
      </c>
      <c r="F107" s="21">
        <v>0</v>
      </c>
      <c r="G107" s="22">
        <v>0</v>
      </c>
      <c r="H107" s="23">
        <v>0</v>
      </c>
      <c r="I107" s="24">
        <v>0</v>
      </c>
      <c r="J107" s="25">
        <v>0</v>
      </c>
      <c r="K107" s="23">
        <v>0</v>
      </c>
      <c r="L107" s="26">
        <v>0</v>
      </c>
      <c r="M107" s="27">
        <v>3</v>
      </c>
      <c r="N107" s="20">
        <v>10</v>
      </c>
      <c r="O107" s="2" t="s">
        <v>151</v>
      </c>
    </row>
    <row r="108" spans="1:15" x14ac:dyDescent="0.3">
      <c r="A108" s="2" t="s">
        <v>126</v>
      </c>
      <c r="B108" s="16"/>
      <c r="C108" s="17">
        <v>1963</v>
      </c>
      <c r="D108" s="19">
        <v>1956</v>
      </c>
      <c r="E108" s="20">
        <v>1971</v>
      </c>
      <c r="F108" s="21"/>
      <c r="G108" s="22"/>
      <c r="H108" s="23"/>
      <c r="I108" s="24"/>
      <c r="J108" s="25"/>
      <c r="K108" s="23"/>
      <c r="L108" s="26"/>
      <c r="M108" s="27" t="s">
        <v>99</v>
      </c>
      <c r="N108" s="20">
        <v>1969</v>
      </c>
      <c r="O108" s="2" t="s">
        <v>126</v>
      </c>
    </row>
    <row r="109" spans="1:15" x14ac:dyDescent="0.3">
      <c r="A109" s="2" t="s">
        <v>152</v>
      </c>
      <c r="B109" s="16"/>
      <c r="C109" s="17">
        <v>0</v>
      </c>
      <c r="D109" s="19">
        <v>0</v>
      </c>
      <c r="E109" s="20">
        <v>0</v>
      </c>
      <c r="F109" s="21">
        <v>0</v>
      </c>
      <c r="G109" s="22">
        <v>0</v>
      </c>
      <c r="H109" s="23">
        <v>0</v>
      </c>
      <c r="I109" s="24">
        <v>0</v>
      </c>
      <c r="J109" s="25">
        <v>0</v>
      </c>
      <c r="K109" s="23">
        <v>0</v>
      </c>
      <c r="L109" s="26">
        <v>0</v>
      </c>
      <c r="M109" s="27">
        <v>0</v>
      </c>
      <c r="N109" s="20">
        <v>0</v>
      </c>
      <c r="O109" s="2" t="s">
        <v>152</v>
      </c>
    </row>
    <row r="110" spans="1:15" x14ac:dyDescent="0.3">
      <c r="A110" s="2" t="s">
        <v>126</v>
      </c>
      <c r="B110" s="16"/>
      <c r="C110" s="17">
        <v>2014</v>
      </c>
      <c r="D110" s="19">
        <v>2014</v>
      </c>
      <c r="E110" s="20">
        <v>2014</v>
      </c>
      <c r="F110" s="21"/>
      <c r="G110" s="22"/>
      <c r="H110" s="23"/>
      <c r="I110" s="24"/>
      <c r="J110" s="25"/>
      <c r="K110" s="23"/>
      <c r="L110" s="26"/>
      <c r="M110" s="27" t="s">
        <v>99</v>
      </c>
      <c r="N110" s="20">
        <v>2013</v>
      </c>
      <c r="O110" s="2" t="s">
        <v>126</v>
      </c>
    </row>
    <row r="111" spans="1:15" x14ac:dyDescent="0.3">
      <c r="A111" s="15" t="s">
        <v>337</v>
      </c>
      <c r="B111" s="16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 t="s">
        <v>338</v>
      </c>
    </row>
    <row r="112" spans="1:15" x14ac:dyDescent="0.3">
      <c r="A112" s="263" t="s">
        <v>339</v>
      </c>
      <c r="B112" s="264">
        <f>SUM(C112:N112)</f>
        <v>123</v>
      </c>
      <c r="C112" s="265">
        <v>0</v>
      </c>
      <c r="D112" s="266">
        <v>0</v>
      </c>
      <c r="E112" s="267">
        <v>5</v>
      </c>
      <c r="F112" s="268">
        <v>5</v>
      </c>
      <c r="G112" s="269">
        <v>10</v>
      </c>
      <c r="H112" s="270">
        <v>20</v>
      </c>
      <c r="I112" s="271">
        <v>27</v>
      </c>
      <c r="J112" s="272">
        <v>21</v>
      </c>
      <c r="K112" s="270">
        <v>26</v>
      </c>
      <c r="L112" s="273">
        <v>8</v>
      </c>
      <c r="M112" s="274">
        <v>1</v>
      </c>
      <c r="N112" s="267">
        <v>0</v>
      </c>
      <c r="O112" s="263" t="s">
        <v>339</v>
      </c>
    </row>
    <row r="113" spans="1:15" x14ac:dyDescent="0.3">
      <c r="A113" s="275" t="s">
        <v>340</v>
      </c>
      <c r="B113" s="253">
        <f>SUM(C113:N113)</f>
        <v>110.69230769230768</v>
      </c>
      <c r="C113" s="276">
        <v>0</v>
      </c>
      <c r="D113" s="277">
        <v>0</v>
      </c>
      <c r="E113" s="278">
        <v>0.84615384615384615</v>
      </c>
      <c r="F113" s="279">
        <v>5.8461538461538458</v>
      </c>
      <c r="G113" s="280">
        <v>10.76923076923077</v>
      </c>
      <c r="H113" s="281">
        <v>19.846153846153847</v>
      </c>
      <c r="I113" s="282">
        <v>26</v>
      </c>
      <c r="J113" s="283">
        <v>27.23076923076923</v>
      </c>
      <c r="K113" s="281">
        <v>16.38461538461538</v>
      </c>
      <c r="L113" s="284">
        <v>3.7692307692307692</v>
      </c>
      <c r="M113" s="285">
        <v>0</v>
      </c>
      <c r="N113" s="278">
        <v>0</v>
      </c>
      <c r="O113" s="275" t="s">
        <v>340</v>
      </c>
    </row>
    <row r="114" spans="1:15" x14ac:dyDescent="0.3">
      <c r="A114" s="2" t="s">
        <v>341</v>
      </c>
      <c r="B114" s="18">
        <v>123</v>
      </c>
      <c r="C114" s="17">
        <v>0</v>
      </c>
      <c r="D114" s="19">
        <v>0</v>
      </c>
      <c r="E114" s="20">
        <v>6</v>
      </c>
      <c r="F114" s="21">
        <v>16</v>
      </c>
      <c r="G114" s="22">
        <v>21</v>
      </c>
      <c r="H114" s="23">
        <v>25</v>
      </c>
      <c r="I114" s="24">
        <v>31</v>
      </c>
      <c r="J114" s="25">
        <v>31</v>
      </c>
      <c r="K114" s="23">
        <v>29</v>
      </c>
      <c r="L114" s="26">
        <v>11</v>
      </c>
      <c r="M114" s="27">
        <v>1</v>
      </c>
      <c r="N114" s="20">
        <v>0</v>
      </c>
      <c r="O114" s="2" t="s">
        <v>341</v>
      </c>
    </row>
    <row r="115" spans="1:15" x14ac:dyDescent="0.3">
      <c r="A115" s="2" t="s">
        <v>86</v>
      </c>
      <c r="B115" s="18">
        <v>2011</v>
      </c>
      <c r="C115" s="17"/>
      <c r="D115" s="19"/>
      <c r="E115" s="20">
        <v>2012</v>
      </c>
      <c r="F115" s="21">
        <v>2011</v>
      </c>
      <c r="G115" s="22">
        <v>2008</v>
      </c>
      <c r="H115" s="23">
        <v>2003</v>
      </c>
      <c r="I115" s="24">
        <v>2010</v>
      </c>
      <c r="J115" s="25">
        <v>2009</v>
      </c>
      <c r="K115" s="23">
        <v>2006</v>
      </c>
      <c r="L115" s="26">
        <v>2005</v>
      </c>
      <c r="M115" s="27">
        <v>2014</v>
      </c>
      <c r="N115" s="20"/>
      <c r="O115" s="2" t="s">
        <v>86</v>
      </c>
    </row>
    <row r="116" spans="1:15" x14ac:dyDescent="0.3">
      <c r="A116" s="2" t="s">
        <v>342</v>
      </c>
      <c r="B116" s="18">
        <v>108</v>
      </c>
      <c r="C116" s="17">
        <v>0</v>
      </c>
      <c r="D116" s="19">
        <v>0</v>
      </c>
      <c r="E116" s="20">
        <v>0</v>
      </c>
      <c r="F116" s="21">
        <v>0</v>
      </c>
      <c r="G116" s="22">
        <v>3</v>
      </c>
      <c r="H116" s="23">
        <v>15</v>
      </c>
      <c r="I116" s="24">
        <v>21</v>
      </c>
      <c r="J116" s="25">
        <v>21</v>
      </c>
      <c r="K116" s="23">
        <v>4</v>
      </c>
      <c r="L116" s="26">
        <v>0</v>
      </c>
      <c r="M116" s="27">
        <v>0</v>
      </c>
      <c r="N116" s="20">
        <v>0</v>
      </c>
      <c r="O116" s="2" t="s">
        <v>342</v>
      </c>
    </row>
    <row r="117" spans="1:15" x14ac:dyDescent="0.3">
      <c r="A117" s="2" t="s">
        <v>86</v>
      </c>
      <c r="B117" s="18">
        <v>2004</v>
      </c>
      <c r="C117" s="17"/>
      <c r="D117" s="19"/>
      <c r="E117" s="20">
        <v>2009</v>
      </c>
      <c r="F117" s="21">
        <v>2012</v>
      </c>
      <c r="G117" s="22">
        <v>2013</v>
      </c>
      <c r="H117" s="23">
        <v>2002</v>
      </c>
      <c r="I117" s="24">
        <v>2004</v>
      </c>
      <c r="J117" s="25">
        <v>2014</v>
      </c>
      <c r="K117" s="23">
        <v>2001</v>
      </c>
      <c r="L117" s="26">
        <v>2007</v>
      </c>
      <c r="M117" s="27"/>
      <c r="N117" s="20"/>
      <c r="O117" s="2" t="s">
        <v>86</v>
      </c>
    </row>
    <row r="118" spans="1:15" x14ac:dyDescent="0.3">
      <c r="A118" s="2" t="s">
        <v>343</v>
      </c>
      <c r="B118" s="100">
        <v>41707</v>
      </c>
      <c r="C118" s="17"/>
      <c r="D118" s="19"/>
      <c r="E118" s="20"/>
      <c r="F118" s="21"/>
      <c r="G118" s="22"/>
      <c r="H118" s="23"/>
      <c r="I118" s="24"/>
      <c r="J118" s="25"/>
      <c r="K118" s="23"/>
      <c r="L118" s="26"/>
      <c r="M118" s="27"/>
      <c r="N118" s="20"/>
      <c r="O118" s="2"/>
    </row>
    <row r="119" spans="1:15" x14ac:dyDescent="0.3">
      <c r="A119" s="2" t="s">
        <v>344</v>
      </c>
      <c r="B119" s="38">
        <v>41707</v>
      </c>
      <c r="C119" s="17"/>
      <c r="D119" s="19"/>
      <c r="E119" s="20"/>
      <c r="F119" s="21"/>
      <c r="G119" s="22"/>
      <c r="H119" s="23"/>
      <c r="I119" s="24"/>
      <c r="J119" s="25"/>
      <c r="K119" s="23"/>
      <c r="L119" s="26"/>
      <c r="M119" s="27"/>
      <c r="N119" s="20"/>
      <c r="O119" s="2"/>
    </row>
    <row r="120" spans="1:15" x14ac:dyDescent="0.3">
      <c r="A120" s="2" t="s">
        <v>345</v>
      </c>
      <c r="B120" s="38">
        <v>39560</v>
      </c>
      <c r="C120" s="17"/>
      <c r="D120" s="19"/>
      <c r="E120" s="20"/>
      <c r="F120" s="21"/>
      <c r="G120" s="22"/>
      <c r="H120" s="23"/>
      <c r="I120" s="24"/>
      <c r="J120" s="25"/>
      <c r="K120" s="23"/>
      <c r="L120" s="26"/>
      <c r="M120" s="27"/>
      <c r="N120" s="20"/>
      <c r="O120" s="2"/>
    </row>
    <row r="121" spans="1:15" x14ac:dyDescent="0.3">
      <c r="A121" s="2" t="s">
        <v>346</v>
      </c>
      <c r="B121" s="100">
        <v>41944</v>
      </c>
      <c r="C121" s="17"/>
      <c r="D121" s="19"/>
      <c r="E121" s="20"/>
      <c r="F121" s="21"/>
      <c r="G121" s="22"/>
      <c r="H121" s="23"/>
      <c r="I121" s="24"/>
      <c r="J121" s="25"/>
      <c r="K121" s="23"/>
      <c r="L121" s="26"/>
      <c r="M121" s="27"/>
      <c r="N121" s="20"/>
      <c r="O121" s="2"/>
    </row>
    <row r="122" spans="1:15" x14ac:dyDescent="0.3">
      <c r="A122" s="2" t="s">
        <v>347</v>
      </c>
      <c r="B122" s="38">
        <v>39348</v>
      </c>
      <c r="C122" s="17"/>
      <c r="D122" s="19"/>
      <c r="E122" s="20"/>
      <c r="F122" s="21"/>
      <c r="G122" s="22"/>
      <c r="H122" s="23"/>
      <c r="I122" s="24"/>
      <c r="J122" s="25"/>
      <c r="K122" s="23"/>
      <c r="L122" s="26"/>
      <c r="M122" s="27"/>
      <c r="N122" s="20"/>
      <c r="O122" s="2"/>
    </row>
    <row r="123" spans="1:15" x14ac:dyDescent="0.3">
      <c r="A123" s="101" t="s">
        <v>348</v>
      </c>
      <c r="B123" s="102">
        <v>41944</v>
      </c>
      <c r="C123" s="103"/>
      <c r="D123" s="104"/>
      <c r="E123" s="105"/>
      <c r="F123" s="106"/>
      <c r="G123" s="107"/>
      <c r="H123" s="108"/>
      <c r="I123" s="109"/>
      <c r="J123" s="110"/>
      <c r="K123" s="108"/>
      <c r="L123" s="111"/>
      <c r="M123" s="112"/>
      <c r="N123" s="105"/>
      <c r="O123" s="101"/>
    </row>
    <row r="124" spans="1:15" x14ac:dyDescent="0.3">
      <c r="A124" s="15" t="s">
        <v>154</v>
      </c>
      <c r="B124" s="16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 t="s">
        <v>154</v>
      </c>
    </row>
    <row r="125" spans="1:15" x14ac:dyDescent="0.3">
      <c r="A125" s="263" t="s">
        <v>155</v>
      </c>
      <c r="B125" s="264">
        <f>SUM(C125:N125)</f>
        <v>29</v>
      </c>
      <c r="C125" s="265">
        <v>0</v>
      </c>
      <c r="D125" s="266">
        <v>0</v>
      </c>
      <c r="E125" s="267">
        <v>0</v>
      </c>
      <c r="F125" s="268">
        <v>0</v>
      </c>
      <c r="G125" s="269">
        <v>1</v>
      </c>
      <c r="H125" s="270">
        <v>7</v>
      </c>
      <c r="I125" s="271">
        <v>11</v>
      </c>
      <c r="J125" s="272">
        <v>3</v>
      </c>
      <c r="K125" s="270">
        <v>7</v>
      </c>
      <c r="L125" s="273">
        <v>0</v>
      </c>
      <c r="M125" s="274">
        <v>0</v>
      </c>
      <c r="N125" s="267">
        <v>0</v>
      </c>
      <c r="O125" s="263" t="s">
        <v>155</v>
      </c>
    </row>
    <row r="126" spans="1:15" x14ac:dyDescent="0.3">
      <c r="A126" s="275" t="s">
        <v>156</v>
      </c>
      <c r="B126" s="253">
        <f>SUM(C126:N126)</f>
        <v>34.46153846153846</v>
      </c>
      <c r="C126" s="276">
        <v>0</v>
      </c>
      <c r="D126" s="277">
        <v>0</v>
      </c>
      <c r="E126" s="278">
        <v>0</v>
      </c>
      <c r="F126" s="279">
        <v>0.92307692307692313</v>
      </c>
      <c r="G126" s="280">
        <v>3.2307692307692308</v>
      </c>
      <c r="H126" s="281">
        <v>5.615384615384615</v>
      </c>
      <c r="I126" s="282">
        <v>11.153846153846153</v>
      </c>
      <c r="J126" s="283">
        <v>9.4615384615384617</v>
      </c>
      <c r="K126" s="281">
        <v>3.7692307692307692</v>
      </c>
      <c r="L126" s="284">
        <v>0.30769230769230771</v>
      </c>
      <c r="M126" s="285">
        <v>0</v>
      </c>
      <c r="N126" s="278">
        <v>0</v>
      </c>
      <c r="O126" s="275" t="s">
        <v>156</v>
      </c>
    </row>
    <row r="127" spans="1:15" x14ac:dyDescent="0.3">
      <c r="A127" s="2" t="s">
        <v>157</v>
      </c>
      <c r="B127" s="18">
        <v>47</v>
      </c>
      <c r="C127" s="17">
        <v>0</v>
      </c>
      <c r="D127" s="19">
        <v>0</v>
      </c>
      <c r="E127" s="20">
        <v>0</v>
      </c>
      <c r="F127" s="21">
        <v>6</v>
      </c>
      <c r="G127" s="22">
        <v>7</v>
      </c>
      <c r="H127" s="23">
        <v>11</v>
      </c>
      <c r="I127" s="24">
        <v>26</v>
      </c>
      <c r="J127" s="25">
        <v>16</v>
      </c>
      <c r="K127" s="23">
        <v>9</v>
      </c>
      <c r="L127" s="26">
        <v>3</v>
      </c>
      <c r="M127" s="27">
        <v>0</v>
      </c>
      <c r="N127" s="20">
        <v>0</v>
      </c>
      <c r="O127" s="2" t="s">
        <v>157</v>
      </c>
    </row>
    <row r="128" spans="1:15" x14ac:dyDescent="0.3">
      <c r="A128" s="2" t="s">
        <v>86</v>
      </c>
      <c r="B128" s="18">
        <v>2006</v>
      </c>
      <c r="C128" s="17"/>
      <c r="D128" s="19"/>
      <c r="E128" s="20"/>
      <c r="F128" s="21">
        <v>2011</v>
      </c>
      <c r="G128" s="22">
        <v>2008</v>
      </c>
      <c r="H128" s="23">
        <v>2010</v>
      </c>
      <c r="I128" s="24">
        <v>2006</v>
      </c>
      <c r="J128" s="25">
        <v>2009</v>
      </c>
      <c r="K128" s="23">
        <v>2006</v>
      </c>
      <c r="L128" s="26">
        <v>2011</v>
      </c>
      <c r="M128" s="27"/>
      <c r="N128" s="20"/>
      <c r="O128" s="2" t="s">
        <v>86</v>
      </c>
    </row>
    <row r="129" spans="1:15" x14ac:dyDescent="0.3">
      <c r="A129" s="2" t="s">
        <v>158</v>
      </c>
      <c r="B129" s="18">
        <v>15</v>
      </c>
      <c r="C129" s="17">
        <v>0</v>
      </c>
      <c r="D129" s="19">
        <v>0</v>
      </c>
      <c r="E129" s="20">
        <v>0</v>
      </c>
      <c r="F129" s="21">
        <v>0</v>
      </c>
      <c r="G129" s="22">
        <v>0</v>
      </c>
      <c r="H129" s="23">
        <v>2</v>
      </c>
      <c r="I129" s="24">
        <v>4</v>
      </c>
      <c r="J129" s="25">
        <v>2</v>
      </c>
      <c r="K129" s="23">
        <v>0</v>
      </c>
      <c r="L129" s="26">
        <v>0</v>
      </c>
      <c r="M129" s="27">
        <v>0</v>
      </c>
      <c r="N129" s="20">
        <v>0</v>
      </c>
      <c r="O129" s="2" t="s">
        <v>158</v>
      </c>
    </row>
    <row r="130" spans="1:15" x14ac:dyDescent="0.3">
      <c r="A130" s="2" t="s">
        <v>86</v>
      </c>
      <c r="B130" s="18">
        <v>2007</v>
      </c>
      <c r="C130" s="17"/>
      <c r="D130" s="19"/>
      <c r="E130" s="20"/>
      <c r="F130" s="21">
        <v>2012</v>
      </c>
      <c r="G130" s="22">
        <v>2013</v>
      </c>
      <c r="H130" s="23">
        <v>2012</v>
      </c>
      <c r="I130" s="24">
        <v>2011</v>
      </c>
      <c r="J130" s="25">
        <v>2006</v>
      </c>
      <c r="K130" s="23">
        <v>2007</v>
      </c>
      <c r="L130" s="26">
        <v>2014</v>
      </c>
      <c r="M130" s="27"/>
      <c r="N130" s="20"/>
      <c r="O130" s="2" t="s">
        <v>86</v>
      </c>
    </row>
    <row r="131" spans="1:15" x14ac:dyDescent="0.3">
      <c r="A131" s="2" t="s">
        <v>159</v>
      </c>
      <c r="B131" s="100">
        <v>41774</v>
      </c>
      <c r="C131" s="17"/>
      <c r="D131" s="19"/>
      <c r="E131" s="20"/>
      <c r="F131" s="21"/>
      <c r="G131" s="22"/>
      <c r="H131" s="23"/>
      <c r="I131" s="24"/>
      <c r="J131" s="25"/>
      <c r="K131" s="23"/>
      <c r="L131" s="26"/>
      <c r="M131" s="27"/>
      <c r="N131" s="20"/>
      <c r="O131" s="2"/>
    </row>
    <row r="132" spans="1:15" x14ac:dyDescent="0.3">
      <c r="A132" s="2" t="s">
        <v>160</v>
      </c>
      <c r="B132" s="38">
        <v>39186</v>
      </c>
      <c r="C132" s="17"/>
      <c r="D132" s="19"/>
      <c r="E132" s="20"/>
      <c r="F132" s="21"/>
      <c r="G132" s="22"/>
      <c r="H132" s="23"/>
      <c r="I132" s="24"/>
      <c r="J132" s="25"/>
      <c r="K132" s="23"/>
      <c r="L132" s="26"/>
      <c r="M132" s="27"/>
      <c r="N132" s="20"/>
      <c r="O132" s="2"/>
    </row>
    <row r="133" spans="1:15" x14ac:dyDescent="0.3">
      <c r="A133" s="2" t="s">
        <v>161</v>
      </c>
      <c r="B133" s="38">
        <v>38876</v>
      </c>
      <c r="C133" s="17"/>
      <c r="D133" s="19"/>
      <c r="E133" s="20"/>
      <c r="F133" s="21"/>
      <c r="G133" s="22"/>
      <c r="H133" s="23"/>
      <c r="I133" s="24"/>
      <c r="J133" s="25"/>
      <c r="K133" s="23"/>
      <c r="L133" s="26"/>
      <c r="M133" s="27"/>
      <c r="N133" s="20"/>
      <c r="O133" s="2"/>
    </row>
    <row r="134" spans="1:15" x14ac:dyDescent="0.3">
      <c r="A134" s="2" t="s">
        <v>162</v>
      </c>
      <c r="B134" s="100">
        <v>41902</v>
      </c>
      <c r="C134" s="17"/>
      <c r="D134" s="19"/>
      <c r="E134" s="20"/>
      <c r="F134" s="21"/>
      <c r="G134" s="22"/>
      <c r="H134" s="23"/>
      <c r="I134" s="24"/>
      <c r="J134" s="25"/>
      <c r="K134" s="23"/>
      <c r="L134" s="26"/>
      <c r="M134" s="27"/>
      <c r="N134" s="20"/>
      <c r="O134" s="2"/>
    </row>
    <row r="135" spans="1:15" x14ac:dyDescent="0.3">
      <c r="A135" s="2" t="s">
        <v>163</v>
      </c>
      <c r="B135" s="38">
        <v>39299</v>
      </c>
      <c r="C135" s="17"/>
      <c r="D135" s="19"/>
      <c r="E135" s="20"/>
      <c r="F135" s="21"/>
      <c r="G135" s="22"/>
      <c r="H135" s="23"/>
      <c r="I135" s="24"/>
      <c r="J135" s="25"/>
      <c r="K135" s="23"/>
      <c r="L135" s="26"/>
      <c r="M135" s="27"/>
      <c r="N135" s="20"/>
      <c r="O135" s="2"/>
    </row>
    <row r="136" spans="1:15" ht="15" thickBot="1" x14ac:dyDescent="0.35">
      <c r="A136" s="101" t="s">
        <v>164</v>
      </c>
      <c r="B136" s="102">
        <v>37177</v>
      </c>
      <c r="C136" s="103"/>
      <c r="D136" s="104"/>
      <c r="E136" s="105"/>
      <c r="F136" s="106"/>
      <c r="G136" s="107"/>
      <c r="H136" s="108"/>
      <c r="I136" s="109"/>
      <c r="J136" s="110"/>
      <c r="K136" s="108"/>
      <c r="L136" s="111"/>
      <c r="M136" s="112"/>
      <c r="N136" s="105"/>
      <c r="O136" s="101"/>
    </row>
    <row r="137" spans="1:15" ht="15" thickTop="1" x14ac:dyDescent="0.3">
      <c r="A137" s="61" t="s">
        <v>386</v>
      </c>
      <c r="B137" s="62">
        <f>SUM(C137:N137)</f>
        <v>19</v>
      </c>
      <c r="C137" s="63">
        <v>0</v>
      </c>
      <c r="D137" s="64">
        <v>0</v>
      </c>
      <c r="E137" s="65">
        <v>0</v>
      </c>
      <c r="F137" s="66">
        <v>0</v>
      </c>
      <c r="G137" s="67">
        <v>1</v>
      </c>
      <c r="H137" s="68">
        <v>2</v>
      </c>
      <c r="I137" s="69">
        <v>10</v>
      </c>
      <c r="J137" s="70">
        <v>2</v>
      </c>
      <c r="K137" s="68">
        <v>4</v>
      </c>
      <c r="L137" s="71">
        <v>0</v>
      </c>
      <c r="M137" s="72">
        <v>0</v>
      </c>
      <c r="N137" s="65">
        <v>0</v>
      </c>
      <c r="O137" s="61" t="s">
        <v>386</v>
      </c>
    </row>
    <row r="138" spans="1:15" x14ac:dyDescent="0.3">
      <c r="A138" s="113" t="s">
        <v>156</v>
      </c>
      <c r="B138" s="114">
        <f>SUM(C138:N138)</f>
        <v>22.75</v>
      </c>
      <c r="C138" s="115">
        <v>0</v>
      </c>
      <c r="D138" s="116">
        <v>0</v>
      </c>
      <c r="E138" s="117">
        <v>0</v>
      </c>
      <c r="F138" s="118">
        <v>0</v>
      </c>
      <c r="G138" s="119">
        <v>1.25</v>
      </c>
      <c r="H138" s="120">
        <v>3</v>
      </c>
      <c r="I138" s="121">
        <v>5.5</v>
      </c>
      <c r="J138" s="122">
        <v>8.25</v>
      </c>
      <c r="K138" s="120">
        <v>4.75</v>
      </c>
      <c r="L138" s="123">
        <v>0</v>
      </c>
      <c r="M138" s="124">
        <v>0</v>
      </c>
      <c r="N138" s="117">
        <v>0</v>
      </c>
      <c r="O138" s="113" t="s">
        <v>156</v>
      </c>
    </row>
    <row r="139" spans="1:15" x14ac:dyDescent="0.3">
      <c r="A139" s="35" t="s">
        <v>157</v>
      </c>
      <c r="B139" s="138"/>
      <c r="C139" s="139">
        <v>0</v>
      </c>
      <c r="D139" s="140">
        <v>0</v>
      </c>
      <c r="E139" s="141">
        <v>0</v>
      </c>
      <c r="F139" s="142">
        <v>3</v>
      </c>
      <c r="G139" s="143">
        <v>8</v>
      </c>
      <c r="H139" s="144">
        <v>12</v>
      </c>
      <c r="I139" s="145">
        <v>21</v>
      </c>
      <c r="J139" s="146">
        <v>26</v>
      </c>
      <c r="K139" s="144">
        <v>13</v>
      </c>
      <c r="L139" s="147">
        <v>4</v>
      </c>
      <c r="M139" s="148"/>
      <c r="N139" s="141">
        <v>0</v>
      </c>
      <c r="O139" s="35" t="s">
        <v>157</v>
      </c>
    </row>
    <row r="140" spans="1:15" x14ac:dyDescent="0.3">
      <c r="A140" s="35" t="s">
        <v>86</v>
      </c>
      <c r="B140" s="138"/>
      <c r="C140" s="139"/>
      <c r="D140" s="140"/>
      <c r="E140" s="141"/>
      <c r="F140" s="142">
        <v>1945</v>
      </c>
      <c r="G140" s="143">
        <v>1945</v>
      </c>
      <c r="H140" s="144">
        <v>1976</v>
      </c>
      <c r="I140" s="145">
        <v>2006</v>
      </c>
      <c r="J140" s="146">
        <v>1947</v>
      </c>
      <c r="K140" s="144">
        <v>1959</v>
      </c>
      <c r="L140" s="147">
        <v>1959</v>
      </c>
      <c r="M140" s="148"/>
      <c r="N140" s="141"/>
      <c r="O140" s="35" t="s">
        <v>86</v>
      </c>
    </row>
    <row r="141" spans="1:15" x14ac:dyDescent="0.3">
      <c r="A141" s="35" t="s">
        <v>158</v>
      </c>
      <c r="B141" s="138"/>
      <c r="C141" s="139">
        <v>0</v>
      </c>
      <c r="D141" s="140">
        <v>0</v>
      </c>
      <c r="E141" s="141">
        <v>0</v>
      </c>
      <c r="F141" s="142">
        <v>0</v>
      </c>
      <c r="G141" s="143">
        <v>0</v>
      </c>
      <c r="H141" s="144">
        <v>0</v>
      </c>
      <c r="I141" s="145">
        <v>0</v>
      </c>
      <c r="J141" s="146">
        <v>0</v>
      </c>
      <c r="K141" s="144">
        <v>0</v>
      </c>
      <c r="L141" s="147">
        <v>0</v>
      </c>
      <c r="M141" s="148"/>
      <c r="N141" s="141">
        <v>0</v>
      </c>
      <c r="O141" s="35" t="s">
        <v>158</v>
      </c>
    </row>
    <row r="142" spans="1:15" x14ac:dyDescent="0.3">
      <c r="A142" s="149" t="s">
        <v>86</v>
      </c>
      <c r="B142" s="138"/>
      <c r="C142" s="139"/>
      <c r="D142" s="140"/>
      <c r="E142" s="141"/>
      <c r="F142" s="142">
        <v>2007</v>
      </c>
      <c r="G142" s="143">
        <v>2013</v>
      </c>
      <c r="H142" s="144" t="s">
        <v>99</v>
      </c>
      <c r="I142" s="145" t="s">
        <v>99</v>
      </c>
      <c r="J142" s="146">
        <v>2006</v>
      </c>
      <c r="K142" s="144">
        <v>2007</v>
      </c>
      <c r="L142" s="147">
        <v>2014</v>
      </c>
      <c r="M142" s="148"/>
      <c r="N142" s="141"/>
      <c r="O142" s="149" t="s">
        <v>86</v>
      </c>
    </row>
    <row r="143" spans="1:15" x14ac:dyDescent="0.3">
      <c r="A143" s="15" t="s">
        <v>166</v>
      </c>
      <c r="B143" s="16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 t="s">
        <v>166</v>
      </c>
    </row>
    <row r="144" spans="1:15" x14ac:dyDescent="0.3">
      <c r="A144" s="263" t="s">
        <v>167</v>
      </c>
      <c r="B144" s="264">
        <f>SUM(C144:N144)</f>
        <v>5</v>
      </c>
      <c r="C144" s="265">
        <v>0</v>
      </c>
      <c r="D144" s="266">
        <v>0</v>
      </c>
      <c r="E144" s="267">
        <v>0</v>
      </c>
      <c r="F144" s="268">
        <v>0</v>
      </c>
      <c r="G144" s="269">
        <v>0</v>
      </c>
      <c r="H144" s="270">
        <v>0</v>
      </c>
      <c r="I144" s="271">
        <v>5</v>
      </c>
      <c r="J144" s="272">
        <v>0</v>
      </c>
      <c r="K144" s="270">
        <v>0</v>
      </c>
      <c r="L144" s="273">
        <v>0</v>
      </c>
      <c r="M144" s="274">
        <v>0</v>
      </c>
      <c r="N144" s="267">
        <v>0</v>
      </c>
      <c r="O144" s="263" t="s">
        <v>167</v>
      </c>
    </row>
    <row r="145" spans="1:15" x14ac:dyDescent="0.3">
      <c r="A145" s="275" t="s">
        <v>168</v>
      </c>
      <c r="B145" s="253">
        <f>SUM(C145:N145)</f>
        <v>7.5384615384615383</v>
      </c>
      <c r="C145" s="276">
        <v>0</v>
      </c>
      <c r="D145" s="277">
        <v>0</v>
      </c>
      <c r="E145" s="278">
        <v>0</v>
      </c>
      <c r="F145" s="279">
        <v>0</v>
      </c>
      <c r="G145" s="280">
        <v>7.6923076923076927E-2</v>
      </c>
      <c r="H145" s="281">
        <v>1.4615384615384615</v>
      </c>
      <c r="I145" s="282">
        <v>2.9230769230769229</v>
      </c>
      <c r="J145" s="283">
        <v>2.5384615384615383</v>
      </c>
      <c r="K145" s="281">
        <v>0.53846153846153844</v>
      </c>
      <c r="L145" s="284">
        <v>0</v>
      </c>
      <c r="M145" s="285">
        <v>0</v>
      </c>
      <c r="N145" s="278">
        <v>0</v>
      </c>
      <c r="O145" s="275" t="s">
        <v>168</v>
      </c>
    </row>
    <row r="146" spans="1:15" x14ac:dyDescent="0.3">
      <c r="A146" s="2" t="s">
        <v>169</v>
      </c>
      <c r="B146" s="18">
        <v>16</v>
      </c>
      <c r="C146" s="17">
        <v>0</v>
      </c>
      <c r="D146" s="19">
        <v>0</v>
      </c>
      <c r="E146" s="20">
        <v>0</v>
      </c>
      <c r="F146" s="21">
        <v>0</v>
      </c>
      <c r="G146" s="22">
        <v>1</v>
      </c>
      <c r="H146" s="23">
        <v>4</v>
      </c>
      <c r="I146" s="24">
        <v>13</v>
      </c>
      <c r="J146" s="25">
        <v>10</v>
      </c>
      <c r="K146" s="23">
        <v>2</v>
      </c>
      <c r="L146" s="26">
        <v>0</v>
      </c>
      <c r="M146" s="27">
        <v>0</v>
      </c>
      <c r="N146" s="20">
        <v>0</v>
      </c>
      <c r="O146" s="2" t="s">
        <v>169</v>
      </c>
    </row>
    <row r="147" spans="1:15" x14ac:dyDescent="0.3">
      <c r="A147" s="2" t="s">
        <v>86</v>
      </c>
      <c r="B147" s="18">
        <v>2006</v>
      </c>
      <c r="C147" s="17"/>
      <c r="D147" s="19"/>
      <c r="E147" s="20"/>
      <c r="F147" s="21"/>
      <c r="G147" s="22">
        <v>2005</v>
      </c>
      <c r="H147" s="23">
        <v>2005</v>
      </c>
      <c r="I147" s="24">
        <v>2006</v>
      </c>
      <c r="J147" s="25">
        <v>2003</v>
      </c>
      <c r="K147" s="23">
        <v>2013</v>
      </c>
      <c r="L147" s="26"/>
      <c r="M147" s="27"/>
      <c r="N147" s="20"/>
      <c r="O147" s="2" t="s">
        <v>86</v>
      </c>
    </row>
    <row r="148" spans="1:15" x14ac:dyDescent="0.3">
      <c r="A148" s="2" t="s">
        <v>170</v>
      </c>
      <c r="B148" s="18">
        <v>2</v>
      </c>
      <c r="C148" s="17">
        <v>0</v>
      </c>
      <c r="D148" s="19">
        <v>0</v>
      </c>
      <c r="E148" s="20">
        <v>0</v>
      </c>
      <c r="F148" s="21">
        <v>0</v>
      </c>
      <c r="G148" s="22">
        <v>0</v>
      </c>
      <c r="H148" s="23">
        <v>0</v>
      </c>
      <c r="I148" s="24">
        <v>0</v>
      </c>
      <c r="J148" s="25">
        <v>0</v>
      </c>
      <c r="K148" s="23">
        <v>0</v>
      </c>
      <c r="L148" s="26">
        <v>0</v>
      </c>
      <c r="M148" s="27">
        <v>0</v>
      </c>
      <c r="N148" s="20">
        <v>0</v>
      </c>
      <c r="O148" s="2" t="s">
        <v>170</v>
      </c>
    </row>
    <row r="149" spans="1:15" x14ac:dyDescent="0.3">
      <c r="A149" s="87" t="s">
        <v>86</v>
      </c>
      <c r="B149" s="88">
        <v>2007</v>
      </c>
      <c r="C149" s="89"/>
      <c r="D149" s="90"/>
      <c r="E149" s="91"/>
      <c r="F149" s="92"/>
      <c r="G149" s="93">
        <v>2013</v>
      </c>
      <c r="H149" s="94">
        <v>2014</v>
      </c>
      <c r="I149" s="95">
        <v>2005</v>
      </c>
      <c r="J149" s="96">
        <v>2014</v>
      </c>
      <c r="K149" s="94">
        <v>2014</v>
      </c>
      <c r="L149" s="97"/>
      <c r="M149" s="98"/>
      <c r="N149" s="91"/>
      <c r="O149" s="87" t="s">
        <v>86</v>
      </c>
    </row>
    <row r="150" spans="1:15" x14ac:dyDescent="0.3">
      <c r="A150" s="2" t="s">
        <v>171</v>
      </c>
      <c r="B150" s="100">
        <v>41837</v>
      </c>
      <c r="C150" s="17"/>
      <c r="D150" s="19"/>
      <c r="E150" s="20"/>
      <c r="F150" s="21"/>
      <c r="G150" s="22"/>
      <c r="H150" s="23"/>
      <c r="I150" s="24"/>
      <c r="J150" s="25"/>
      <c r="K150" s="23"/>
      <c r="L150" s="26"/>
      <c r="M150" s="27"/>
      <c r="N150" s="20"/>
      <c r="O150" s="2"/>
    </row>
    <row r="151" spans="1:15" x14ac:dyDescent="0.3">
      <c r="A151" s="2" t="s">
        <v>172</v>
      </c>
      <c r="B151" s="38">
        <v>38499</v>
      </c>
      <c r="C151" s="17"/>
      <c r="D151" s="19"/>
      <c r="E151" s="20"/>
      <c r="F151" s="21"/>
      <c r="G151" s="22"/>
      <c r="H151" s="23"/>
      <c r="I151" s="24"/>
      <c r="J151" s="25"/>
      <c r="K151" s="23"/>
      <c r="L151" s="26"/>
      <c r="M151" s="27"/>
      <c r="N151" s="20"/>
      <c r="O151" s="2"/>
    </row>
    <row r="152" spans="1:15" x14ac:dyDescent="0.3">
      <c r="A152" s="2" t="s">
        <v>173</v>
      </c>
      <c r="B152" s="38">
        <v>39657</v>
      </c>
      <c r="C152" s="17"/>
      <c r="D152" s="19"/>
      <c r="E152" s="20"/>
      <c r="F152" s="21"/>
      <c r="G152" s="22"/>
      <c r="H152" s="23"/>
      <c r="I152" s="24"/>
      <c r="J152" s="25"/>
      <c r="K152" s="23"/>
      <c r="L152" s="26"/>
      <c r="M152" s="27"/>
      <c r="N152" s="20"/>
      <c r="O152" s="2"/>
    </row>
    <row r="153" spans="1:15" x14ac:dyDescent="0.3">
      <c r="A153" s="2" t="s">
        <v>174</v>
      </c>
      <c r="B153" s="100">
        <v>41844</v>
      </c>
      <c r="C153" s="17"/>
      <c r="D153" s="19"/>
      <c r="E153" s="20"/>
      <c r="F153" s="21"/>
      <c r="G153" s="22"/>
      <c r="H153" s="23"/>
      <c r="I153" s="24"/>
      <c r="J153" s="25"/>
      <c r="K153" s="23"/>
      <c r="L153" s="26"/>
      <c r="M153" s="27"/>
      <c r="N153" s="20"/>
      <c r="O153" s="2"/>
    </row>
    <row r="154" spans="1:15" x14ac:dyDescent="0.3">
      <c r="A154" s="2" t="s">
        <v>175</v>
      </c>
      <c r="B154" s="38">
        <v>40379</v>
      </c>
      <c r="C154" s="17"/>
      <c r="D154" s="19"/>
      <c r="E154" s="20"/>
      <c r="F154" s="21"/>
      <c r="G154" s="22"/>
      <c r="H154" s="23"/>
      <c r="I154" s="24"/>
      <c r="J154" s="25"/>
      <c r="K154" s="23"/>
      <c r="L154" s="26"/>
      <c r="M154" s="27"/>
      <c r="N154" s="20"/>
      <c r="O154" s="2"/>
    </row>
    <row r="155" spans="1:15" ht="15" thickBot="1" x14ac:dyDescent="0.35">
      <c r="A155" s="101" t="s">
        <v>176</v>
      </c>
      <c r="B155" s="102">
        <v>37885</v>
      </c>
      <c r="C155" s="103"/>
      <c r="D155" s="104"/>
      <c r="E155" s="105"/>
      <c r="F155" s="106"/>
      <c r="G155" s="107"/>
      <c r="H155" s="108"/>
      <c r="I155" s="109"/>
      <c r="J155" s="110"/>
      <c r="K155" s="108"/>
      <c r="L155" s="111"/>
      <c r="M155" s="112"/>
      <c r="N155" s="105"/>
      <c r="O155" s="101"/>
    </row>
    <row r="156" spans="1:15" ht="15" thickTop="1" x14ac:dyDescent="0.3">
      <c r="A156" s="61" t="s">
        <v>177</v>
      </c>
      <c r="B156" s="62">
        <f>SUM(C156:N156)</f>
        <v>1</v>
      </c>
      <c r="C156" s="63">
        <v>0</v>
      </c>
      <c r="D156" s="64">
        <v>0</v>
      </c>
      <c r="E156" s="65">
        <v>0</v>
      </c>
      <c r="F156" s="66">
        <v>0</v>
      </c>
      <c r="G156" s="67">
        <v>0</v>
      </c>
      <c r="H156" s="68">
        <v>0</v>
      </c>
      <c r="I156" s="69">
        <v>1</v>
      </c>
      <c r="J156" s="70">
        <v>0</v>
      </c>
      <c r="K156" s="68">
        <v>0</v>
      </c>
      <c r="L156" s="71">
        <v>0</v>
      </c>
      <c r="M156" s="72">
        <v>0</v>
      </c>
      <c r="N156" s="65">
        <v>0</v>
      </c>
      <c r="O156" s="61" t="s">
        <v>177</v>
      </c>
    </row>
    <row r="157" spans="1:15" x14ac:dyDescent="0.3">
      <c r="A157" s="2" t="s">
        <v>168</v>
      </c>
      <c r="B157" s="18">
        <f>SUM(C157:N157)</f>
        <v>3</v>
      </c>
      <c r="C157" s="17">
        <v>0</v>
      </c>
      <c r="D157" s="19">
        <v>0</v>
      </c>
      <c r="E157" s="20">
        <v>0</v>
      </c>
      <c r="F157" s="21">
        <v>0</v>
      </c>
      <c r="G157" s="22">
        <v>0</v>
      </c>
      <c r="H157" s="23">
        <v>1</v>
      </c>
      <c r="I157" s="24">
        <v>1</v>
      </c>
      <c r="J157" s="25">
        <v>1</v>
      </c>
      <c r="K157" s="23">
        <v>0</v>
      </c>
      <c r="L157" s="26">
        <v>0</v>
      </c>
      <c r="M157" s="27">
        <v>0</v>
      </c>
      <c r="N157" s="20">
        <v>0</v>
      </c>
      <c r="O157" s="2" t="s">
        <v>168</v>
      </c>
    </row>
    <row r="158" spans="1:15" x14ac:dyDescent="0.3">
      <c r="A158" s="2" t="s">
        <v>169</v>
      </c>
      <c r="B158" s="16"/>
      <c r="C158" s="17">
        <v>0</v>
      </c>
      <c r="D158" s="19">
        <v>0</v>
      </c>
      <c r="E158" s="20">
        <v>0</v>
      </c>
      <c r="F158" s="21">
        <v>0</v>
      </c>
      <c r="G158" s="22">
        <v>4</v>
      </c>
      <c r="H158" s="23">
        <v>7</v>
      </c>
      <c r="I158" s="24">
        <v>7</v>
      </c>
      <c r="J158" s="25">
        <v>9</v>
      </c>
      <c r="K158" s="23">
        <v>3</v>
      </c>
      <c r="L158" s="26">
        <v>0</v>
      </c>
      <c r="M158" s="27">
        <v>0</v>
      </c>
      <c r="N158" s="20">
        <v>0</v>
      </c>
      <c r="O158" s="2" t="s">
        <v>169</v>
      </c>
    </row>
    <row r="159" spans="1:15" x14ac:dyDescent="0.3">
      <c r="A159" s="2" t="s">
        <v>86</v>
      </c>
      <c r="B159" s="16"/>
      <c r="C159" s="17"/>
      <c r="D159" s="19"/>
      <c r="E159" s="20"/>
      <c r="F159" s="21"/>
      <c r="G159" s="22">
        <v>1947</v>
      </c>
      <c r="H159" s="23">
        <v>1976</v>
      </c>
      <c r="I159" s="24">
        <v>2006</v>
      </c>
      <c r="J159" s="25">
        <v>1947</v>
      </c>
      <c r="K159" s="23">
        <v>1961</v>
      </c>
      <c r="L159" s="26"/>
      <c r="M159" s="27"/>
      <c r="N159" s="20"/>
      <c r="O159" s="2" t="s">
        <v>86</v>
      </c>
    </row>
    <row r="160" spans="1:15" x14ac:dyDescent="0.3">
      <c r="A160" s="2" t="s">
        <v>170</v>
      </c>
      <c r="B160" s="16"/>
      <c r="C160" s="17">
        <v>0</v>
      </c>
      <c r="D160" s="19">
        <v>0</v>
      </c>
      <c r="E160" s="20">
        <v>0</v>
      </c>
      <c r="F160" s="21">
        <v>0</v>
      </c>
      <c r="G160" s="22">
        <v>0</v>
      </c>
      <c r="H160" s="23">
        <v>0</v>
      </c>
      <c r="I160" s="24">
        <v>0</v>
      </c>
      <c r="J160" s="25">
        <v>0</v>
      </c>
      <c r="K160" s="23">
        <v>0</v>
      </c>
      <c r="L160" s="26">
        <v>0</v>
      </c>
      <c r="M160" s="27">
        <v>0</v>
      </c>
      <c r="N160" s="20">
        <v>0</v>
      </c>
      <c r="O160" s="2" t="s">
        <v>170</v>
      </c>
    </row>
    <row r="161" spans="1:15" x14ac:dyDescent="0.3">
      <c r="A161" s="87" t="s">
        <v>86</v>
      </c>
      <c r="B161" s="16"/>
      <c r="C161" s="17"/>
      <c r="D161" s="19"/>
      <c r="E161" s="20"/>
      <c r="F161" s="21"/>
      <c r="G161" s="22">
        <v>2013</v>
      </c>
      <c r="H161" s="23">
        <v>2014</v>
      </c>
      <c r="I161" s="24">
        <v>2004</v>
      </c>
      <c r="J161" s="25">
        <v>2014</v>
      </c>
      <c r="K161" s="23">
        <v>2014</v>
      </c>
      <c r="L161" s="26"/>
      <c r="M161" s="27"/>
      <c r="N161" s="20"/>
      <c r="O161" s="87" t="s">
        <v>86</v>
      </c>
    </row>
    <row r="162" spans="1:15" x14ac:dyDescent="0.3">
      <c r="A162" s="15" t="s">
        <v>178</v>
      </c>
      <c r="B162" s="16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 t="s">
        <v>178</v>
      </c>
    </row>
    <row r="163" spans="1:15" x14ac:dyDescent="0.3">
      <c r="A163" s="263" t="s">
        <v>179</v>
      </c>
      <c r="B163" s="264">
        <f>SUM(C163:N163)</f>
        <v>768.59999999999991</v>
      </c>
      <c r="C163" s="265">
        <v>96</v>
      </c>
      <c r="D163" s="266">
        <v>82.2</v>
      </c>
      <c r="E163" s="267">
        <v>25.6</v>
      </c>
      <c r="F163" s="268">
        <v>27.4</v>
      </c>
      <c r="G163" s="269">
        <v>81.2</v>
      </c>
      <c r="H163" s="270">
        <v>53</v>
      </c>
      <c r="I163" s="271">
        <v>68</v>
      </c>
      <c r="J163" s="272">
        <v>123.6</v>
      </c>
      <c r="K163" s="270">
        <v>15.4</v>
      </c>
      <c r="L163" s="273">
        <v>47.8</v>
      </c>
      <c r="M163" s="274">
        <v>46.4</v>
      </c>
      <c r="N163" s="267">
        <v>102</v>
      </c>
      <c r="O163" s="263" t="s">
        <v>179</v>
      </c>
    </row>
    <row r="164" spans="1:15" x14ac:dyDescent="0.3">
      <c r="A164" s="275" t="s">
        <v>180</v>
      </c>
      <c r="B164" s="253">
        <f>SUM(C164:N164)</f>
        <v>801.84769230769223</v>
      </c>
      <c r="C164" s="276">
        <v>56.015384615384619</v>
      </c>
      <c r="D164" s="277">
        <v>56.292307692307688</v>
      </c>
      <c r="E164" s="278">
        <v>64.138461538461542</v>
      </c>
      <c r="F164" s="279">
        <v>43.753846153846162</v>
      </c>
      <c r="G164" s="280">
        <v>58.593846153846158</v>
      </c>
      <c r="H164" s="281">
        <v>56.193846153846152</v>
      </c>
      <c r="I164" s="286">
        <v>83.924615384615365</v>
      </c>
      <c r="J164" s="283">
        <v>88.076923076923066</v>
      </c>
      <c r="K164" s="281">
        <v>55.486153846153847</v>
      </c>
      <c r="L164" s="284">
        <v>71.024615384615373</v>
      </c>
      <c r="M164" s="285">
        <v>83.723076923076931</v>
      </c>
      <c r="N164" s="278">
        <v>84.624615384615382</v>
      </c>
      <c r="O164" s="275" t="s">
        <v>180</v>
      </c>
    </row>
    <row r="165" spans="1:15" x14ac:dyDescent="0.3">
      <c r="A165" s="2" t="s">
        <v>28</v>
      </c>
      <c r="B165" s="18">
        <f t="shared" ref="B165:N165" si="10">INT((B163-B164)*10000/B164)/100</f>
        <v>-4.1500000000000004</v>
      </c>
      <c r="C165" s="17">
        <f t="shared" si="10"/>
        <v>71.38</v>
      </c>
      <c r="D165" s="19">
        <f t="shared" si="10"/>
        <v>46.02</v>
      </c>
      <c r="E165" s="20">
        <f t="shared" si="10"/>
        <v>-60.09</v>
      </c>
      <c r="F165" s="21">
        <f t="shared" si="10"/>
        <v>-37.380000000000003</v>
      </c>
      <c r="G165" s="22">
        <f t="shared" si="10"/>
        <v>38.58</v>
      </c>
      <c r="H165" s="23">
        <f t="shared" si="10"/>
        <v>-5.69</v>
      </c>
      <c r="I165" s="24">
        <f t="shared" si="10"/>
        <v>-18.98</v>
      </c>
      <c r="J165" s="25">
        <f t="shared" si="10"/>
        <v>40.33</v>
      </c>
      <c r="K165" s="23">
        <f t="shared" si="10"/>
        <v>-72.25</v>
      </c>
      <c r="L165" s="26">
        <f t="shared" si="10"/>
        <v>-32.700000000000003</v>
      </c>
      <c r="M165" s="27">
        <f t="shared" si="10"/>
        <v>-44.58</v>
      </c>
      <c r="N165" s="20">
        <f t="shared" si="10"/>
        <v>20.53</v>
      </c>
      <c r="O165" s="2" t="s">
        <v>28</v>
      </c>
    </row>
    <row r="166" spans="1:15" x14ac:dyDescent="0.3">
      <c r="A166" s="2" t="s">
        <v>181</v>
      </c>
      <c r="B166" s="18">
        <v>1180</v>
      </c>
      <c r="C166" s="17">
        <v>97</v>
      </c>
      <c r="D166" s="19">
        <v>135.5</v>
      </c>
      <c r="E166" s="20">
        <v>185</v>
      </c>
      <c r="F166" s="21">
        <v>182.5</v>
      </c>
      <c r="G166" s="22">
        <v>128</v>
      </c>
      <c r="H166" s="23">
        <v>107</v>
      </c>
      <c r="I166" s="24">
        <v>144.6</v>
      </c>
      <c r="J166" s="25">
        <v>164.5</v>
      </c>
      <c r="K166" s="23">
        <v>144.5</v>
      </c>
      <c r="L166" s="26">
        <v>162.19999999999999</v>
      </c>
      <c r="M166" s="27">
        <v>175</v>
      </c>
      <c r="N166" s="20">
        <v>130.5</v>
      </c>
      <c r="O166" s="2" t="s">
        <v>181</v>
      </c>
    </row>
    <row r="167" spans="1:15" x14ac:dyDescent="0.3">
      <c r="A167" s="2" t="s">
        <v>86</v>
      </c>
      <c r="B167" s="18">
        <v>2001</v>
      </c>
      <c r="C167" s="17">
        <v>2001</v>
      </c>
      <c r="D167" s="19">
        <v>2002</v>
      </c>
      <c r="E167" s="20">
        <v>2001</v>
      </c>
      <c r="F167" s="21">
        <v>2001</v>
      </c>
      <c r="G167" s="22">
        <v>2006</v>
      </c>
      <c r="H167" s="23">
        <v>2007</v>
      </c>
      <c r="I167" s="24">
        <v>2012</v>
      </c>
      <c r="J167" s="25">
        <v>2002</v>
      </c>
      <c r="K167" s="23">
        <v>2001</v>
      </c>
      <c r="L167" s="26">
        <v>2012</v>
      </c>
      <c r="M167" s="27">
        <v>2002</v>
      </c>
      <c r="N167" s="20">
        <v>2002</v>
      </c>
      <c r="O167" s="2" t="s">
        <v>86</v>
      </c>
    </row>
    <row r="168" spans="1:15" x14ac:dyDescent="0.3">
      <c r="A168" s="2" t="s">
        <v>182</v>
      </c>
      <c r="B168" s="18">
        <v>529</v>
      </c>
      <c r="C168" s="17">
        <v>32</v>
      </c>
      <c r="D168" s="19">
        <v>5.6</v>
      </c>
      <c r="E168" s="20">
        <v>19</v>
      </c>
      <c r="F168" s="21">
        <v>10</v>
      </c>
      <c r="G168" s="22">
        <v>9.6</v>
      </c>
      <c r="H168" s="23">
        <v>23.5</v>
      </c>
      <c r="I168" s="24">
        <v>36.6</v>
      </c>
      <c r="J168" s="25">
        <v>9.4</v>
      </c>
      <c r="K168" s="23">
        <v>7</v>
      </c>
      <c r="L168" s="26">
        <v>35.799999999999997</v>
      </c>
      <c r="M168" s="27">
        <v>28.2</v>
      </c>
      <c r="N168" s="20">
        <v>28</v>
      </c>
      <c r="O168" s="2" t="s">
        <v>182</v>
      </c>
    </row>
    <row r="169" spans="1:15" ht="15" thickBot="1" x14ac:dyDescent="0.35">
      <c r="A169" s="87" t="s">
        <v>86</v>
      </c>
      <c r="B169" s="88">
        <v>2003</v>
      </c>
      <c r="C169" s="89">
        <v>2007</v>
      </c>
      <c r="D169" s="90">
        <v>2012</v>
      </c>
      <c r="E169" s="91">
        <v>2003</v>
      </c>
      <c r="F169" s="92">
        <v>2007</v>
      </c>
      <c r="G169" s="93">
        <v>2011</v>
      </c>
      <c r="H169" s="94">
        <v>2001</v>
      </c>
      <c r="I169" s="95">
        <v>2013</v>
      </c>
      <c r="J169" s="96">
        <v>2009</v>
      </c>
      <c r="K169" s="94">
        <v>2003</v>
      </c>
      <c r="L169" s="97">
        <v>2011</v>
      </c>
      <c r="M169" s="98">
        <v>2011</v>
      </c>
      <c r="N169" s="91">
        <v>2010</v>
      </c>
      <c r="O169" s="87" t="s">
        <v>86</v>
      </c>
    </row>
    <row r="170" spans="1:15" ht="15" thickTop="1" x14ac:dyDescent="0.3">
      <c r="A170" s="61" t="s">
        <v>183</v>
      </c>
      <c r="B170" s="62">
        <f>SUM(C170:N170)</f>
        <v>914.89999999999986</v>
      </c>
      <c r="C170" s="63">
        <v>103.7</v>
      </c>
      <c r="D170" s="64">
        <v>99</v>
      </c>
      <c r="E170" s="65">
        <v>31.5</v>
      </c>
      <c r="F170" s="66">
        <v>38.799999999999997</v>
      </c>
      <c r="G170" s="67">
        <v>93.4</v>
      </c>
      <c r="H170" s="68">
        <v>48.8</v>
      </c>
      <c r="I170" s="69">
        <v>98.2</v>
      </c>
      <c r="J170" s="70">
        <v>155.4</v>
      </c>
      <c r="K170" s="68">
        <v>44.9</v>
      </c>
      <c r="L170" s="71">
        <v>49.1</v>
      </c>
      <c r="M170" s="72">
        <v>49.3</v>
      </c>
      <c r="N170" s="65">
        <v>102.8</v>
      </c>
      <c r="O170" s="61" t="s">
        <v>183</v>
      </c>
    </row>
    <row r="171" spans="1:15" x14ac:dyDescent="0.3">
      <c r="A171" s="2" t="s">
        <v>184</v>
      </c>
      <c r="B171" s="18">
        <v>748</v>
      </c>
      <c r="C171" s="17">
        <v>60</v>
      </c>
      <c r="D171" s="19">
        <v>49.4</v>
      </c>
      <c r="E171" s="20">
        <v>49.1</v>
      </c>
      <c r="F171" s="21">
        <v>50.6</v>
      </c>
      <c r="G171" s="22">
        <v>55.2</v>
      </c>
      <c r="H171" s="23">
        <v>64.5</v>
      </c>
      <c r="I171" s="24">
        <v>55.1</v>
      </c>
      <c r="J171" s="25">
        <v>66.900000000000006</v>
      </c>
      <c r="K171" s="23">
        <v>75</v>
      </c>
      <c r="L171" s="26">
        <v>71.3</v>
      </c>
      <c r="M171" s="27">
        <v>77.2</v>
      </c>
      <c r="N171" s="20">
        <v>73.7</v>
      </c>
      <c r="O171" s="2" t="s">
        <v>184</v>
      </c>
    </row>
    <row r="172" spans="1:15" x14ac:dyDescent="0.3">
      <c r="A172" s="2" t="s">
        <v>28</v>
      </c>
      <c r="B172" s="18">
        <f t="shared" ref="B172:N172" si="11">INT((B170-B171)*10000/B171)/100</f>
        <v>22.31</v>
      </c>
      <c r="C172" s="17">
        <f t="shared" si="11"/>
        <v>72.83</v>
      </c>
      <c r="D172" s="19">
        <f t="shared" si="11"/>
        <v>100.4</v>
      </c>
      <c r="E172" s="20">
        <f t="shared" si="11"/>
        <v>-35.85</v>
      </c>
      <c r="F172" s="21">
        <f t="shared" si="11"/>
        <v>-23.33</v>
      </c>
      <c r="G172" s="22">
        <f t="shared" si="11"/>
        <v>69.2</v>
      </c>
      <c r="H172" s="23">
        <f t="shared" si="11"/>
        <v>-24.35</v>
      </c>
      <c r="I172" s="24">
        <f t="shared" si="11"/>
        <v>78.22</v>
      </c>
      <c r="J172" s="25">
        <f t="shared" si="11"/>
        <v>132.28</v>
      </c>
      <c r="K172" s="23">
        <f t="shared" si="11"/>
        <v>-40.14</v>
      </c>
      <c r="L172" s="26">
        <f t="shared" si="11"/>
        <v>-31.14</v>
      </c>
      <c r="M172" s="27">
        <f t="shared" si="11"/>
        <v>-36.14</v>
      </c>
      <c r="N172" s="20">
        <f t="shared" si="11"/>
        <v>39.479999999999997</v>
      </c>
      <c r="O172" s="2" t="s">
        <v>28</v>
      </c>
    </row>
    <row r="173" spans="1:15" x14ac:dyDescent="0.3">
      <c r="A173" s="2" t="s">
        <v>181</v>
      </c>
      <c r="B173" s="16"/>
      <c r="C173" s="17">
        <v>145</v>
      </c>
      <c r="D173" s="19">
        <v>132</v>
      </c>
      <c r="E173" s="20">
        <v>169</v>
      </c>
      <c r="F173" s="21">
        <v>148</v>
      </c>
      <c r="G173" s="22">
        <v>114</v>
      </c>
      <c r="H173" s="23">
        <v>150</v>
      </c>
      <c r="I173" s="24">
        <v>135.69999999999999</v>
      </c>
      <c r="J173" s="25">
        <v>174</v>
      </c>
      <c r="K173" s="23">
        <v>171</v>
      </c>
      <c r="L173" s="26">
        <v>216</v>
      </c>
      <c r="M173" s="27">
        <v>169</v>
      </c>
      <c r="N173" s="20">
        <v>204</v>
      </c>
      <c r="O173" s="2" t="s">
        <v>181</v>
      </c>
    </row>
    <row r="174" spans="1:15" x14ac:dyDescent="0.3">
      <c r="A174" s="2" t="s">
        <v>86</v>
      </c>
      <c r="B174" s="16"/>
      <c r="C174" s="17">
        <v>1995</v>
      </c>
      <c r="D174" s="19">
        <v>1957</v>
      </c>
      <c r="E174" s="20">
        <v>2001</v>
      </c>
      <c r="F174" s="21">
        <v>2000</v>
      </c>
      <c r="G174" s="22">
        <v>1945</v>
      </c>
      <c r="H174" s="23">
        <v>2003</v>
      </c>
      <c r="I174" s="24">
        <v>2012</v>
      </c>
      <c r="J174" s="25">
        <v>1945</v>
      </c>
      <c r="K174" s="23">
        <v>1958</v>
      </c>
      <c r="L174" s="26">
        <v>2000</v>
      </c>
      <c r="M174" s="27">
        <v>2000</v>
      </c>
      <c r="N174" s="20">
        <v>1965</v>
      </c>
      <c r="O174" s="2" t="s">
        <v>86</v>
      </c>
    </row>
    <row r="175" spans="1:15" x14ac:dyDescent="0.3">
      <c r="A175" s="2" t="s">
        <v>182</v>
      </c>
      <c r="B175" s="16"/>
      <c r="C175" s="17">
        <v>3</v>
      </c>
      <c r="D175" s="19">
        <v>2</v>
      </c>
      <c r="E175" s="20">
        <v>3</v>
      </c>
      <c r="F175" s="21">
        <v>6</v>
      </c>
      <c r="G175" s="22">
        <v>9</v>
      </c>
      <c r="H175" s="23">
        <v>3</v>
      </c>
      <c r="I175" s="24">
        <v>12</v>
      </c>
      <c r="J175" s="25">
        <v>9</v>
      </c>
      <c r="K175" s="23">
        <v>2</v>
      </c>
      <c r="L175" s="26">
        <v>5</v>
      </c>
      <c r="M175" s="27">
        <v>8</v>
      </c>
      <c r="N175" s="20">
        <v>9</v>
      </c>
      <c r="O175" s="2" t="s">
        <v>182</v>
      </c>
    </row>
    <row r="176" spans="1:15" x14ac:dyDescent="0.3">
      <c r="A176" s="87" t="s">
        <v>86</v>
      </c>
      <c r="B176" s="16"/>
      <c r="C176" s="17">
        <v>1997</v>
      </c>
      <c r="D176" s="19">
        <v>1959</v>
      </c>
      <c r="E176" s="20">
        <v>1953</v>
      </c>
      <c r="F176" s="21">
        <v>2007</v>
      </c>
      <c r="G176" s="22">
        <v>1989</v>
      </c>
      <c r="H176" s="23">
        <v>1976</v>
      </c>
      <c r="I176" s="24">
        <v>1982</v>
      </c>
      <c r="J176" s="25">
        <v>1991</v>
      </c>
      <c r="K176" s="23">
        <v>1959</v>
      </c>
      <c r="L176" s="26">
        <v>1969</v>
      </c>
      <c r="M176" s="27">
        <v>1955</v>
      </c>
      <c r="N176" s="20">
        <v>1971</v>
      </c>
      <c r="O176" s="87" t="s">
        <v>86</v>
      </c>
    </row>
    <row r="177" spans="1:15" x14ac:dyDescent="0.3">
      <c r="A177" s="15" t="s">
        <v>185</v>
      </c>
      <c r="B177" s="16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 t="s">
        <v>185</v>
      </c>
    </row>
    <row r="178" spans="1:15" s="388" customFormat="1" x14ac:dyDescent="0.3">
      <c r="A178" s="3" t="s">
        <v>186</v>
      </c>
      <c r="B178" s="4">
        <f>SUM(C178:N178)</f>
        <v>1753.46</v>
      </c>
      <c r="C178" s="423">
        <v>50</v>
      </c>
      <c r="D178" s="424">
        <v>93.75</v>
      </c>
      <c r="E178" s="425">
        <v>204</v>
      </c>
      <c r="F178" s="426">
        <v>180.75</v>
      </c>
      <c r="G178" s="427">
        <v>206.2</v>
      </c>
      <c r="H178" s="428">
        <v>229.8</v>
      </c>
      <c r="I178" s="429">
        <v>203</v>
      </c>
      <c r="J178" s="430">
        <v>169.75</v>
      </c>
      <c r="K178" s="428">
        <v>179.38</v>
      </c>
      <c r="L178" s="431">
        <v>111.08</v>
      </c>
      <c r="M178" s="432">
        <v>76</v>
      </c>
      <c r="N178" s="425">
        <v>49.75</v>
      </c>
      <c r="O178" s="3" t="s">
        <v>186</v>
      </c>
    </row>
    <row r="179" spans="1:15" x14ac:dyDescent="0.3">
      <c r="A179" s="2" t="s">
        <v>187</v>
      </c>
      <c r="B179" s="4">
        <f>SUM(C179:N179)</f>
        <v>1645</v>
      </c>
      <c r="C179" s="17">
        <v>68</v>
      </c>
      <c r="D179" s="19">
        <v>80</v>
      </c>
      <c r="E179" s="20">
        <v>115</v>
      </c>
      <c r="F179" s="21">
        <v>162</v>
      </c>
      <c r="G179" s="22">
        <v>199</v>
      </c>
      <c r="H179" s="23">
        <v>206</v>
      </c>
      <c r="I179" s="24">
        <v>213</v>
      </c>
      <c r="J179" s="25">
        <v>213</v>
      </c>
      <c r="K179" s="23">
        <v>151</v>
      </c>
      <c r="L179" s="26">
        <v>116</v>
      </c>
      <c r="M179" s="27">
        <v>74</v>
      </c>
      <c r="N179" s="20">
        <v>48</v>
      </c>
      <c r="O179" s="2" t="s">
        <v>187</v>
      </c>
    </row>
    <row r="180" spans="1:15" x14ac:dyDescent="0.3">
      <c r="A180" s="2" t="s">
        <v>28</v>
      </c>
      <c r="B180" s="18">
        <f>INT((B178-B179)*10000/B179)/100</f>
        <v>6.59</v>
      </c>
      <c r="C180" s="17">
        <f t="shared" ref="C180:N180" si="12">INT((C178-C179)*10000/C179)/100</f>
        <v>-26.48</v>
      </c>
      <c r="D180" s="19">
        <f t="shared" si="12"/>
        <v>17.18</v>
      </c>
      <c r="E180" s="20">
        <f t="shared" si="12"/>
        <v>77.39</v>
      </c>
      <c r="F180" s="21">
        <f t="shared" si="12"/>
        <v>11.57</v>
      </c>
      <c r="G180" s="22">
        <f t="shared" si="12"/>
        <v>3.61</v>
      </c>
      <c r="H180" s="23">
        <f t="shared" si="12"/>
        <v>11.55</v>
      </c>
      <c r="I180" s="24">
        <f t="shared" si="12"/>
        <v>-4.7</v>
      </c>
      <c r="J180" s="25">
        <f t="shared" si="12"/>
        <v>-20.309999999999999</v>
      </c>
      <c r="K180" s="23">
        <f t="shared" si="12"/>
        <v>18.79</v>
      </c>
      <c r="L180" s="26">
        <f t="shared" si="12"/>
        <v>-4.25</v>
      </c>
      <c r="M180" s="27">
        <f t="shared" si="12"/>
        <v>2.7</v>
      </c>
      <c r="N180" s="20">
        <f t="shared" si="12"/>
        <v>3.64</v>
      </c>
      <c r="O180" s="2" t="s">
        <v>28</v>
      </c>
    </row>
    <row r="181" spans="1:15" x14ac:dyDescent="0.3">
      <c r="A181" s="2" t="s">
        <v>188</v>
      </c>
      <c r="B181" s="18">
        <v>1798</v>
      </c>
      <c r="C181" s="17">
        <v>95</v>
      </c>
      <c r="D181" s="19">
        <v>154</v>
      </c>
      <c r="E181" s="20">
        <v>204</v>
      </c>
      <c r="F181" s="21">
        <v>291</v>
      </c>
      <c r="G181" s="22">
        <v>273.39999999999998</v>
      </c>
      <c r="H181" s="23">
        <v>292</v>
      </c>
      <c r="I181" s="24">
        <v>310</v>
      </c>
      <c r="J181" s="25">
        <v>284</v>
      </c>
      <c r="K181" s="23">
        <v>238</v>
      </c>
      <c r="L181" s="26">
        <v>179</v>
      </c>
      <c r="M181" s="27">
        <v>95</v>
      </c>
      <c r="N181" s="20">
        <v>90.3</v>
      </c>
      <c r="O181" s="2" t="s">
        <v>188</v>
      </c>
    </row>
    <row r="182" spans="1:15" x14ac:dyDescent="0.3">
      <c r="A182" s="2" t="s">
        <v>86</v>
      </c>
      <c r="B182" s="18">
        <v>2009</v>
      </c>
      <c r="C182" s="17">
        <v>2005</v>
      </c>
      <c r="D182" s="19">
        <v>2008</v>
      </c>
      <c r="E182" s="20">
        <v>2014</v>
      </c>
      <c r="F182" s="21">
        <v>2007</v>
      </c>
      <c r="G182" s="22">
        <v>2011</v>
      </c>
      <c r="H182" s="23">
        <v>1976</v>
      </c>
      <c r="I182" s="24">
        <v>1990</v>
      </c>
      <c r="J182" s="25">
        <v>1976</v>
      </c>
      <c r="K182" s="23">
        <v>1997</v>
      </c>
      <c r="L182" s="26">
        <v>1965</v>
      </c>
      <c r="M182" s="27">
        <v>2005</v>
      </c>
      <c r="N182" s="20">
        <v>2013</v>
      </c>
      <c r="O182" s="2" t="s">
        <v>86</v>
      </c>
    </row>
    <row r="183" spans="1:15" x14ac:dyDescent="0.3">
      <c r="A183" s="2" t="s">
        <v>189</v>
      </c>
      <c r="B183" s="18">
        <v>1603</v>
      </c>
      <c r="C183" s="17">
        <v>32</v>
      </c>
      <c r="D183" s="19">
        <v>28</v>
      </c>
      <c r="E183" s="20">
        <v>54</v>
      </c>
      <c r="F183" s="21">
        <v>100</v>
      </c>
      <c r="G183" s="22">
        <v>120</v>
      </c>
      <c r="H183" s="23">
        <v>115</v>
      </c>
      <c r="I183" s="24">
        <v>141</v>
      </c>
      <c r="J183" s="25">
        <v>127</v>
      </c>
      <c r="K183" s="23">
        <v>81</v>
      </c>
      <c r="L183" s="26">
        <v>52</v>
      </c>
      <c r="M183" s="27">
        <v>42</v>
      </c>
      <c r="N183" s="20">
        <v>17</v>
      </c>
      <c r="O183" s="2" t="s">
        <v>189</v>
      </c>
    </row>
    <row r="184" spans="1:15" x14ac:dyDescent="0.3">
      <c r="A184" s="2" t="s">
        <v>86</v>
      </c>
      <c r="B184" s="18">
        <v>2002</v>
      </c>
      <c r="C184" s="17">
        <v>1964</v>
      </c>
      <c r="D184" s="19">
        <v>2006</v>
      </c>
      <c r="E184" s="20">
        <v>2001</v>
      </c>
      <c r="F184" s="21">
        <v>1998</v>
      </c>
      <c r="G184" s="22">
        <v>2006</v>
      </c>
      <c r="H184" s="23">
        <v>2007</v>
      </c>
      <c r="I184" s="24">
        <v>1965</v>
      </c>
      <c r="J184" s="25">
        <v>1968</v>
      </c>
      <c r="K184" s="23">
        <v>1984</v>
      </c>
      <c r="L184" s="26">
        <v>1998</v>
      </c>
      <c r="M184" s="27">
        <v>2010</v>
      </c>
      <c r="N184" s="20">
        <v>1988</v>
      </c>
      <c r="O184" s="2" t="s">
        <v>86</v>
      </c>
    </row>
    <row r="185" spans="1:15" x14ac:dyDescent="0.3">
      <c r="A185" s="15" t="s">
        <v>190</v>
      </c>
      <c r="B185" s="16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 t="s">
        <v>190</v>
      </c>
    </row>
    <row r="186" spans="1:15" x14ac:dyDescent="0.3">
      <c r="A186" s="263" t="s">
        <v>191</v>
      </c>
      <c r="B186" s="264">
        <f>SUM(C186:N186)</f>
        <v>133</v>
      </c>
      <c r="C186" s="265">
        <v>20</v>
      </c>
      <c r="D186" s="266">
        <v>18</v>
      </c>
      <c r="E186" s="267">
        <v>5</v>
      </c>
      <c r="F186" s="268">
        <v>5</v>
      </c>
      <c r="G186" s="269">
        <v>9</v>
      </c>
      <c r="H186" s="270">
        <v>8</v>
      </c>
      <c r="I186" s="271">
        <v>11</v>
      </c>
      <c r="J186" s="272">
        <v>19</v>
      </c>
      <c r="K186" s="270">
        <v>4</v>
      </c>
      <c r="L186" s="273">
        <v>9</v>
      </c>
      <c r="M186" s="274">
        <v>8</v>
      </c>
      <c r="N186" s="267">
        <v>17</v>
      </c>
      <c r="O186" s="263" t="s">
        <v>191</v>
      </c>
    </row>
    <row r="187" spans="1:15" x14ac:dyDescent="0.3">
      <c r="A187" s="275" t="s">
        <v>192</v>
      </c>
      <c r="B187" s="253">
        <f>SUM(C187:N187)</f>
        <v>132.86324786324786</v>
      </c>
      <c r="C187" s="276">
        <v>12.307692307692308</v>
      </c>
      <c r="D187" s="277">
        <v>10.384615384615385</v>
      </c>
      <c r="E187" s="278">
        <v>10.615384615384615</v>
      </c>
      <c r="F187" s="279">
        <v>8.5384615384615383</v>
      </c>
      <c r="G187" s="280">
        <v>10.846153846153843</v>
      </c>
      <c r="H187" s="281">
        <v>9.0769230769230766</v>
      </c>
      <c r="I187" s="282">
        <v>11.615384615384615</v>
      </c>
      <c r="J187" s="283">
        <v>11</v>
      </c>
      <c r="K187" s="281">
        <v>8.9230769230769234</v>
      </c>
      <c r="L187" s="284">
        <v>12.384615384615385</v>
      </c>
      <c r="M187" s="285">
        <v>13.786324786324787</v>
      </c>
      <c r="N187" s="278">
        <v>13.384615384615385</v>
      </c>
      <c r="O187" s="275" t="s">
        <v>192</v>
      </c>
    </row>
    <row r="188" spans="1:15" x14ac:dyDescent="0.3">
      <c r="A188" s="2" t="s">
        <v>193</v>
      </c>
      <c r="B188" s="18">
        <v>174</v>
      </c>
      <c r="C188" s="17">
        <v>20</v>
      </c>
      <c r="D188" s="19">
        <v>21</v>
      </c>
      <c r="E188" s="20">
        <v>20</v>
      </c>
      <c r="F188" s="21">
        <v>21</v>
      </c>
      <c r="G188" s="22">
        <v>21</v>
      </c>
      <c r="H188" s="23">
        <v>15</v>
      </c>
      <c r="I188" s="24">
        <v>17</v>
      </c>
      <c r="J188" s="25">
        <v>19</v>
      </c>
      <c r="K188" s="23">
        <v>18</v>
      </c>
      <c r="L188" s="26">
        <v>19</v>
      </c>
      <c r="M188" s="27">
        <v>18</v>
      </c>
      <c r="N188" s="20">
        <v>23</v>
      </c>
      <c r="O188" s="2" t="s">
        <v>193</v>
      </c>
    </row>
    <row r="189" spans="1:15" x14ac:dyDescent="0.3">
      <c r="A189" s="2" t="s">
        <v>86</v>
      </c>
      <c r="B189" s="18">
        <v>2002</v>
      </c>
      <c r="C189" s="17">
        <v>2014</v>
      </c>
      <c r="D189" s="19">
        <v>2002</v>
      </c>
      <c r="E189" s="20">
        <v>2008</v>
      </c>
      <c r="F189" s="21">
        <v>2001</v>
      </c>
      <c r="G189" s="22">
        <v>2002</v>
      </c>
      <c r="H189" s="23">
        <v>2007</v>
      </c>
      <c r="I189" s="24">
        <v>2007</v>
      </c>
      <c r="J189" s="25">
        <v>2014</v>
      </c>
      <c r="K189" s="23">
        <v>2001</v>
      </c>
      <c r="L189" s="26">
        <v>2012</v>
      </c>
      <c r="M189" s="27">
        <v>2009</v>
      </c>
      <c r="N189" s="20">
        <v>2011</v>
      </c>
      <c r="O189" s="2" t="s">
        <v>86</v>
      </c>
    </row>
    <row r="190" spans="1:15" x14ac:dyDescent="0.3">
      <c r="A190" s="2" t="s">
        <v>194</v>
      </c>
      <c r="B190" s="18">
        <v>109</v>
      </c>
      <c r="C190" s="17">
        <v>8</v>
      </c>
      <c r="D190" s="19">
        <v>2</v>
      </c>
      <c r="E190" s="20">
        <v>4</v>
      </c>
      <c r="F190" s="21">
        <v>2</v>
      </c>
      <c r="G190" s="22">
        <v>4</v>
      </c>
      <c r="H190" s="23">
        <v>5</v>
      </c>
      <c r="I190" s="24">
        <v>5</v>
      </c>
      <c r="J190" s="25">
        <v>2</v>
      </c>
      <c r="K190" s="23">
        <v>2</v>
      </c>
      <c r="L190" s="26">
        <v>4</v>
      </c>
      <c r="M190" s="27">
        <v>4</v>
      </c>
      <c r="N190" s="20">
        <v>3</v>
      </c>
      <c r="O190" s="2" t="s">
        <v>194</v>
      </c>
    </row>
    <row r="191" spans="1:15" ht="15" thickBot="1" x14ac:dyDescent="0.35">
      <c r="A191" s="87" t="s">
        <v>86</v>
      </c>
      <c r="B191" s="88">
        <v>2009</v>
      </c>
      <c r="C191" s="89">
        <v>2009</v>
      </c>
      <c r="D191" s="90">
        <v>2012</v>
      </c>
      <c r="E191" s="91">
        <v>2012</v>
      </c>
      <c r="F191" s="92">
        <v>2007</v>
      </c>
      <c r="G191" s="93">
        <v>2010</v>
      </c>
      <c r="H191" s="94">
        <v>2008</v>
      </c>
      <c r="I191" s="95">
        <v>2013</v>
      </c>
      <c r="J191" s="96">
        <v>2009</v>
      </c>
      <c r="K191" s="94">
        <v>2003</v>
      </c>
      <c r="L191" s="97">
        <v>2007</v>
      </c>
      <c r="M191" s="98">
        <v>2011</v>
      </c>
      <c r="N191" s="91">
        <v>2010</v>
      </c>
      <c r="O191" s="87" t="s">
        <v>86</v>
      </c>
    </row>
    <row r="192" spans="1:15" ht="15" thickTop="1" x14ac:dyDescent="0.3">
      <c r="A192" s="61" t="s">
        <v>195</v>
      </c>
      <c r="B192" s="62">
        <f>SUM(C192:N192)</f>
        <v>136</v>
      </c>
      <c r="C192" s="63">
        <v>20</v>
      </c>
      <c r="D192" s="64">
        <v>20</v>
      </c>
      <c r="E192" s="65">
        <v>7</v>
      </c>
      <c r="F192" s="66">
        <v>7</v>
      </c>
      <c r="G192" s="67">
        <v>11</v>
      </c>
      <c r="H192" s="68">
        <v>7</v>
      </c>
      <c r="I192" s="69">
        <v>13</v>
      </c>
      <c r="J192" s="70">
        <v>10</v>
      </c>
      <c r="K192" s="68">
        <v>4</v>
      </c>
      <c r="L192" s="71">
        <v>11</v>
      </c>
      <c r="M192" s="72">
        <v>9</v>
      </c>
      <c r="N192" s="65">
        <v>17</v>
      </c>
      <c r="O192" s="61" t="s">
        <v>195</v>
      </c>
    </row>
    <row r="193" spans="1:15" x14ac:dyDescent="0.3">
      <c r="A193" s="2" t="s">
        <v>192</v>
      </c>
      <c r="B193" s="18">
        <f>SUM(C193:N193)</f>
        <v>126</v>
      </c>
      <c r="C193" s="17">
        <v>11</v>
      </c>
      <c r="D193" s="19">
        <v>10</v>
      </c>
      <c r="E193" s="20">
        <v>10</v>
      </c>
      <c r="F193" s="21">
        <v>11</v>
      </c>
      <c r="G193" s="22">
        <v>10</v>
      </c>
      <c r="H193" s="23">
        <v>10</v>
      </c>
      <c r="I193" s="24">
        <v>9</v>
      </c>
      <c r="J193" s="25">
        <v>10</v>
      </c>
      <c r="K193" s="23">
        <v>11</v>
      </c>
      <c r="L193" s="26">
        <v>10</v>
      </c>
      <c r="M193" s="27">
        <v>12</v>
      </c>
      <c r="N193" s="20">
        <v>12</v>
      </c>
      <c r="O193" s="2" t="s">
        <v>192</v>
      </c>
    </row>
    <row r="194" spans="1:15" x14ac:dyDescent="0.3">
      <c r="A194" s="2" t="s">
        <v>193</v>
      </c>
      <c r="B194" s="16"/>
      <c r="C194" s="17">
        <v>24</v>
      </c>
      <c r="D194" s="19">
        <v>21</v>
      </c>
      <c r="E194" s="20">
        <v>23</v>
      </c>
      <c r="F194" s="21">
        <v>21</v>
      </c>
      <c r="G194" s="22">
        <v>20</v>
      </c>
      <c r="H194" s="23">
        <v>21</v>
      </c>
      <c r="I194" s="24">
        <v>21</v>
      </c>
      <c r="J194" s="25">
        <v>21</v>
      </c>
      <c r="K194" s="23">
        <v>22</v>
      </c>
      <c r="L194" s="26">
        <v>24</v>
      </c>
      <c r="M194" s="27">
        <v>23</v>
      </c>
      <c r="N194" s="20">
        <v>21</v>
      </c>
      <c r="O194" s="2" t="s">
        <v>193</v>
      </c>
    </row>
    <row r="195" spans="1:15" x14ac:dyDescent="0.3">
      <c r="A195" s="2" t="s">
        <v>86</v>
      </c>
      <c r="B195" s="16"/>
      <c r="C195" s="17">
        <v>1948</v>
      </c>
      <c r="D195" s="19">
        <v>1995</v>
      </c>
      <c r="E195" s="20">
        <v>1979</v>
      </c>
      <c r="F195" s="21">
        <v>2001</v>
      </c>
      <c r="G195" s="22">
        <v>2006</v>
      </c>
      <c r="H195" s="23">
        <v>1991</v>
      </c>
      <c r="I195" s="24">
        <v>1988</v>
      </c>
      <c r="J195" s="25">
        <v>1956</v>
      </c>
      <c r="K195" s="23">
        <v>1950</v>
      </c>
      <c r="L195" s="26">
        <v>1981</v>
      </c>
      <c r="M195" s="27">
        <v>2000</v>
      </c>
      <c r="N195" s="20" t="s">
        <v>99</v>
      </c>
      <c r="O195" s="2" t="s">
        <v>86</v>
      </c>
    </row>
    <row r="196" spans="1:15" x14ac:dyDescent="0.3">
      <c r="A196" s="2" t="s">
        <v>194</v>
      </c>
      <c r="B196" s="16"/>
      <c r="C196" s="17">
        <v>1</v>
      </c>
      <c r="D196" s="19">
        <v>1</v>
      </c>
      <c r="E196" s="20">
        <v>1</v>
      </c>
      <c r="F196" s="21">
        <v>2</v>
      </c>
      <c r="G196" s="22">
        <v>2</v>
      </c>
      <c r="H196" s="23">
        <v>1</v>
      </c>
      <c r="I196" s="24">
        <v>3</v>
      </c>
      <c r="J196" s="25">
        <v>2</v>
      </c>
      <c r="K196" s="23">
        <v>1</v>
      </c>
      <c r="L196" s="26">
        <v>2</v>
      </c>
      <c r="M196" s="27">
        <v>4</v>
      </c>
      <c r="N196" s="20">
        <v>2</v>
      </c>
      <c r="O196" s="2" t="s">
        <v>194</v>
      </c>
    </row>
    <row r="197" spans="1:15" x14ac:dyDescent="0.3">
      <c r="A197" s="87" t="s">
        <v>86</v>
      </c>
      <c r="B197" s="99"/>
      <c r="C197" s="89">
        <v>1997</v>
      </c>
      <c r="D197" s="90">
        <v>1959</v>
      </c>
      <c r="E197" s="91">
        <v>1953</v>
      </c>
      <c r="F197" s="92">
        <v>2007</v>
      </c>
      <c r="G197" s="93">
        <v>1989</v>
      </c>
      <c r="H197" s="94">
        <v>1976</v>
      </c>
      <c r="I197" s="95" t="s">
        <v>99</v>
      </c>
      <c r="J197" s="96">
        <v>1995</v>
      </c>
      <c r="K197" s="94">
        <v>1959</v>
      </c>
      <c r="L197" s="97">
        <v>1969</v>
      </c>
      <c r="M197" s="98" t="s">
        <v>99</v>
      </c>
      <c r="N197" s="91">
        <v>1971</v>
      </c>
      <c r="O197" s="87" t="s">
        <v>86</v>
      </c>
    </row>
    <row r="198" spans="1:15" x14ac:dyDescent="0.3">
      <c r="A198" s="15" t="s">
        <v>196</v>
      </c>
      <c r="B198" s="16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 t="s">
        <v>196</v>
      </c>
    </row>
    <row r="199" spans="1:15" x14ac:dyDescent="0.3">
      <c r="A199" s="3" t="s">
        <v>197</v>
      </c>
      <c r="B199" s="18">
        <v>37.6</v>
      </c>
      <c r="C199" s="5">
        <v>17</v>
      </c>
      <c r="D199" s="6">
        <v>13.8</v>
      </c>
      <c r="E199" s="7">
        <v>9.4</v>
      </c>
      <c r="F199" s="8">
        <v>8</v>
      </c>
      <c r="G199" s="9">
        <v>19.600000000000001</v>
      </c>
      <c r="H199" s="10">
        <v>17</v>
      </c>
      <c r="I199" s="11">
        <v>14.8</v>
      </c>
      <c r="J199" s="12">
        <v>37.6</v>
      </c>
      <c r="K199" s="10">
        <v>5</v>
      </c>
      <c r="L199" s="13">
        <v>12.2</v>
      </c>
      <c r="M199" s="14">
        <v>12.2</v>
      </c>
      <c r="N199" s="7">
        <v>16.100000000000001</v>
      </c>
      <c r="O199" s="3" t="s">
        <v>197</v>
      </c>
    </row>
    <row r="200" spans="1:15" x14ac:dyDescent="0.3">
      <c r="A200" s="35" t="s">
        <v>89</v>
      </c>
      <c r="B200" s="38">
        <v>41876</v>
      </c>
      <c r="C200" s="39">
        <v>41666</v>
      </c>
      <c r="D200" s="40">
        <v>41697</v>
      </c>
      <c r="E200" s="41">
        <v>41719</v>
      </c>
      <c r="F200" s="42">
        <v>41751</v>
      </c>
      <c r="G200" s="43">
        <v>41767</v>
      </c>
      <c r="H200" s="44">
        <v>41817</v>
      </c>
      <c r="I200" s="45">
        <v>41825</v>
      </c>
      <c r="J200" s="46">
        <v>41876</v>
      </c>
      <c r="K200" s="44">
        <v>41900</v>
      </c>
      <c r="L200" s="47">
        <v>41929</v>
      </c>
      <c r="M200" s="48">
        <v>41945</v>
      </c>
      <c r="N200" s="41">
        <v>41985</v>
      </c>
      <c r="O200" s="35" t="s">
        <v>89</v>
      </c>
    </row>
    <row r="201" spans="1:15" x14ac:dyDescent="0.3">
      <c r="A201" s="2" t="s">
        <v>198</v>
      </c>
      <c r="B201" s="18">
        <v>65</v>
      </c>
      <c r="C201" s="17">
        <v>25</v>
      </c>
      <c r="D201" s="19">
        <v>24.6</v>
      </c>
      <c r="E201" s="20">
        <v>23.4</v>
      </c>
      <c r="F201" s="21">
        <v>63.5</v>
      </c>
      <c r="G201" s="22">
        <v>50</v>
      </c>
      <c r="H201" s="23">
        <v>32</v>
      </c>
      <c r="I201" s="24">
        <v>48</v>
      </c>
      <c r="J201" s="25">
        <v>65</v>
      </c>
      <c r="K201" s="23">
        <v>32</v>
      </c>
      <c r="L201" s="26">
        <v>39.799999999999997</v>
      </c>
      <c r="M201" s="27">
        <v>45.4</v>
      </c>
      <c r="N201" s="20">
        <v>33.799999999999997</v>
      </c>
      <c r="O201" s="2" t="s">
        <v>198</v>
      </c>
    </row>
    <row r="202" spans="1:15" ht="15" thickBot="1" x14ac:dyDescent="0.35">
      <c r="A202" s="87" t="s">
        <v>89</v>
      </c>
      <c r="B202" s="167">
        <v>37494</v>
      </c>
      <c r="C202" s="89" t="s">
        <v>200</v>
      </c>
      <c r="D202" s="169">
        <v>40237</v>
      </c>
      <c r="E202" s="170">
        <v>40973</v>
      </c>
      <c r="F202" s="92" t="s">
        <v>202</v>
      </c>
      <c r="G202" s="172">
        <v>38843</v>
      </c>
      <c r="H202" s="173">
        <v>39210</v>
      </c>
      <c r="I202" s="95" t="s">
        <v>387</v>
      </c>
      <c r="J202" s="175">
        <v>37494</v>
      </c>
      <c r="K202" s="173">
        <v>37500</v>
      </c>
      <c r="L202" s="176">
        <v>41186</v>
      </c>
      <c r="M202" s="177">
        <v>40495</v>
      </c>
      <c r="N202" s="170">
        <v>41265</v>
      </c>
      <c r="O202" s="87" t="s">
        <v>89</v>
      </c>
    </row>
    <row r="203" spans="1:15" ht="15" thickTop="1" x14ac:dyDescent="0.3">
      <c r="A203" s="61" t="s">
        <v>206</v>
      </c>
      <c r="B203" s="213">
        <v>41.3</v>
      </c>
      <c r="C203" s="63">
        <v>14.7</v>
      </c>
      <c r="D203" s="64">
        <v>17.3</v>
      </c>
      <c r="E203" s="65">
        <v>6.3</v>
      </c>
      <c r="F203" s="66">
        <v>13.6</v>
      </c>
      <c r="G203" s="67">
        <v>20.8</v>
      </c>
      <c r="H203" s="68">
        <v>13.2</v>
      </c>
      <c r="I203" s="69">
        <v>17</v>
      </c>
      <c r="J203" s="70">
        <v>41.3</v>
      </c>
      <c r="K203" s="68">
        <v>34.1</v>
      </c>
      <c r="L203" s="71">
        <v>10.7</v>
      </c>
      <c r="M203" s="72">
        <v>11.9</v>
      </c>
      <c r="N203" s="65">
        <v>16.100000000000001</v>
      </c>
      <c r="O203" s="61" t="s">
        <v>206</v>
      </c>
    </row>
    <row r="204" spans="1:15" x14ac:dyDescent="0.3">
      <c r="A204" s="152" t="s">
        <v>89</v>
      </c>
      <c r="B204" s="214">
        <v>41876</v>
      </c>
      <c r="C204" s="154">
        <v>41665</v>
      </c>
      <c r="D204" s="155">
        <v>41697</v>
      </c>
      <c r="E204" s="156">
        <v>41718</v>
      </c>
      <c r="F204" s="157">
        <v>41758</v>
      </c>
      <c r="G204" s="158">
        <v>41780</v>
      </c>
      <c r="H204" s="159">
        <v>41817</v>
      </c>
      <c r="I204" s="160">
        <v>41848</v>
      </c>
      <c r="J204" s="161">
        <v>41876</v>
      </c>
      <c r="K204" s="159">
        <v>41900</v>
      </c>
      <c r="L204" s="162">
        <v>41928</v>
      </c>
      <c r="M204" s="163">
        <v>41968</v>
      </c>
      <c r="N204" s="156">
        <v>41985</v>
      </c>
      <c r="O204" s="152" t="s">
        <v>89</v>
      </c>
    </row>
    <row r="205" spans="1:15" x14ac:dyDescent="0.3">
      <c r="A205" s="2" t="s">
        <v>198</v>
      </c>
      <c r="B205" s="18">
        <v>101.4</v>
      </c>
      <c r="C205" s="17">
        <v>41.1</v>
      </c>
      <c r="D205" s="19">
        <v>33.4</v>
      </c>
      <c r="E205" s="20">
        <v>31.4</v>
      </c>
      <c r="F205" s="21">
        <v>37.5</v>
      </c>
      <c r="G205" s="22">
        <v>38</v>
      </c>
      <c r="H205" s="23">
        <v>68.099999999999994</v>
      </c>
      <c r="I205" s="24">
        <v>77</v>
      </c>
      <c r="J205" s="25">
        <v>65</v>
      </c>
      <c r="K205" s="23">
        <v>101.4</v>
      </c>
      <c r="L205" s="26">
        <v>53.3</v>
      </c>
      <c r="M205" s="27">
        <v>37.4</v>
      </c>
      <c r="N205" s="20">
        <v>37.6</v>
      </c>
      <c r="O205" s="2" t="s">
        <v>198</v>
      </c>
    </row>
    <row r="206" spans="1:15" x14ac:dyDescent="0.3">
      <c r="A206" s="2" t="s">
        <v>89</v>
      </c>
      <c r="B206" s="38">
        <v>34587</v>
      </c>
      <c r="C206" s="73">
        <v>9135</v>
      </c>
      <c r="D206" s="74">
        <v>37299</v>
      </c>
      <c r="E206" s="75">
        <v>32574</v>
      </c>
      <c r="F206" s="76">
        <v>28582</v>
      </c>
      <c r="G206" s="77">
        <v>34098</v>
      </c>
      <c r="H206" s="78">
        <v>19540</v>
      </c>
      <c r="I206" s="79">
        <v>10049</v>
      </c>
      <c r="J206" s="80">
        <v>37494</v>
      </c>
      <c r="K206" s="78">
        <v>34587</v>
      </c>
      <c r="L206" s="81">
        <v>11973</v>
      </c>
      <c r="M206" s="82">
        <v>23334</v>
      </c>
      <c r="N206" s="75">
        <v>29207</v>
      </c>
      <c r="O206" s="2"/>
    </row>
    <row r="207" spans="1:15" x14ac:dyDescent="0.3">
      <c r="A207" s="15" t="s">
        <v>207</v>
      </c>
      <c r="B207" s="16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 t="s">
        <v>207</v>
      </c>
    </row>
    <row r="208" spans="1:15" x14ac:dyDescent="0.3">
      <c r="A208" s="263" t="s">
        <v>208</v>
      </c>
      <c r="B208" s="264">
        <f>SUM(C208:N208)</f>
        <v>2</v>
      </c>
      <c r="C208" s="265">
        <v>1</v>
      </c>
      <c r="D208" s="266">
        <v>0</v>
      </c>
      <c r="E208" s="267">
        <v>0</v>
      </c>
      <c r="F208" s="268">
        <v>0</v>
      </c>
      <c r="G208" s="269">
        <v>0</v>
      </c>
      <c r="H208" s="270">
        <v>0</v>
      </c>
      <c r="I208" s="271">
        <v>0</v>
      </c>
      <c r="J208" s="272">
        <v>0</v>
      </c>
      <c r="K208" s="270">
        <v>0</v>
      </c>
      <c r="L208" s="273">
        <v>0</v>
      </c>
      <c r="M208" s="274">
        <v>0</v>
      </c>
      <c r="N208" s="267">
        <v>1</v>
      </c>
      <c r="O208" s="263" t="s">
        <v>208</v>
      </c>
    </row>
    <row r="209" spans="1:15" x14ac:dyDescent="0.3">
      <c r="A209" s="275" t="s">
        <v>209</v>
      </c>
      <c r="B209" s="253">
        <f>SUM(C209:N209)</f>
        <v>12.692307692307692</v>
      </c>
      <c r="C209" s="276">
        <v>2.7692307692307692</v>
      </c>
      <c r="D209" s="277">
        <v>4.384615384615385</v>
      </c>
      <c r="E209" s="278">
        <v>2.6923076923076925</v>
      </c>
      <c r="F209" s="279">
        <v>0.23076923076923078</v>
      </c>
      <c r="G209" s="280">
        <v>0</v>
      </c>
      <c r="H209" s="281">
        <v>0</v>
      </c>
      <c r="I209" s="282">
        <v>0</v>
      </c>
      <c r="J209" s="283">
        <v>0</v>
      </c>
      <c r="K209" s="281">
        <v>0</v>
      </c>
      <c r="L209" s="284">
        <v>7.6923076923076927E-2</v>
      </c>
      <c r="M209" s="285">
        <v>0.46153846153846156</v>
      </c>
      <c r="N209" s="278">
        <v>2.0769230769230771</v>
      </c>
      <c r="O209" s="275" t="s">
        <v>209</v>
      </c>
    </row>
    <row r="210" spans="1:15" x14ac:dyDescent="0.3">
      <c r="A210" s="2" t="s">
        <v>210</v>
      </c>
      <c r="B210" s="18">
        <v>22</v>
      </c>
      <c r="C210" s="17">
        <v>9</v>
      </c>
      <c r="D210" s="19">
        <v>13</v>
      </c>
      <c r="E210" s="20">
        <v>7</v>
      </c>
      <c r="F210" s="21">
        <v>2</v>
      </c>
      <c r="G210" s="22">
        <v>0</v>
      </c>
      <c r="H210" s="23">
        <v>0</v>
      </c>
      <c r="I210" s="24">
        <v>0</v>
      </c>
      <c r="J210" s="25">
        <v>0</v>
      </c>
      <c r="K210" s="23">
        <v>0</v>
      </c>
      <c r="L210" s="26">
        <v>1</v>
      </c>
      <c r="M210" s="27">
        <v>2</v>
      </c>
      <c r="N210" s="20">
        <v>9</v>
      </c>
      <c r="O210" s="2" t="s">
        <v>210</v>
      </c>
    </row>
    <row r="211" spans="1:15" x14ac:dyDescent="0.3">
      <c r="A211" s="2" t="s">
        <v>86</v>
      </c>
      <c r="B211" s="18">
        <v>2005</v>
      </c>
      <c r="C211" s="17">
        <v>2010</v>
      </c>
      <c r="D211" s="19">
        <v>2010</v>
      </c>
      <c r="E211" s="20">
        <v>2006</v>
      </c>
      <c r="F211" s="21">
        <v>2008</v>
      </c>
      <c r="G211" s="22"/>
      <c r="H211" s="23"/>
      <c r="I211" s="24"/>
      <c r="J211" s="25"/>
      <c r="K211" s="23"/>
      <c r="L211" s="26">
        <v>2012</v>
      </c>
      <c r="M211" s="27">
        <v>2010</v>
      </c>
      <c r="N211" s="20">
        <v>2010</v>
      </c>
      <c r="O211" s="2" t="s">
        <v>86</v>
      </c>
    </row>
    <row r="212" spans="1:15" x14ac:dyDescent="0.3">
      <c r="A212" s="2" t="s">
        <v>211</v>
      </c>
      <c r="B212" s="18">
        <v>0</v>
      </c>
      <c r="C212" s="17">
        <v>0</v>
      </c>
      <c r="D212" s="19">
        <v>0</v>
      </c>
      <c r="E212" s="20">
        <v>0</v>
      </c>
      <c r="F212" s="21">
        <v>0</v>
      </c>
      <c r="G212" s="22">
        <v>0</v>
      </c>
      <c r="H212" s="23">
        <v>0</v>
      </c>
      <c r="I212" s="24">
        <v>0</v>
      </c>
      <c r="J212" s="25">
        <v>0</v>
      </c>
      <c r="K212" s="23">
        <v>0</v>
      </c>
      <c r="L212" s="26">
        <v>0</v>
      </c>
      <c r="M212" s="27">
        <v>0</v>
      </c>
      <c r="N212" s="20">
        <v>0</v>
      </c>
      <c r="O212" s="2" t="s">
        <v>211</v>
      </c>
    </row>
    <row r="213" spans="1:15" x14ac:dyDescent="0.3">
      <c r="A213" s="2" t="s">
        <v>126</v>
      </c>
      <c r="B213" s="18">
        <v>2011</v>
      </c>
      <c r="C213" s="17">
        <v>2012</v>
      </c>
      <c r="D213" s="19">
        <v>2014</v>
      </c>
      <c r="E213" s="20">
        <v>2014</v>
      </c>
      <c r="F213" s="21">
        <v>2014</v>
      </c>
      <c r="G213" s="22"/>
      <c r="H213" s="23"/>
      <c r="I213" s="24"/>
      <c r="J213" s="25"/>
      <c r="K213" s="23"/>
      <c r="L213" s="26">
        <v>2014</v>
      </c>
      <c r="M213" s="27">
        <v>2014</v>
      </c>
      <c r="N213" s="20">
        <v>2011</v>
      </c>
      <c r="O213" s="2" t="s">
        <v>126</v>
      </c>
    </row>
    <row r="214" spans="1:15" x14ac:dyDescent="0.3">
      <c r="A214" s="2" t="s">
        <v>212</v>
      </c>
      <c r="B214" s="18">
        <v>22</v>
      </c>
      <c r="C214" s="17">
        <v>12</v>
      </c>
      <c r="D214" s="19">
        <v>22</v>
      </c>
      <c r="E214" s="20">
        <v>22</v>
      </c>
      <c r="F214" s="21">
        <v>8</v>
      </c>
      <c r="G214" s="22">
        <v>0</v>
      </c>
      <c r="H214" s="23">
        <v>0</v>
      </c>
      <c r="I214" s="24">
        <v>0</v>
      </c>
      <c r="J214" s="25">
        <v>0</v>
      </c>
      <c r="K214" s="23">
        <v>0</v>
      </c>
      <c r="L214" s="26">
        <v>1</v>
      </c>
      <c r="M214" s="27">
        <v>2</v>
      </c>
      <c r="N214" s="20">
        <v>16</v>
      </c>
      <c r="O214" s="2" t="s">
        <v>212</v>
      </c>
    </row>
    <row r="215" spans="1:15" x14ac:dyDescent="0.3">
      <c r="A215" s="49" t="s">
        <v>89</v>
      </c>
      <c r="B215" s="50">
        <v>38407</v>
      </c>
      <c r="C215" s="51">
        <v>41294</v>
      </c>
      <c r="D215" s="52">
        <v>38407</v>
      </c>
      <c r="E215" s="53">
        <v>38413</v>
      </c>
      <c r="F215" s="54">
        <v>39545</v>
      </c>
      <c r="G215" s="55"/>
      <c r="H215" s="56"/>
      <c r="I215" s="57"/>
      <c r="J215" s="58"/>
      <c r="K215" s="56"/>
      <c r="L215" s="59">
        <v>41209</v>
      </c>
      <c r="M215" s="60">
        <v>40510</v>
      </c>
      <c r="N215" s="53">
        <v>40531</v>
      </c>
      <c r="O215" s="49" t="s">
        <v>89</v>
      </c>
    </row>
    <row r="216" spans="1:15" x14ac:dyDescent="0.3">
      <c r="A216" s="2" t="s">
        <v>388</v>
      </c>
      <c r="B216" s="18">
        <f>SUM(C216:N216)</f>
        <v>14</v>
      </c>
      <c r="C216" s="17">
        <v>4</v>
      </c>
      <c r="D216" s="19">
        <v>4</v>
      </c>
      <c r="E216" s="20">
        <v>2</v>
      </c>
      <c r="F216" s="21">
        <v>1</v>
      </c>
      <c r="G216" s="22">
        <v>0</v>
      </c>
      <c r="H216" s="23">
        <v>0</v>
      </c>
      <c r="I216" s="24">
        <v>0</v>
      </c>
      <c r="J216" s="25">
        <v>0</v>
      </c>
      <c r="K216" s="23">
        <v>0</v>
      </c>
      <c r="L216" s="26">
        <v>0</v>
      </c>
      <c r="M216" s="27">
        <v>1</v>
      </c>
      <c r="N216" s="20">
        <v>2</v>
      </c>
      <c r="O216" s="2" t="s">
        <v>388</v>
      </c>
    </row>
    <row r="217" spans="1:15" x14ac:dyDescent="0.3">
      <c r="A217" s="15" t="s">
        <v>214</v>
      </c>
      <c r="B217" s="16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 t="s">
        <v>214</v>
      </c>
    </row>
    <row r="218" spans="1:15" x14ac:dyDescent="0.3">
      <c r="A218" s="263" t="s">
        <v>215</v>
      </c>
      <c r="B218" s="264">
        <f>SUM(C218:N218)</f>
        <v>10</v>
      </c>
      <c r="C218" s="265">
        <v>2</v>
      </c>
      <c r="D218" s="266">
        <v>0</v>
      </c>
      <c r="E218" s="267">
        <v>1</v>
      </c>
      <c r="F218" s="268">
        <v>1</v>
      </c>
      <c r="G218" s="269">
        <v>0</v>
      </c>
      <c r="H218" s="270">
        <v>0</v>
      </c>
      <c r="I218" s="271">
        <v>1</v>
      </c>
      <c r="J218" s="272">
        <v>0</v>
      </c>
      <c r="K218" s="270">
        <v>0</v>
      </c>
      <c r="L218" s="273">
        <v>0</v>
      </c>
      <c r="M218" s="274">
        <v>3</v>
      </c>
      <c r="N218" s="267">
        <v>2</v>
      </c>
      <c r="O218" s="263" t="s">
        <v>215</v>
      </c>
    </row>
    <row r="219" spans="1:15" x14ac:dyDescent="0.3">
      <c r="A219" s="275" t="s">
        <v>216</v>
      </c>
      <c r="B219" s="253">
        <f>SUM(C219:N219)</f>
        <v>14.888888888888891</v>
      </c>
      <c r="C219" s="276">
        <v>1.2307692307692308</v>
      </c>
      <c r="D219" s="277">
        <v>1.1538461538461537</v>
      </c>
      <c r="E219" s="278">
        <v>1.5384615384615385</v>
      </c>
      <c r="F219" s="279">
        <v>1.3846153846153846</v>
      </c>
      <c r="G219" s="280">
        <v>1.3846153846153846</v>
      </c>
      <c r="H219" s="281">
        <v>0.69230769230769229</v>
      </c>
      <c r="I219" s="282">
        <v>0.42735042735042739</v>
      </c>
      <c r="J219" s="283">
        <v>0.61538461538461542</v>
      </c>
      <c r="K219" s="281">
        <v>1.5384615384615385</v>
      </c>
      <c r="L219" s="284">
        <v>1.2307692307692308</v>
      </c>
      <c r="M219" s="285">
        <v>2</v>
      </c>
      <c r="N219" s="278">
        <v>1.6923076923076923</v>
      </c>
      <c r="O219" s="275" t="s">
        <v>216</v>
      </c>
    </row>
    <row r="220" spans="1:15" x14ac:dyDescent="0.3">
      <c r="A220" s="2" t="s">
        <v>217</v>
      </c>
      <c r="B220" s="18">
        <v>25</v>
      </c>
      <c r="C220" s="17">
        <v>6</v>
      </c>
      <c r="D220" s="19">
        <v>3</v>
      </c>
      <c r="E220" s="20">
        <v>5</v>
      </c>
      <c r="F220" s="21">
        <v>4</v>
      </c>
      <c r="G220" s="22">
        <v>4</v>
      </c>
      <c r="H220" s="23">
        <v>3</v>
      </c>
      <c r="I220" s="24">
        <v>1</v>
      </c>
      <c r="J220" s="25">
        <v>3</v>
      </c>
      <c r="K220" s="23">
        <v>3</v>
      </c>
      <c r="L220" s="26">
        <v>3</v>
      </c>
      <c r="M220" s="27">
        <v>11</v>
      </c>
      <c r="N220" s="20">
        <v>4</v>
      </c>
      <c r="O220" s="2" t="s">
        <v>217</v>
      </c>
    </row>
    <row r="221" spans="1:15" x14ac:dyDescent="0.3">
      <c r="A221" s="2" t="s">
        <v>86</v>
      </c>
      <c r="B221" s="18">
        <v>2001</v>
      </c>
      <c r="C221" s="17">
        <v>2001</v>
      </c>
      <c r="D221" s="19">
        <v>2001</v>
      </c>
      <c r="E221" s="20">
        <v>2005</v>
      </c>
      <c r="F221" s="21">
        <v>2010</v>
      </c>
      <c r="G221" s="22">
        <v>2001</v>
      </c>
      <c r="H221" s="23">
        <v>2010</v>
      </c>
      <c r="I221" s="24">
        <v>2006</v>
      </c>
      <c r="J221" s="25">
        <v>2013</v>
      </c>
      <c r="K221" s="23">
        <v>2009</v>
      </c>
      <c r="L221" s="26">
        <v>2008</v>
      </c>
      <c r="M221" s="27">
        <v>2011</v>
      </c>
      <c r="N221" s="20">
        <v>2010</v>
      </c>
      <c r="O221" s="2" t="s">
        <v>86</v>
      </c>
    </row>
    <row r="222" spans="1:15" x14ac:dyDescent="0.3">
      <c r="A222" s="2" t="s">
        <v>218</v>
      </c>
      <c r="B222" s="18">
        <v>11</v>
      </c>
      <c r="C222" s="17">
        <v>0</v>
      </c>
      <c r="D222" s="19">
        <v>0</v>
      </c>
      <c r="E222" s="20">
        <v>0</v>
      </c>
      <c r="F222" s="21">
        <v>0</v>
      </c>
      <c r="G222" s="22">
        <v>0</v>
      </c>
      <c r="H222" s="23">
        <v>0</v>
      </c>
      <c r="I222" s="24">
        <v>0</v>
      </c>
      <c r="J222" s="25">
        <v>0</v>
      </c>
      <c r="K222" s="23">
        <v>0</v>
      </c>
      <c r="L222" s="26">
        <v>0</v>
      </c>
      <c r="M222" s="27">
        <v>0</v>
      </c>
      <c r="N222" s="20">
        <v>1</v>
      </c>
      <c r="O222" s="2" t="s">
        <v>218</v>
      </c>
    </row>
    <row r="223" spans="1:15" ht="15" thickBot="1" x14ac:dyDescent="0.35">
      <c r="A223" s="87" t="s">
        <v>86</v>
      </c>
      <c r="B223" s="88">
        <v>2005</v>
      </c>
      <c r="C223" s="89">
        <v>2012</v>
      </c>
      <c r="D223" s="90">
        <v>2014</v>
      </c>
      <c r="E223" s="91">
        <v>2011</v>
      </c>
      <c r="F223" s="92">
        <v>2012</v>
      </c>
      <c r="G223" s="93">
        <v>2002</v>
      </c>
      <c r="H223" s="94">
        <v>2014</v>
      </c>
      <c r="I223" s="95">
        <v>2012</v>
      </c>
      <c r="J223" s="96">
        <v>2014</v>
      </c>
      <c r="K223" s="94">
        <v>2014</v>
      </c>
      <c r="L223" s="97">
        <v>2014</v>
      </c>
      <c r="M223" s="98">
        <v>2008</v>
      </c>
      <c r="N223" s="91">
        <v>2012</v>
      </c>
      <c r="O223" s="87" t="s">
        <v>86</v>
      </c>
    </row>
    <row r="224" spans="1:15" ht="15" thickTop="1" x14ac:dyDescent="0.3">
      <c r="A224" s="61" t="s">
        <v>219</v>
      </c>
      <c r="B224" s="62">
        <f>SUM(C224:N224)</f>
        <v>40</v>
      </c>
      <c r="C224" s="63">
        <v>4</v>
      </c>
      <c r="D224" s="64">
        <v>0</v>
      </c>
      <c r="E224" s="65">
        <v>3</v>
      </c>
      <c r="F224" s="66">
        <v>5</v>
      </c>
      <c r="G224" s="67">
        <v>3</v>
      </c>
      <c r="H224" s="68">
        <v>0</v>
      </c>
      <c r="I224" s="69">
        <v>4</v>
      </c>
      <c r="J224" s="205">
        <v>2</v>
      </c>
      <c r="K224" s="68">
        <v>6</v>
      </c>
      <c r="L224" s="71">
        <v>2</v>
      </c>
      <c r="M224" s="72">
        <v>9</v>
      </c>
      <c r="N224" s="65">
        <v>2</v>
      </c>
      <c r="O224" s="61" t="s">
        <v>219</v>
      </c>
    </row>
    <row r="225" spans="1:15" x14ac:dyDescent="0.3">
      <c r="A225" s="2" t="s">
        <v>220</v>
      </c>
      <c r="B225" s="18">
        <f>SUM(C225:N225)</f>
        <v>58</v>
      </c>
      <c r="C225" s="17">
        <v>5</v>
      </c>
      <c r="D225" s="19">
        <v>6</v>
      </c>
      <c r="E225" s="20">
        <v>5</v>
      </c>
      <c r="F225" s="21">
        <v>4</v>
      </c>
      <c r="G225" s="22">
        <v>3</v>
      </c>
      <c r="H225" s="23">
        <v>4</v>
      </c>
      <c r="I225" s="24">
        <v>4</v>
      </c>
      <c r="J225" s="25">
        <v>4</v>
      </c>
      <c r="K225" s="23">
        <v>5</v>
      </c>
      <c r="L225" s="26">
        <v>6</v>
      </c>
      <c r="M225" s="27">
        <v>6</v>
      </c>
      <c r="N225" s="20">
        <v>6</v>
      </c>
      <c r="O225" s="2" t="s">
        <v>220</v>
      </c>
    </row>
    <row r="226" spans="1:15" x14ac:dyDescent="0.3">
      <c r="A226" s="15" t="s">
        <v>221</v>
      </c>
      <c r="B226" s="16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 t="s">
        <v>221</v>
      </c>
    </row>
    <row r="227" spans="1:15" x14ac:dyDescent="0.3">
      <c r="A227" s="3" t="s">
        <v>222</v>
      </c>
      <c r="B227" s="4">
        <v>56.9</v>
      </c>
      <c r="C227" s="5">
        <v>47.9</v>
      </c>
      <c r="D227" s="6">
        <v>56.9</v>
      </c>
      <c r="E227" s="7">
        <v>41</v>
      </c>
      <c r="F227" s="8">
        <v>41.4</v>
      </c>
      <c r="G227" s="9">
        <v>47.9</v>
      </c>
      <c r="H227" s="10">
        <v>31</v>
      </c>
      <c r="I227" s="11">
        <v>36</v>
      </c>
      <c r="J227" s="215">
        <v>44.3</v>
      </c>
      <c r="K227" s="10">
        <v>24.1</v>
      </c>
      <c r="L227" s="13">
        <v>42.1</v>
      </c>
      <c r="M227" s="14">
        <v>34.6</v>
      </c>
      <c r="N227" s="7">
        <v>42.8</v>
      </c>
      <c r="O227" s="3" t="s">
        <v>222</v>
      </c>
    </row>
    <row r="228" spans="1:15" x14ac:dyDescent="0.3">
      <c r="A228" s="35" t="s">
        <v>223</v>
      </c>
      <c r="B228" s="18">
        <v>77.400000000000006</v>
      </c>
      <c r="C228" s="17">
        <v>77.400000000000006</v>
      </c>
      <c r="D228" s="19">
        <v>60.5</v>
      </c>
      <c r="E228" s="20">
        <v>79.2</v>
      </c>
      <c r="F228" s="21">
        <v>48.6</v>
      </c>
      <c r="G228" s="22">
        <v>70.2</v>
      </c>
      <c r="H228" s="23">
        <v>56.88</v>
      </c>
      <c r="I228" s="24">
        <v>48.6</v>
      </c>
      <c r="J228" s="207">
        <v>44.28</v>
      </c>
      <c r="K228" s="23">
        <v>51.5</v>
      </c>
      <c r="L228" s="284">
        <v>48.6</v>
      </c>
      <c r="M228" s="27">
        <v>51.5</v>
      </c>
      <c r="N228" s="208">
        <v>64.099999999999994</v>
      </c>
      <c r="O228" s="35" t="s">
        <v>223</v>
      </c>
    </row>
    <row r="229" spans="1:15" ht="15" thickBot="1" x14ac:dyDescent="0.35">
      <c r="A229" s="164" t="s">
        <v>89</v>
      </c>
      <c r="B229" s="50">
        <v>39100</v>
      </c>
      <c r="C229" s="51">
        <v>39100</v>
      </c>
      <c r="D229" s="52">
        <v>41310</v>
      </c>
      <c r="E229" s="53">
        <v>39145</v>
      </c>
      <c r="F229" s="54">
        <v>38105</v>
      </c>
      <c r="G229" s="55">
        <v>38857</v>
      </c>
      <c r="H229" s="56">
        <v>39252</v>
      </c>
      <c r="I229" s="57">
        <v>39996</v>
      </c>
      <c r="J229" s="58">
        <v>38946</v>
      </c>
      <c r="K229" s="56">
        <v>40060</v>
      </c>
      <c r="L229" s="59">
        <v>41575</v>
      </c>
      <c r="M229" s="60">
        <v>40493</v>
      </c>
      <c r="N229" s="53">
        <v>39081</v>
      </c>
      <c r="O229" s="164" t="s">
        <v>86</v>
      </c>
    </row>
    <row r="230" spans="1:15" ht="15" thickTop="1" x14ac:dyDescent="0.3">
      <c r="A230" s="61" t="s">
        <v>224</v>
      </c>
      <c r="B230" s="62">
        <v>109.3</v>
      </c>
      <c r="C230" s="63">
        <v>109.3</v>
      </c>
      <c r="D230" s="64">
        <v>103.7</v>
      </c>
      <c r="E230" s="65">
        <v>70.900000000000006</v>
      </c>
      <c r="F230" s="66">
        <v>76</v>
      </c>
      <c r="G230" s="67">
        <v>87</v>
      </c>
      <c r="H230" s="68">
        <v>66.7</v>
      </c>
      <c r="I230" s="69">
        <v>63.7</v>
      </c>
      <c r="J230" s="70">
        <v>78.5</v>
      </c>
      <c r="K230" s="68">
        <v>68.5</v>
      </c>
      <c r="L230" s="71">
        <v>87</v>
      </c>
      <c r="M230" s="72">
        <v>64.8</v>
      </c>
      <c r="N230" s="65">
        <v>97.2</v>
      </c>
      <c r="O230" s="61" t="s">
        <v>224</v>
      </c>
    </row>
    <row r="231" spans="1:15" x14ac:dyDescent="0.3">
      <c r="A231" s="35" t="s">
        <v>223</v>
      </c>
      <c r="B231" s="18">
        <v>180</v>
      </c>
      <c r="C231" s="17">
        <v>151</v>
      </c>
      <c r="D231" s="19">
        <v>151</v>
      </c>
      <c r="E231" s="20">
        <v>126</v>
      </c>
      <c r="F231" s="21">
        <v>180</v>
      </c>
      <c r="G231" s="22">
        <v>133</v>
      </c>
      <c r="H231" s="23">
        <v>108</v>
      </c>
      <c r="I231" s="24">
        <v>94</v>
      </c>
      <c r="J231" s="25">
        <v>108</v>
      </c>
      <c r="K231" s="23">
        <v>96.5</v>
      </c>
      <c r="L231" s="26">
        <v>180</v>
      </c>
      <c r="M231" s="27">
        <v>122</v>
      </c>
      <c r="N231" s="20">
        <v>148</v>
      </c>
      <c r="O231" s="35" t="s">
        <v>223</v>
      </c>
    </row>
    <row r="232" spans="1:15" x14ac:dyDescent="0.3">
      <c r="A232" s="35" t="s">
        <v>86</v>
      </c>
      <c r="B232" s="18">
        <v>1949</v>
      </c>
      <c r="C232" s="17">
        <v>1966</v>
      </c>
      <c r="D232" s="19">
        <v>1990</v>
      </c>
      <c r="E232" s="20">
        <v>1984</v>
      </c>
      <c r="F232" s="21">
        <v>1949</v>
      </c>
      <c r="G232" s="22">
        <v>1949</v>
      </c>
      <c r="H232" s="23">
        <v>1993</v>
      </c>
      <c r="I232" s="24">
        <v>1983</v>
      </c>
      <c r="J232" s="25">
        <v>1949</v>
      </c>
      <c r="K232" s="23">
        <v>2012</v>
      </c>
      <c r="L232" s="26">
        <v>1949</v>
      </c>
      <c r="M232" s="27" t="s">
        <v>99</v>
      </c>
      <c r="N232" s="20">
        <v>2004</v>
      </c>
      <c r="O232" s="35" t="s">
        <v>86</v>
      </c>
    </row>
    <row r="233" spans="1:15" x14ac:dyDescent="0.3">
      <c r="A233" s="16" t="s">
        <v>225</v>
      </c>
      <c r="B233" s="16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6" t="s">
        <v>225</v>
      </c>
    </row>
    <row r="234" spans="1:15" x14ac:dyDescent="0.3">
      <c r="A234" s="263" t="s">
        <v>389</v>
      </c>
      <c r="B234" s="264">
        <f>SUM(C234:N234)</f>
        <v>37.5</v>
      </c>
      <c r="C234" s="265">
        <v>0</v>
      </c>
      <c r="D234" s="266">
        <v>0</v>
      </c>
      <c r="E234" s="267">
        <v>3</v>
      </c>
      <c r="F234" s="268">
        <v>2</v>
      </c>
      <c r="G234" s="269">
        <v>7.5</v>
      </c>
      <c r="H234" s="270">
        <v>9.5</v>
      </c>
      <c r="I234" s="271">
        <v>5</v>
      </c>
      <c r="J234" s="272">
        <v>0</v>
      </c>
      <c r="K234" s="270">
        <v>4.5</v>
      </c>
      <c r="L234" s="273">
        <v>1</v>
      </c>
      <c r="M234" s="274">
        <v>0</v>
      </c>
      <c r="N234" s="267">
        <v>5</v>
      </c>
      <c r="O234" s="263" t="s">
        <v>389</v>
      </c>
    </row>
    <row r="235" spans="1:15" x14ac:dyDescent="0.3">
      <c r="A235" s="287" t="s">
        <v>227</v>
      </c>
      <c r="B235" s="253">
        <f>SUM(C235:N235)</f>
        <v>33.681538461538452</v>
      </c>
      <c r="C235" s="276">
        <v>2</v>
      </c>
      <c r="D235" s="277">
        <v>3.1538461538461537</v>
      </c>
      <c r="E235" s="278">
        <v>3.5384615384615383</v>
      </c>
      <c r="F235" s="279">
        <v>4.7323076923076917</v>
      </c>
      <c r="G235" s="280">
        <v>3.9246153846153842</v>
      </c>
      <c r="H235" s="281">
        <v>3.8092307692307688</v>
      </c>
      <c r="I235" s="282">
        <v>2.0769230769230771</v>
      </c>
      <c r="J235" s="283">
        <v>1.7307692307692308</v>
      </c>
      <c r="K235" s="281">
        <v>2.0399999999999996</v>
      </c>
      <c r="L235" s="284">
        <v>1.8092307692307692</v>
      </c>
      <c r="M235" s="285">
        <v>2.52</v>
      </c>
      <c r="N235" s="278">
        <v>2.3461538461538463</v>
      </c>
      <c r="O235" s="287" t="s">
        <v>227</v>
      </c>
    </row>
    <row r="236" spans="1:15" x14ac:dyDescent="0.3">
      <c r="A236" s="35" t="s">
        <v>228</v>
      </c>
      <c r="B236" s="18" t="s">
        <v>499</v>
      </c>
      <c r="C236" s="288" t="s">
        <v>500</v>
      </c>
      <c r="D236" s="31" t="s">
        <v>406</v>
      </c>
      <c r="E236" s="32" t="s">
        <v>539</v>
      </c>
      <c r="F236" s="33" t="s">
        <v>502</v>
      </c>
      <c r="G236" s="22" t="s">
        <v>503</v>
      </c>
      <c r="H236" s="23" t="s">
        <v>736</v>
      </c>
      <c r="I236" s="24" t="s">
        <v>523</v>
      </c>
      <c r="J236" s="84" t="s">
        <v>723</v>
      </c>
      <c r="K236" s="255" t="s">
        <v>444</v>
      </c>
      <c r="L236" s="36" t="s">
        <v>505</v>
      </c>
      <c r="M236" s="260" t="s">
        <v>726</v>
      </c>
      <c r="N236" s="32" t="s">
        <v>500</v>
      </c>
      <c r="O236" s="35" t="s">
        <v>228</v>
      </c>
    </row>
    <row r="237" spans="1:15" ht="15" thickBot="1" x14ac:dyDescent="0.35">
      <c r="A237" s="149" t="s">
        <v>239</v>
      </c>
      <c r="B237" s="88" t="s">
        <v>240</v>
      </c>
      <c r="C237" s="89" t="s">
        <v>730</v>
      </c>
      <c r="D237" s="90" t="s">
        <v>730</v>
      </c>
      <c r="E237" s="91" t="s">
        <v>241</v>
      </c>
      <c r="F237" s="92" t="s">
        <v>354</v>
      </c>
      <c r="G237" s="93" t="s">
        <v>244</v>
      </c>
      <c r="H237" s="94" t="s">
        <v>244</v>
      </c>
      <c r="I237" s="95" t="s">
        <v>483</v>
      </c>
      <c r="J237" s="257" t="s">
        <v>730</v>
      </c>
      <c r="K237" s="302" t="s">
        <v>524</v>
      </c>
      <c r="L237" s="97" t="s">
        <v>353</v>
      </c>
      <c r="M237" s="98" t="s">
        <v>730</v>
      </c>
      <c r="N237" s="91" t="s">
        <v>524</v>
      </c>
      <c r="O237" s="149" t="s">
        <v>239</v>
      </c>
    </row>
    <row r="238" spans="1:15" ht="15" thickTop="1" x14ac:dyDescent="0.3">
      <c r="A238" s="289" t="s">
        <v>396</v>
      </c>
      <c r="B238" s="151">
        <f>SUM(C238:N238)</f>
        <v>6.5</v>
      </c>
      <c r="C238" s="290">
        <v>0</v>
      </c>
      <c r="D238" s="291">
        <v>0</v>
      </c>
      <c r="E238" s="292">
        <v>1.5</v>
      </c>
      <c r="F238" s="293">
        <v>2.5</v>
      </c>
      <c r="G238" s="294">
        <v>0.5</v>
      </c>
      <c r="H238" s="295">
        <v>1</v>
      </c>
      <c r="I238" s="296">
        <v>0</v>
      </c>
      <c r="J238" s="297">
        <v>0</v>
      </c>
      <c r="K238" s="295">
        <v>1</v>
      </c>
      <c r="L238" s="298">
        <v>0</v>
      </c>
      <c r="M238" s="299">
        <v>0</v>
      </c>
      <c r="N238" s="292">
        <v>0</v>
      </c>
      <c r="O238" s="289" t="s">
        <v>396</v>
      </c>
    </row>
    <row r="239" spans="1:15" x14ac:dyDescent="0.3">
      <c r="A239" s="287" t="s">
        <v>248</v>
      </c>
      <c r="B239" s="253">
        <f>SUM(C239:N239)</f>
        <v>15.466153846153848</v>
      </c>
      <c r="C239" s="276">
        <v>0.76923076923076927</v>
      </c>
      <c r="D239" s="277">
        <v>1.7707692307692307</v>
      </c>
      <c r="E239" s="278">
        <v>2.6907692307692312</v>
      </c>
      <c r="F239" s="279">
        <v>3.1923076923076925</v>
      </c>
      <c r="G239" s="280">
        <v>1.46</v>
      </c>
      <c r="H239" s="281">
        <v>0.8092307692307692</v>
      </c>
      <c r="I239" s="282">
        <v>0.26923076923076922</v>
      </c>
      <c r="J239" s="283">
        <v>1.1553846153846157</v>
      </c>
      <c r="K239" s="281">
        <v>1.0015384615384615</v>
      </c>
      <c r="L239" s="284">
        <v>0.53999999999999992</v>
      </c>
      <c r="M239" s="285">
        <v>0.26923076923076922</v>
      </c>
      <c r="N239" s="278">
        <v>1.5384615384615385</v>
      </c>
      <c r="O239" s="287" t="s">
        <v>248</v>
      </c>
    </row>
    <row r="240" spans="1:15" x14ac:dyDescent="0.3">
      <c r="A240" s="35" t="s">
        <v>249</v>
      </c>
      <c r="B240" s="18" t="s">
        <v>250</v>
      </c>
      <c r="C240" s="17" t="s">
        <v>251</v>
      </c>
      <c r="D240" s="19" t="s">
        <v>252</v>
      </c>
      <c r="E240" s="20" t="s">
        <v>253</v>
      </c>
      <c r="F240" s="21" t="s">
        <v>254</v>
      </c>
      <c r="G240" s="22" t="s">
        <v>255</v>
      </c>
      <c r="H240" s="23" t="s">
        <v>256</v>
      </c>
      <c r="I240" s="24" t="s">
        <v>257</v>
      </c>
      <c r="J240" s="25" t="s">
        <v>258</v>
      </c>
      <c r="K240" s="23" t="s">
        <v>259</v>
      </c>
      <c r="L240" s="26" t="s">
        <v>260</v>
      </c>
      <c r="M240" s="27" t="s">
        <v>261</v>
      </c>
      <c r="N240" s="20" t="s">
        <v>262</v>
      </c>
      <c r="O240" s="35" t="s">
        <v>249</v>
      </c>
    </row>
    <row r="241" spans="1:15" ht="15" thickBot="1" x14ac:dyDescent="0.35">
      <c r="A241" s="149" t="s">
        <v>263</v>
      </c>
      <c r="B241" s="88" t="s">
        <v>507</v>
      </c>
      <c r="C241" s="262" t="s">
        <v>730</v>
      </c>
      <c r="D241" s="300" t="s">
        <v>730</v>
      </c>
      <c r="E241" s="258" t="s">
        <v>540</v>
      </c>
      <c r="F241" s="301" t="s">
        <v>524</v>
      </c>
      <c r="G241" s="261" t="s">
        <v>714</v>
      </c>
      <c r="H241" s="302" t="s">
        <v>540</v>
      </c>
      <c r="I241" s="320" t="s">
        <v>730</v>
      </c>
      <c r="J241" s="257" t="s">
        <v>730</v>
      </c>
      <c r="K241" s="302" t="s">
        <v>714</v>
      </c>
      <c r="L241" s="303" t="s">
        <v>730</v>
      </c>
      <c r="M241" s="259" t="s">
        <v>730</v>
      </c>
      <c r="N241" s="91" t="s">
        <v>730</v>
      </c>
      <c r="O241" s="149" t="s">
        <v>263</v>
      </c>
    </row>
    <row r="242" spans="1:15" ht="15" thickTop="1" x14ac:dyDescent="0.3">
      <c r="A242" s="289" t="s">
        <v>399</v>
      </c>
      <c r="B242" s="151">
        <f>SUM(C242:N242)</f>
        <v>9</v>
      </c>
      <c r="C242" s="290">
        <v>0.5</v>
      </c>
      <c r="D242" s="291">
        <v>0</v>
      </c>
      <c r="E242" s="292">
        <v>0.5</v>
      </c>
      <c r="F242" s="293">
        <v>2</v>
      </c>
      <c r="G242" s="294">
        <v>0.5</v>
      </c>
      <c r="H242" s="295">
        <v>1.5</v>
      </c>
      <c r="I242" s="296">
        <v>0.5</v>
      </c>
      <c r="J242" s="297">
        <v>0</v>
      </c>
      <c r="K242" s="295">
        <v>1</v>
      </c>
      <c r="L242" s="298">
        <v>0.5</v>
      </c>
      <c r="M242" s="299">
        <v>1.5</v>
      </c>
      <c r="N242" s="292">
        <v>0.5</v>
      </c>
      <c r="O242" s="289" t="s">
        <v>357</v>
      </c>
    </row>
    <row r="243" spans="1:15" x14ac:dyDescent="0.3">
      <c r="A243" s="287" t="s">
        <v>269</v>
      </c>
      <c r="B243" s="253">
        <f>SUM(C243:N243)</f>
        <v>40.273846153846151</v>
      </c>
      <c r="C243" s="276">
        <v>3.5753846153846158</v>
      </c>
      <c r="D243" s="277">
        <v>3.8076923076923075</v>
      </c>
      <c r="E243" s="278">
        <v>4.7692307692307692</v>
      </c>
      <c r="F243" s="279">
        <v>4.0769230769230766</v>
      </c>
      <c r="G243" s="280">
        <v>3.3861538461538458</v>
      </c>
      <c r="H243" s="281">
        <v>2.6553846153846155</v>
      </c>
      <c r="I243" s="282">
        <v>1.7692307692307692</v>
      </c>
      <c r="J243" s="283">
        <v>1.6553846153846155</v>
      </c>
      <c r="K243" s="281">
        <v>3.3061538461538467</v>
      </c>
      <c r="L243" s="284">
        <v>4</v>
      </c>
      <c r="M243" s="285">
        <v>3.0015384615384617</v>
      </c>
      <c r="N243" s="278">
        <v>4.2707692307692309</v>
      </c>
      <c r="O243" s="287" t="s">
        <v>269</v>
      </c>
    </row>
    <row r="244" spans="1:15" x14ac:dyDescent="0.3">
      <c r="A244" s="35" t="s">
        <v>270</v>
      </c>
      <c r="B244" s="18" t="s">
        <v>525</v>
      </c>
      <c r="C244" s="17" t="s">
        <v>425</v>
      </c>
      <c r="D244" s="19" t="s">
        <v>465</v>
      </c>
      <c r="E244" s="32" t="s">
        <v>526</v>
      </c>
      <c r="F244" s="33" t="s">
        <v>527</v>
      </c>
      <c r="G244" s="22" t="s">
        <v>466</v>
      </c>
      <c r="H244" s="23" t="s">
        <v>428</v>
      </c>
      <c r="I244" s="24" t="s">
        <v>428</v>
      </c>
      <c r="J244" s="84" t="s">
        <v>528</v>
      </c>
      <c r="K244" s="23" t="s">
        <v>467</v>
      </c>
      <c r="L244" s="26" t="s">
        <v>276</v>
      </c>
      <c r="M244" s="260" t="s">
        <v>529</v>
      </c>
      <c r="N244" s="32" t="s">
        <v>502</v>
      </c>
      <c r="O244" s="35" t="s">
        <v>270</v>
      </c>
    </row>
    <row r="245" spans="1:15" ht="15" thickBot="1" x14ac:dyDescent="0.35">
      <c r="A245" s="149" t="s">
        <v>279</v>
      </c>
      <c r="B245" s="88" t="s">
        <v>280</v>
      </c>
      <c r="C245" s="89" t="s">
        <v>447</v>
      </c>
      <c r="D245" s="90" t="s">
        <v>730</v>
      </c>
      <c r="E245" s="91" t="s">
        <v>732</v>
      </c>
      <c r="F245" s="92" t="s">
        <v>241</v>
      </c>
      <c r="G245" s="93" t="s">
        <v>714</v>
      </c>
      <c r="H245" s="94" t="s">
        <v>510</v>
      </c>
      <c r="I245" s="95" t="s">
        <v>508</v>
      </c>
      <c r="J245" s="257" t="s">
        <v>730</v>
      </c>
      <c r="K245" s="94" t="s">
        <v>245</v>
      </c>
      <c r="L245" s="97" t="s">
        <v>714</v>
      </c>
      <c r="M245" s="98" t="s">
        <v>424</v>
      </c>
      <c r="N245" s="91" t="s">
        <v>524</v>
      </c>
      <c r="O245" s="149" t="s">
        <v>279</v>
      </c>
    </row>
    <row r="246" spans="1:15" ht="15" thickTop="1" x14ac:dyDescent="0.3">
      <c r="A246" s="289" t="s">
        <v>402</v>
      </c>
      <c r="B246" s="151">
        <f>SUM(C246:N246)</f>
        <v>57</v>
      </c>
      <c r="C246" s="290">
        <v>5</v>
      </c>
      <c r="D246" s="291">
        <v>2.5</v>
      </c>
      <c r="E246" s="292">
        <v>8.5</v>
      </c>
      <c r="F246" s="293">
        <v>7.5</v>
      </c>
      <c r="G246" s="294">
        <v>3</v>
      </c>
      <c r="H246" s="295">
        <v>4.5</v>
      </c>
      <c r="I246" s="296">
        <v>3</v>
      </c>
      <c r="J246" s="297">
        <v>0.5</v>
      </c>
      <c r="K246" s="295">
        <v>5</v>
      </c>
      <c r="L246" s="298">
        <v>1.5</v>
      </c>
      <c r="M246" s="299">
        <v>13</v>
      </c>
      <c r="N246" s="292">
        <v>3</v>
      </c>
      <c r="O246" s="289" t="s">
        <v>402</v>
      </c>
    </row>
    <row r="247" spans="1:15" x14ac:dyDescent="0.3">
      <c r="A247" s="287" t="s">
        <v>282</v>
      </c>
      <c r="B247" s="253">
        <f>SUM(C247:N247)</f>
        <v>36.044615384615383</v>
      </c>
      <c r="C247" s="276">
        <v>4.0384615384615383</v>
      </c>
      <c r="D247" s="277">
        <v>2.9630769230769229</v>
      </c>
      <c r="E247" s="278">
        <v>3</v>
      </c>
      <c r="F247" s="279">
        <v>2.4615384615384617</v>
      </c>
      <c r="G247" s="280">
        <v>1.8461538461538463</v>
      </c>
      <c r="H247" s="281">
        <v>2.4246153846153837</v>
      </c>
      <c r="I247" s="282">
        <v>2.5399999999999996</v>
      </c>
      <c r="J247" s="283">
        <v>1.6938461538461538</v>
      </c>
      <c r="K247" s="281">
        <v>2.9215384615384616</v>
      </c>
      <c r="L247" s="284">
        <v>5.0769230769230766</v>
      </c>
      <c r="M247" s="285">
        <v>4.1538461538461542</v>
      </c>
      <c r="N247" s="278">
        <v>2.9246153846153842</v>
      </c>
      <c r="O247" s="287" t="s">
        <v>282</v>
      </c>
    </row>
    <row r="248" spans="1:15" x14ac:dyDescent="0.3">
      <c r="A248" s="35" t="s">
        <v>283</v>
      </c>
      <c r="B248" s="18" t="s">
        <v>284</v>
      </c>
      <c r="C248" s="17" t="s">
        <v>429</v>
      </c>
      <c r="D248" s="19" t="s">
        <v>451</v>
      </c>
      <c r="E248" s="20" t="s">
        <v>733</v>
      </c>
      <c r="F248" s="33" t="s">
        <v>735</v>
      </c>
      <c r="G248" s="22" t="s">
        <v>469</v>
      </c>
      <c r="H248" s="23" t="s">
        <v>511</v>
      </c>
      <c r="I248" s="24" t="s">
        <v>722</v>
      </c>
      <c r="J248" s="84" t="s">
        <v>485</v>
      </c>
      <c r="K248" s="23" t="s">
        <v>431</v>
      </c>
      <c r="L248" s="26" t="s">
        <v>427</v>
      </c>
      <c r="M248" s="27" t="s">
        <v>742</v>
      </c>
      <c r="N248" s="20" t="s">
        <v>723</v>
      </c>
      <c r="O248" s="35" t="s">
        <v>283</v>
      </c>
    </row>
    <row r="249" spans="1:15" ht="15" thickBot="1" x14ac:dyDescent="0.35">
      <c r="A249" s="149" t="s">
        <v>287</v>
      </c>
      <c r="B249" s="88" t="s">
        <v>288</v>
      </c>
      <c r="C249" s="89" t="s">
        <v>530</v>
      </c>
      <c r="D249" s="90" t="s">
        <v>353</v>
      </c>
      <c r="E249" s="258" t="s">
        <v>486</v>
      </c>
      <c r="F249" s="92" t="s">
        <v>432</v>
      </c>
      <c r="G249" s="93" t="s">
        <v>242</v>
      </c>
      <c r="H249" s="94" t="s">
        <v>464</v>
      </c>
      <c r="I249" s="95" t="s">
        <v>242</v>
      </c>
      <c r="J249" s="96" t="s">
        <v>242</v>
      </c>
      <c r="K249" s="94" t="s">
        <v>246</v>
      </c>
      <c r="L249" s="97" t="s">
        <v>740</v>
      </c>
      <c r="M249" s="98" t="s">
        <v>245</v>
      </c>
      <c r="N249" s="91" t="s">
        <v>245</v>
      </c>
      <c r="O249" s="149" t="s">
        <v>287</v>
      </c>
    </row>
    <row r="250" spans="1:15" ht="15" thickTop="1" x14ac:dyDescent="0.3">
      <c r="A250" s="289" t="s">
        <v>404</v>
      </c>
      <c r="B250" s="151">
        <f>SUM(C250:N250)</f>
        <v>59.5</v>
      </c>
      <c r="C250" s="290">
        <v>10</v>
      </c>
      <c r="D250" s="291">
        <v>8</v>
      </c>
      <c r="E250" s="292">
        <v>2</v>
      </c>
      <c r="F250" s="293">
        <v>1.5</v>
      </c>
      <c r="G250" s="294">
        <v>4.5</v>
      </c>
      <c r="H250" s="295">
        <v>1.9999999999999996</v>
      </c>
      <c r="I250" s="296">
        <v>1</v>
      </c>
      <c r="J250" s="297">
        <v>3.5</v>
      </c>
      <c r="K250" s="295">
        <v>8</v>
      </c>
      <c r="L250" s="298">
        <v>10</v>
      </c>
      <c r="M250" s="299">
        <v>8</v>
      </c>
      <c r="N250" s="292">
        <v>1</v>
      </c>
      <c r="O250" s="289" t="s">
        <v>404</v>
      </c>
    </row>
    <row r="251" spans="1:15" x14ac:dyDescent="0.3">
      <c r="A251" s="287" t="s">
        <v>290</v>
      </c>
      <c r="B251" s="253">
        <f>SUM(C251:N251)</f>
        <v>44.503076923076918</v>
      </c>
      <c r="C251" s="276">
        <v>5.6169230769230767</v>
      </c>
      <c r="D251" s="277">
        <v>2.7307692307692308</v>
      </c>
      <c r="E251" s="278">
        <v>3.5384615384615383</v>
      </c>
      <c r="F251" s="279">
        <v>2.7323076923076921</v>
      </c>
      <c r="G251" s="280">
        <v>2.7307692307692308</v>
      </c>
      <c r="H251" s="281">
        <v>1.9999999999999996</v>
      </c>
      <c r="I251" s="282">
        <v>2.3846153846153846</v>
      </c>
      <c r="J251" s="283">
        <v>3.2307692307692308</v>
      </c>
      <c r="K251" s="281">
        <v>3.1923076923076925</v>
      </c>
      <c r="L251" s="284">
        <v>5.4230769230769234</v>
      </c>
      <c r="M251" s="285">
        <v>5.9230769230769234</v>
      </c>
      <c r="N251" s="278">
        <v>5</v>
      </c>
      <c r="O251" s="287" t="s">
        <v>290</v>
      </c>
    </row>
    <row r="252" spans="1:15" x14ac:dyDescent="0.3">
      <c r="A252" s="35" t="s">
        <v>291</v>
      </c>
      <c r="B252" s="18" t="s">
        <v>405</v>
      </c>
      <c r="C252" s="17" t="s">
        <v>467</v>
      </c>
      <c r="D252" s="19" t="s">
        <v>731</v>
      </c>
      <c r="E252" s="32" t="s">
        <v>472</v>
      </c>
      <c r="F252" s="33" t="s">
        <v>487</v>
      </c>
      <c r="G252" s="22" t="s">
        <v>403</v>
      </c>
      <c r="H252" s="23" t="s">
        <v>487</v>
      </c>
      <c r="I252" s="24" t="s">
        <v>453</v>
      </c>
      <c r="J252" s="84" t="s">
        <v>473</v>
      </c>
      <c r="K252" s="255" t="s">
        <v>731</v>
      </c>
      <c r="L252" s="26" t="s">
        <v>741</v>
      </c>
      <c r="M252" s="260" t="s">
        <v>489</v>
      </c>
      <c r="N252" s="20" t="s">
        <v>435</v>
      </c>
      <c r="O252" s="35" t="s">
        <v>291</v>
      </c>
    </row>
    <row r="253" spans="1:15" ht="15" thickBot="1" x14ac:dyDescent="0.35">
      <c r="A253" s="149" t="s">
        <v>295</v>
      </c>
      <c r="B253" s="88" t="s">
        <v>296</v>
      </c>
      <c r="C253" s="262" t="s">
        <v>512</v>
      </c>
      <c r="D253" s="90" t="s">
        <v>354</v>
      </c>
      <c r="E253" s="91" t="s">
        <v>366</v>
      </c>
      <c r="F253" s="301" t="s">
        <v>531</v>
      </c>
      <c r="G253" s="93" t="s">
        <v>510</v>
      </c>
      <c r="H253" s="94" t="s">
        <v>242</v>
      </c>
      <c r="I253" s="95" t="s">
        <v>354</v>
      </c>
      <c r="J253" s="96" t="s">
        <v>242</v>
      </c>
      <c r="K253" s="94" t="s">
        <v>243</v>
      </c>
      <c r="L253" s="97" t="s">
        <v>235</v>
      </c>
      <c r="M253" s="98" t="s">
        <v>245</v>
      </c>
      <c r="N253" s="91" t="s">
        <v>245</v>
      </c>
      <c r="O253" s="149" t="s">
        <v>295</v>
      </c>
    </row>
    <row r="254" spans="1:15" ht="15" thickTop="1" x14ac:dyDescent="0.3">
      <c r="A254" s="289" t="s">
        <v>410</v>
      </c>
      <c r="B254" s="151">
        <f>SUM(C254:N254)</f>
        <v>31</v>
      </c>
      <c r="C254" s="290">
        <v>8</v>
      </c>
      <c r="D254" s="291">
        <v>6.5</v>
      </c>
      <c r="E254" s="292">
        <v>1.5</v>
      </c>
      <c r="F254" s="293">
        <v>4</v>
      </c>
      <c r="G254" s="294">
        <v>1.5</v>
      </c>
      <c r="H254" s="295">
        <v>1.5</v>
      </c>
      <c r="I254" s="296">
        <v>0</v>
      </c>
      <c r="J254" s="297">
        <v>1</v>
      </c>
      <c r="K254" s="295">
        <v>1</v>
      </c>
      <c r="L254" s="298">
        <v>2.5</v>
      </c>
      <c r="M254" s="299">
        <v>3.5</v>
      </c>
      <c r="N254" s="292">
        <v>0</v>
      </c>
      <c r="O254" s="289" t="s">
        <v>410</v>
      </c>
    </row>
    <row r="255" spans="1:15" x14ac:dyDescent="0.3">
      <c r="A255" s="287" t="s">
        <v>299</v>
      </c>
      <c r="B255" s="253">
        <f>SUM(C255:N255)</f>
        <v>49.004615384615377</v>
      </c>
      <c r="C255" s="276">
        <v>5.3076923076923075</v>
      </c>
      <c r="D255" s="277">
        <v>4.2692307692307692</v>
      </c>
      <c r="E255" s="278">
        <v>3.4600000000000004</v>
      </c>
      <c r="F255" s="279">
        <v>3.0384615384615383</v>
      </c>
      <c r="G255" s="280">
        <v>3.2323076923076925</v>
      </c>
      <c r="H255" s="281">
        <v>2.8846153846153846</v>
      </c>
      <c r="I255" s="282">
        <v>5.0769230769230766</v>
      </c>
      <c r="J255" s="283">
        <v>4.3476923076923075</v>
      </c>
      <c r="K255" s="281">
        <v>3.8461538461538463</v>
      </c>
      <c r="L255" s="284">
        <v>5.3476923076923075</v>
      </c>
      <c r="M255" s="285">
        <v>4.1938461538461533</v>
      </c>
      <c r="N255" s="278">
        <v>4</v>
      </c>
      <c r="O255" s="287" t="s">
        <v>299</v>
      </c>
    </row>
    <row r="256" spans="1:15" x14ac:dyDescent="0.3">
      <c r="A256" s="35" t="s">
        <v>300</v>
      </c>
      <c r="B256" s="18" t="s">
        <v>301</v>
      </c>
      <c r="C256" s="17" t="s">
        <v>368</v>
      </c>
      <c r="D256" s="19" t="s">
        <v>369</v>
      </c>
      <c r="E256" s="20" t="s">
        <v>370</v>
      </c>
      <c r="F256" s="33" t="s">
        <v>541</v>
      </c>
      <c r="G256" s="22" t="s">
        <v>302</v>
      </c>
      <c r="H256" s="23" t="s">
        <v>252</v>
      </c>
      <c r="I256" s="24" t="s">
        <v>253</v>
      </c>
      <c r="J256" s="25" t="s">
        <v>303</v>
      </c>
      <c r="K256" s="23" t="s">
        <v>392</v>
      </c>
      <c r="L256" s="26" t="s">
        <v>280</v>
      </c>
      <c r="M256" s="27" t="s">
        <v>490</v>
      </c>
      <c r="N256" s="20" t="s">
        <v>728</v>
      </c>
      <c r="O256" s="35" t="s">
        <v>300</v>
      </c>
    </row>
    <row r="257" spans="1:15" ht="15" thickBot="1" x14ac:dyDescent="0.35">
      <c r="A257" s="149" t="s">
        <v>305</v>
      </c>
      <c r="B257" s="88" t="s">
        <v>513</v>
      </c>
      <c r="C257" s="262" t="s">
        <v>542</v>
      </c>
      <c r="D257" s="90" t="s">
        <v>715</v>
      </c>
      <c r="E257" s="258" t="s">
        <v>531</v>
      </c>
      <c r="F257" s="92" t="s">
        <v>447</v>
      </c>
      <c r="G257" s="93" t="s">
        <v>464</v>
      </c>
      <c r="H257" s="94" t="s">
        <v>483</v>
      </c>
      <c r="I257" s="95" t="s">
        <v>730</v>
      </c>
      <c r="J257" s="96" t="s">
        <v>243</v>
      </c>
      <c r="K257" s="94" t="s">
        <v>739</v>
      </c>
      <c r="L257" s="97" t="s">
        <v>455</v>
      </c>
      <c r="M257" s="259" t="s">
        <v>510</v>
      </c>
      <c r="N257" s="258" t="s">
        <v>730</v>
      </c>
      <c r="O257" s="149" t="s">
        <v>305</v>
      </c>
    </row>
    <row r="258" spans="1:15" ht="15" thickTop="1" x14ac:dyDescent="0.3">
      <c r="A258" s="289" t="s">
        <v>414</v>
      </c>
      <c r="B258" s="151">
        <f>SUM(C258:N258)</f>
        <v>154.5</v>
      </c>
      <c r="C258" s="290">
        <v>7.5</v>
      </c>
      <c r="D258" s="291">
        <v>11</v>
      </c>
      <c r="E258" s="292">
        <v>14</v>
      </c>
      <c r="F258" s="293">
        <v>10.5</v>
      </c>
      <c r="G258" s="294">
        <v>13.5</v>
      </c>
      <c r="H258" s="295">
        <v>10</v>
      </c>
      <c r="I258" s="296">
        <v>18.5</v>
      </c>
      <c r="J258" s="297">
        <v>25.5</v>
      </c>
      <c r="K258" s="295">
        <v>7.5</v>
      </c>
      <c r="L258" s="298">
        <v>14</v>
      </c>
      <c r="M258" s="299">
        <v>4</v>
      </c>
      <c r="N258" s="292">
        <v>18.5</v>
      </c>
      <c r="O258" s="289" t="s">
        <v>414</v>
      </c>
    </row>
    <row r="259" spans="1:15" x14ac:dyDescent="0.3">
      <c r="A259" s="287" t="s">
        <v>312</v>
      </c>
      <c r="B259" s="253">
        <f>SUM(C259:N259)</f>
        <v>99.424615384615393</v>
      </c>
      <c r="C259" s="276">
        <v>5.96</v>
      </c>
      <c r="D259" s="277">
        <v>6.5015384615384608</v>
      </c>
      <c r="E259" s="278">
        <v>6.7692307692307692</v>
      </c>
      <c r="F259" s="279">
        <v>7.5784615384615384</v>
      </c>
      <c r="G259" s="280">
        <v>10.498461538461537</v>
      </c>
      <c r="H259" s="281">
        <v>11.770769230769229</v>
      </c>
      <c r="I259" s="282">
        <v>12.344615384615386</v>
      </c>
      <c r="J259" s="283">
        <v>11.576923076923077</v>
      </c>
      <c r="K259" s="281">
        <v>8.7692307692307701</v>
      </c>
      <c r="L259" s="284">
        <v>5.8476923076923075</v>
      </c>
      <c r="M259" s="285">
        <v>4.9630769230769225</v>
      </c>
      <c r="N259" s="278">
        <v>6.844615384615385</v>
      </c>
      <c r="O259" s="287" t="s">
        <v>312</v>
      </c>
    </row>
    <row r="260" spans="1:15" x14ac:dyDescent="0.3">
      <c r="A260" s="35" t="s">
        <v>313</v>
      </c>
      <c r="B260" s="18" t="s">
        <v>532</v>
      </c>
      <c r="C260" s="30" t="s">
        <v>543</v>
      </c>
      <c r="D260" s="19" t="s">
        <v>544</v>
      </c>
      <c r="E260" s="32" t="s">
        <v>734</v>
      </c>
      <c r="F260" s="21" t="s">
        <v>720</v>
      </c>
      <c r="G260" s="22" t="s">
        <v>534</v>
      </c>
      <c r="H260" s="255" t="s">
        <v>534</v>
      </c>
      <c r="I260" s="24" t="s">
        <v>516</v>
      </c>
      <c r="J260" s="84" t="s">
        <v>738</v>
      </c>
      <c r="K260" s="255" t="s">
        <v>518</v>
      </c>
      <c r="L260" s="26" t="s">
        <v>724</v>
      </c>
      <c r="M260" s="260" t="s">
        <v>519</v>
      </c>
      <c r="N260" s="32" t="s">
        <v>536</v>
      </c>
      <c r="O260" s="35" t="s">
        <v>313</v>
      </c>
    </row>
    <row r="261" spans="1:15" ht="15" thickBot="1" x14ac:dyDescent="0.35">
      <c r="A261" s="149" t="s">
        <v>320</v>
      </c>
      <c r="B261" s="88" t="s">
        <v>321</v>
      </c>
      <c r="C261" s="262" t="s">
        <v>491</v>
      </c>
      <c r="D261" s="90" t="s">
        <v>235</v>
      </c>
      <c r="E261" s="91" t="s">
        <v>230</v>
      </c>
      <c r="F261" s="92" t="s">
        <v>232</v>
      </c>
      <c r="G261" s="93" t="s">
        <v>479</v>
      </c>
      <c r="H261" s="94" t="s">
        <v>319</v>
      </c>
      <c r="I261" s="95" t="s">
        <v>322</v>
      </c>
      <c r="J261" s="96" t="s">
        <v>243</v>
      </c>
      <c r="K261" s="94" t="s">
        <v>243</v>
      </c>
      <c r="L261" s="97" t="s">
        <v>413</v>
      </c>
      <c r="M261" s="98" t="s">
        <v>230</v>
      </c>
      <c r="N261" s="91" t="s">
        <v>432</v>
      </c>
      <c r="O261" s="149" t="s">
        <v>320</v>
      </c>
    </row>
    <row r="262" spans="1:15" ht="15" thickTop="1" x14ac:dyDescent="0.3">
      <c r="A262" s="289" t="s">
        <v>419</v>
      </c>
      <c r="B262" s="151">
        <f>SUM(C262:N262)</f>
        <v>0</v>
      </c>
      <c r="C262" s="290">
        <v>0</v>
      </c>
      <c r="D262" s="291">
        <v>0</v>
      </c>
      <c r="E262" s="292">
        <v>0</v>
      </c>
      <c r="F262" s="293">
        <v>0</v>
      </c>
      <c r="G262" s="294">
        <v>0</v>
      </c>
      <c r="H262" s="295">
        <v>0</v>
      </c>
      <c r="I262" s="296">
        <v>0</v>
      </c>
      <c r="J262" s="297">
        <v>0</v>
      </c>
      <c r="K262" s="295">
        <v>0</v>
      </c>
      <c r="L262" s="298">
        <v>0</v>
      </c>
      <c r="M262" s="299">
        <v>0</v>
      </c>
      <c r="N262" s="292">
        <v>0</v>
      </c>
      <c r="O262" s="289" t="s">
        <v>419</v>
      </c>
    </row>
    <row r="263" spans="1:15" x14ac:dyDescent="0.3">
      <c r="A263" s="287" t="s">
        <v>324</v>
      </c>
      <c r="B263" s="253">
        <f>SUM(C263:N263)</f>
        <v>17.738461538461536</v>
      </c>
      <c r="C263" s="276">
        <v>0.84615384615384615</v>
      </c>
      <c r="D263" s="277">
        <v>1.2707692307692307</v>
      </c>
      <c r="E263" s="278">
        <v>1.1169230769230769</v>
      </c>
      <c r="F263" s="279">
        <v>1.5015384615384615</v>
      </c>
      <c r="G263" s="280">
        <v>1.4615384615384615</v>
      </c>
      <c r="H263" s="281">
        <v>2.2692307692307692</v>
      </c>
      <c r="I263" s="282">
        <v>1.6169230769230767</v>
      </c>
      <c r="J263" s="283">
        <v>1.6153846153846154</v>
      </c>
      <c r="K263" s="281">
        <v>2.0399999999999996</v>
      </c>
      <c r="L263" s="284">
        <v>1.0769230769230769</v>
      </c>
      <c r="M263" s="285">
        <v>1.6923076923076923</v>
      </c>
      <c r="N263" s="278">
        <v>1.2307692307692308</v>
      </c>
      <c r="O263" s="287" t="s">
        <v>324</v>
      </c>
    </row>
    <row r="264" spans="1:15" x14ac:dyDescent="0.3">
      <c r="A264" s="35" t="s">
        <v>325</v>
      </c>
      <c r="B264" s="18" t="s">
        <v>420</v>
      </c>
      <c r="C264" s="17" t="s">
        <v>233</v>
      </c>
      <c r="D264" s="19" t="s">
        <v>393</v>
      </c>
      <c r="E264" s="20" t="s">
        <v>458</v>
      </c>
      <c r="F264" s="33" t="s">
        <v>485</v>
      </c>
      <c r="G264" s="22" t="s">
        <v>379</v>
      </c>
      <c r="H264" s="23" t="s">
        <v>327</v>
      </c>
      <c r="I264" s="24" t="s">
        <v>407</v>
      </c>
      <c r="J264" s="25" t="s">
        <v>430</v>
      </c>
      <c r="K264" s="23" t="s">
        <v>328</v>
      </c>
      <c r="L264" s="26" t="s">
        <v>452</v>
      </c>
      <c r="M264" s="27" t="s">
        <v>453</v>
      </c>
      <c r="N264" s="20" t="s">
        <v>394</v>
      </c>
      <c r="O264" s="35" t="s">
        <v>325</v>
      </c>
    </row>
    <row r="265" spans="1:15" x14ac:dyDescent="0.3">
      <c r="A265" s="35" t="s">
        <v>329</v>
      </c>
      <c r="B265" s="18" t="s">
        <v>520</v>
      </c>
      <c r="C265" s="30" t="s">
        <v>730</v>
      </c>
      <c r="D265" s="31" t="s">
        <v>730</v>
      </c>
      <c r="E265" s="32" t="s">
        <v>730</v>
      </c>
      <c r="F265" s="33" t="s">
        <v>508</v>
      </c>
      <c r="G265" s="22" t="s">
        <v>730</v>
      </c>
      <c r="H265" s="255" t="s">
        <v>730</v>
      </c>
      <c r="I265" s="212" t="s">
        <v>730</v>
      </c>
      <c r="J265" s="84" t="s">
        <v>730</v>
      </c>
      <c r="K265" s="255" t="s">
        <v>730</v>
      </c>
      <c r="L265" s="26" t="s">
        <v>730</v>
      </c>
      <c r="M265" s="27" t="s">
        <v>730</v>
      </c>
      <c r="N265" s="20" t="s">
        <v>730</v>
      </c>
      <c r="O265" s="35" t="s">
        <v>329</v>
      </c>
    </row>
    <row r="266" spans="1:15" x14ac:dyDescent="0.3">
      <c r="A266" s="16" t="s">
        <v>331</v>
      </c>
      <c r="B266" s="16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6" t="s">
        <v>331</v>
      </c>
    </row>
    <row r="267" spans="1:15" x14ac:dyDescent="0.3">
      <c r="A267" s="35" t="s">
        <v>380</v>
      </c>
      <c r="B267" s="166">
        <f>AVERAGE(C267:N267)</f>
        <v>1012.5091666666667</v>
      </c>
      <c r="C267" s="5">
        <v>1003.32</v>
      </c>
      <c r="D267" s="6">
        <v>999.96</v>
      </c>
      <c r="E267" s="7">
        <v>1015.85</v>
      </c>
      <c r="F267" s="8">
        <v>1013.13</v>
      </c>
      <c r="G267" s="9">
        <v>1015.73</v>
      </c>
      <c r="H267" s="10">
        <v>1018.51</v>
      </c>
      <c r="I267" s="11">
        <v>1014.13</v>
      </c>
      <c r="J267" s="12">
        <v>1011.6</v>
      </c>
      <c r="K267" s="10">
        <v>1017.96</v>
      </c>
      <c r="L267" s="13">
        <v>1013.63</v>
      </c>
      <c r="M267" s="14">
        <v>1006.76</v>
      </c>
      <c r="N267" s="7">
        <v>1019.53</v>
      </c>
      <c r="O267" s="35" t="s">
        <v>380</v>
      </c>
    </row>
    <row r="268" spans="1:15" x14ac:dyDescent="0.3">
      <c r="A268" s="287" t="s">
        <v>382</v>
      </c>
      <c r="B268" s="253"/>
      <c r="C268" s="276">
        <v>987</v>
      </c>
      <c r="D268" s="277">
        <v>977</v>
      </c>
      <c r="E268" s="278">
        <v>982</v>
      </c>
      <c r="F268" s="279">
        <v>996</v>
      </c>
      <c r="G268" s="280">
        <v>998</v>
      </c>
      <c r="H268" s="281">
        <v>1002</v>
      </c>
      <c r="I268" s="282">
        <v>1003</v>
      </c>
      <c r="J268" s="304">
        <v>996</v>
      </c>
      <c r="K268" s="305">
        <v>1006</v>
      </c>
      <c r="L268" s="284">
        <v>995</v>
      </c>
      <c r="M268" s="285">
        <v>989</v>
      </c>
      <c r="N268" s="278">
        <v>994</v>
      </c>
      <c r="O268" s="287" t="s">
        <v>382</v>
      </c>
    </row>
    <row r="269" spans="1:15" x14ac:dyDescent="0.3">
      <c r="A269" s="149" t="s">
        <v>89</v>
      </c>
      <c r="B269" s="167"/>
      <c r="C269" s="168">
        <v>41667</v>
      </c>
      <c r="D269" s="169">
        <v>41677</v>
      </c>
      <c r="E269" s="170">
        <v>41701</v>
      </c>
      <c r="F269" s="171">
        <v>41732</v>
      </c>
      <c r="G269" s="172">
        <v>41781</v>
      </c>
      <c r="H269" s="173">
        <v>41794</v>
      </c>
      <c r="I269" s="174">
        <v>41826</v>
      </c>
      <c r="J269" s="175">
        <v>41861</v>
      </c>
      <c r="K269" s="173">
        <v>41893</v>
      </c>
      <c r="L269" s="176">
        <v>41919</v>
      </c>
      <c r="M269" s="177">
        <v>41946</v>
      </c>
      <c r="N269" s="170">
        <v>42000</v>
      </c>
      <c r="O269" s="149" t="s">
        <v>89</v>
      </c>
    </row>
    <row r="270" spans="1:15" x14ac:dyDescent="0.3">
      <c r="A270" s="149" t="s">
        <v>383</v>
      </c>
      <c r="B270" s="88"/>
      <c r="C270" s="89">
        <v>1025</v>
      </c>
      <c r="D270" s="90">
        <v>1019</v>
      </c>
      <c r="E270" s="91">
        <v>1032</v>
      </c>
      <c r="F270" s="92">
        <v>1030</v>
      </c>
      <c r="G270" s="93">
        <v>1038</v>
      </c>
      <c r="H270" s="94">
        <v>1030</v>
      </c>
      <c r="I270" s="95">
        <v>1024</v>
      </c>
      <c r="J270" s="25">
        <v>1022</v>
      </c>
      <c r="K270" s="23">
        <v>1028</v>
      </c>
      <c r="L270" s="97">
        <v>1030</v>
      </c>
      <c r="M270" s="98">
        <v>1026</v>
      </c>
      <c r="N270" s="91">
        <v>1043</v>
      </c>
      <c r="O270" s="149" t="s">
        <v>383</v>
      </c>
    </row>
    <row r="271" spans="1:15" ht="15" thickBot="1" x14ac:dyDescent="0.35">
      <c r="A271" s="178" t="s">
        <v>89</v>
      </c>
      <c r="B271" s="179"/>
      <c r="C271" s="180">
        <v>41651</v>
      </c>
      <c r="D271" s="181">
        <v>41697</v>
      </c>
      <c r="E271" s="182">
        <v>41710</v>
      </c>
      <c r="F271" s="183">
        <v>41744</v>
      </c>
      <c r="G271" s="184">
        <v>41774</v>
      </c>
      <c r="H271" s="185">
        <v>41802</v>
      </c>
      <c r="I271" s="186">
        <v>41823</v>
      </c>
      <c r="J271" s="175">
        <v>41867</v>
      </c>
      <c r="K271" s="173">
        <v>41909</v>
      </c>
      <c r="L271" s="188">
        <v>41914</v>
      </c>
      <c r="M271" s="189">
        <v>41968</v>
      </c>
      <c r="N271" s="182">
        <v>42003</v>
      </c>
      <c r="O271" s="178" t="s">
        <v>89</v>
      </c>
    </row>
    <row r="272" spans="1:15" ht="15" thickTop="1" x14ac:dyDescent="0.3">
      <c r="A272" s="152" t="s">
        <v>384</v>
      </c>
      <c r="B272" s="166">
        <f>AVERAGE(C272:N272)</f>
        <v>1014.0750000000002</v>
      </c>
      <c r="C272" s="190">
        <v>1005.5</v>
      </c>
      <c r="D272" s="191">
        <v>1003.4</v>
      </c>
      <c r="E272" s="192">
        <v>1016.9</v>
      </c>
      <c r="F272" s="193">
        <v>1015.3</v>
      </c>
      <c r="G272" s="194">
        <v>1016.1</v>
      </c>
      <c r="H272" s="195">
        <v>1019.2</v>
      </c>
      <c r="I272" s="196">
        <v>1015.7</v>
      </c>
      <c r="J272" s="70">
        <v>1013.5</v>
      </c>
      <c r="K272" s="68">
        <v>1019</v>
      </c>
      <c r="L272" s="198">
        <v>1015</v>
      </c>
      <c r="M272" s="199">
        <v>1008.6</v>
      </c>
      <c r="N272" s="192">
        <v>1020.7</v>
      </c>
      <c r="O272" s="152" t="s">
        <v>384</v>
      </c>
    </row>
    <row r="273" spans="1:15" x14ac:dyDescent="0.3">
      <c r="A273" s="15"/>
      <c r="B273" s="16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</row>
    <row r="274" spans="1:15" x14ac:dyDescent="0.3">
      <c r="A274" s="3" t="s">
        <v>729</v>
      </c>
      <c r="B274" s="4" t="s">
        <v>1</v>
      </c>
      <c r="C274" s="5" t="s">
        <v>2</v>
      </c>
      <c r="D274" s="6" t="s">
        <v>3</v>
      </c>
      <c r="E274" s="7" t="s">
        <v>4</v>
      </c>
      <c r="F274" s="8" t="s">
        <v>5</v>
      </c>
      <c r="G274" s="9" t="s">
        <v>6</v>
      </c>
      <c r="H274" s="10" t="s">
        <v>7</v>
      </c>
      <c r="I274" s="11" t="s">
        <v>8</v>
      </c>
      <c r="J274" s="12" t="s">
        <v>9</v>
      </c>
      <c r="K274" s="10" t="s">
        <v>10</v>
      </c>
      <c r="L274" s="13" t="s">
        <v>11</v>
      </c>
      <c r="M274" s="14" t="s">
        <v>12</v>
      </c>
      <c r="N274" s="7" t="s">
        <v>13</v>
      </c>
      <c r="O274" s="3" t="s">
        <v>729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274"/>
  <sheetViews>
    <sheetView workbookViewId="0">
      <selection activeCell="F16" sqref="F16"/>
    </sheetView>
  </sheetViews>
  <sheetFormatPr baseColWidth="10" defaultRowHeight="14.4" x14ac:dyDescent="0.3"/>
  <cols>
    <col min="1" max="1" width="45.88671875" customWidth="1"/>
    <col min="15" max="15" width="45" customWidth="1"/>
  </cols>
  <sheetData>
    <row r="1" spans="1:15" ht="15" thickBot="1" x14ac:dyDescent="0.35">
      <c r="A1" s="306">
        <v>2015</v>
      </c>
      <c r="B1" s="307" t="s">
        <v>1</v>
      </c>
      <c r="C1" s="308" t="s">
        <v>2</v>
      </c>
      <c r="D1" s="309" t="s">
        <v>3</v>
      </c>
      <c r="E1" s="310" t="s">
        <v>4</v>
      </c>
      <c r="F1" s="311" t="s">
        <v>5</v>
      </c>
      <c r="G1" s="312" t="s">
        <v>6</v>
      </c>
      <c r="H1" s="313" t="s">
        <v>7</v>
      </c>
      <c r="I1" s="314" t="s">
        <v>8</v>
      </c>
      <c r="J1" s="315" t="s">
        <v>9</v>
      </c>
      <c r="K1" s="313" t="s">
        <v>10</v>
      </c>
      <c r="L1" s="316" t="s">
        <v>11</v>
      </c>
      <c r="M1" s="317" t="s">
        <v>12</v>
      </c>
      <c r="N1" s="310" t="s">
        <v>13</v>
      </c>
      <c r="O1" s="306" t="s">
        <v>743</v>
      </c>
    </row>
    <row r="2" spans="1:15" ht="15.6" thickTop="1" thickBot="1" x14ac:dyDescent="0.35">
      <c r="A2" s="318" t="s">
        <v>82</v>
      </c>
      <c r="B2" s="319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 t="s">
        <v>82</v>
      </c>
    </row>
    <row r="3" spans="1:15" s="405" customFormat="1" ht="15" thickTop="1" x14ac:dyDescent="0.3">
      <c r="A3" s="263" t="s">
        <v>83</v>
      </c>
      <c r="B3" s="264">
        <f>INT(SUM(C3:N3)*100/12)/100</f>
        <v>7.17</v>
      </c>
      <c r="C3" s="265">
        <v>0.88700000000000001</v>
      </c>
      <c r="D3" s="266">
        <v>0.59299999999999997</v>
      </c>
      <c r="E3" s="267">
        <v>3.04</v>
      </c>
      <c r="F3" s="268">
        <v>4.51</v>
      </c>
      <c r="G3" s="269">
        <v>8.19</v>
      </c>
      <c r="H3" s="270">
        <v>10.3</v>
      </c>
      <c r="I3" s="271">
        <v>13.5</v>
      </c>
      <c r="J3" s="272">
        <v>13.4</v>
      </c>
      <c r="K3" s="270">
        <v>9.24</v>
      </c>
      <c r="L3" s="273">
        <v>7.07</v>
      </c>
      <c r="M3" s="299">
        <v>7.68</v>
      </c>
      <c r="N3" s="267">
        <v>7.72</v>
      </c>
      <c r="O3" s="263" t="s">
        <v>83</v>
      </c>
    </row>
    <row r="4" spans="1:15" s="405" customFormat="1" x14ac:dyDescent="0.3">
      <c r="A4" s="275" t="s">
        <v>84</v>
      </c>
      <c r="B4" s="253">
        <f>INT(SUM(C4:N4)*100/12)/100</f>
        <v>7.07</v>
      </c>
      <c r="C4" s="276">
        <v>1.9387857142857143</v>
      </c>
      <c r="D4" s="277">
        <v>1.8117142857142856</v>
      </c>
      <c r="E4" s="278">
        <v>3.1192857142857142</v>
      </c>
      <c r="F4" s="279">
        <v>5.0871428571428572</v>
      </c>
      <c r="G4" s="280">
        <v>8.3607142857142858</v>
      </c>
      <c r="H4" s="281">
        <v>11.348571428571427</v>
      </c>
      <c r="I4" s="282">
        <v>13.35</v>
      </c>
      <c r="J4" s="283">
        <v>13.284285714285714</v>
      </c>
      <c r="K4" s="281">
        <v>10.596428571428573</v>
      </c>
      <c r="L4" s="284">
        <v>8.9528571428571428</v>
      </c>
      <c r="M4" s="285">
        <v>5.0907142857142853</v>
      </c>
      <c r="N4" s="278">
        <v>1.9029285714285717</v>
      </c>
      <c r="O4" s="275" t="s">
        <v>84</v>
      </c>
    </row>
    <row r="5" spans="1:15" x14ac:dyDescent="0.3">
      <c r="A5" s="2" t="s">
        <v>21</v>
      </c>
      <c r="B5" s="18">
        <f t="shared" ref="B5:N5" si="0">B3-B4</f>
        <v>9.9999999999999645E-2</v>
      </c>
      <c r="C5" s="17">
        <f t="shared" si="0"/>
        <v>-1.0517857142857143</v>
      </c>
      <c r="D5" s="19">
        <f t="shared" si="0"/>
        <v>-1.2187142857142856</v>
      </c>
      <c r="E5" s="20">
        <f t="shared" si="0"/>
        <v>-7.9285714285714182E-2</v>
      </c>
      <c r="F5" s="21">
        <f t="shared" si="0"/>
        <v>-0.5771428571428574</v>
      </c>
      <c r="G5" s="22">
        <f t="shared" si="0"/>
        <v>-0.17071428571428626</v>
      </c>
      <c r="H5" s="23">
        <f t="shared" si="0"/>
        <v>-1.0485714285714263</v>
      </c>
      <c r="I5" s="24">
        <f t="shared" si="0"/>
        <v>0.15000000000000036</v>
      </c>
      <c r="J5" s="25">
        <f t="shared" si="0"/>
        <v>0.11571428571428655</v>
      </c>
      <c r="K5" s="23">
        <f t="shared" si="0"/>
        <v>-1.3564285714285731</v>
      </c>
      <c r="L5" s="26">
        <f t="shared" si="0"/>
        <v>-1.8828571428571426</v>
      </c>
      <c r="M5" s="27">
        <f t="shared" si="0"/>
        <v>2.5892857142857144</v>
      </c>
      <c r="N5" s="20">
        <f t="shared" si="0"/>
        <v>5.8170714285714276</v>
      </c>
      <c r="O5" s="2" t="s">
        <v>21</v>
      </c>
    </row>
    <row r="6" spans="1:15" x14ac:dyDescent="0.3">
      <c r="A6" s="2" t="s">
        <v>85</v>
      </c>
      <c r="B6" s="18">
        <v>6.13</v>
      </c>
      <c r="C6" s="17">
        <v>-1.98</v>
      </c>
      <c r="D6" s="19">
        <v>-2.1</v>
      </c>
      <c r="E6" s="20">
        <v>1.27</v>
      </c>
      <c r="F6" s="21">
        <v>3.61</v>
      </c>
      <c r="G6" s="22">
        <v>5.4</v>
      </c>
      <c r="H6" s="23">
        <v>9.85</v>
      </c>
      <c r="I6" s="24">
        <v>11.5</v>
      </c>
      <c r="J6" s="25">
        <v>11.7</v>
      </c>
      <c r="K6" s="23">
        <v>7.66</v>
      </c>
      <c r="L6" s="26">
        <v>4.42</v>
      </c>
      <c r="M6" s="27">
        <v>3.45</v>
      </c>
      <c r="N6" s="20">
        <v>-2.5</v>
      </c>
      <c r="O6" s="2" t="s">
        <v>85</v>
      </c>
    </row>
    <row r="7" spans="1:15" x14ac:dyDescent="0.3">
      <c r="A7" s="2" t="s">
        <v>86</v>
      </c>
      <c r="B7" s="18">
        <v>2003</v>
      </c>
      <c r="C7" s="17">
        <v>2009</v>
      </c>
      <c r="D7" s="19">
        <v>2012</v>
      </c>
      <c r="E7" s="20">
        <v>2013</v>
      </c>
      <c r="F7" s="21">
        <v>2003</v>
      </c>
      <c r="G7" s="22">
        <v>2010</v>
      </c>
      <c r="H7" s="23">
        <v>2001</v>
      </c>
      <c r="I7" s="24">
        <v>2011</v>
      </c>
      <c r="J7" s="25">
        <v>2005</v>
      </c>
      <c r="K7" s="23">
        <v>2003</v>
      </c>
      <c r="L7" s="26">
        <v>2003</v>
      </c>
      <c r="M7" s="27">
        <v>2005</v>
      </c>
      <c r="N7" s="20">
        <v>2010</v>
      </c>
      <c r="O7" s="2" t="s">
        <v>86</v>
      </c>
    </row>
    <row r="8" spans="1:15" x14ac:dyDescent="0.3">
      <c r="A8" s="2" t="s">
        <v>87</v>
      </c>
      <c r="B8" s="18">
        <v>7.94</v>
      </c>
      <c r="C8" s="17">
        <v>5.46</v>
      </c>
      <c r="D8" s="19">
        <v>5.07</v>
      </c>
      <c r="E8" s="20">
        <v>4.58</v>
      </c>
      <c r="F8" s="21">
        <v>6.96</v>
      </c>
      <c r="G8" s="22">
        <v>10.5</v>
      </c>
      <c r="H8" s="23">
        <v>13</v>
      </c>
      <c r="I8" s="24">
        <v>15.3</v>
      </c>
      <c r="J8" s="25">
        <v>15.2</v>
      </c>
      <c r="K8" s="23">
        <v>13.9</v>
      </c>
      <c r="L8" s="26">
        <v>12</v>
      </c>
      <c r="M8" s="27">
        <v>7.61</v>
      </c>
      <c r="N8" s="20">
        <v>7.72</v>
      </c>
      <c r="O8" s="2" t="s">
        <v>87</v>
      </c>
    </row>
    <row r="9" spans="1:15" x14ac:dyDescent="0.3">
      <c r="A9" s="2" t="s">
        <v>86</v>
      </c>
      <c r="B9" s="18">
        <v>2014</v>
      </c>
      <c r="C9" s="17">
        <v>2007</v>
      </c>
      <c r="D9" s="19">
        <v>2002</v>
      </c>
      <c r="E9" s="20">
        <v>2001</v>
      </c>
      <c r="F9" s="21">
        <v>2011</v>
      </c>
      <c r="G9" s="22">
        <v>2008</v>
      </c>
      <c r="H9" s="23">
        <v>2007</v>
      </c>
      <c r="I9" s="24">
        <v>2006</v>
      </c>
      <c r="J9" s="25">
        <v>2004</v>
      </c>
      <c r="K9" s="23">
        <v>2006</v>
      </c>
      <c r="L9" s="26">
        <v>2001</v>
      </c>
      <c r="M9" s="27">
        <v>2009</v>
      </c>
      <c r="N9" s="20">
        <v>2015</v>
      </c>
      <c r="O9" s="2" t="s">
        <v>86</v>
      </c>
    </row>
    <row r="10" spans="1:15" x14ac:dyDescent="0.3">
      <c r="A10" s="3" t="s">
        <v>88</v>
      </c>
      <c r="B10" s="18">
        <v>-4.0999999999999996</v>
      </c>
      <c r="C10" s="5">
        <v>-4.0999999999999996</v>
      </c>
      <c r="D10" s="6">
        <v>-4.2</v>
      </c>
      <c r="E10" s="7">
        <v>-2.9</v>
      </c>
      <c r="F10" s="8">
        <v>-1.6</v>
      </c>
      <c r="G10" s="9">
        <v>2.2999999999999998</v>
      </c>
      <c r="H10" s="10">
        <v>3.8</v>
      </c>
      <c r="I10" s="11">
        <v>6.1</v>
      </c>
      <c r="J10" s="12">
        <v>5.8</v>
      </c>
      <c r="K10" s="10">
        <v>4.8</v>
      </c>
      <c r="L10" s="13">
        <v>0.8</v>
      </c>
      <c r="M10" s="14">
        <v>-2.2999999999999998</v>
      </c>
      <c r="N10" s="7">
        <v>3.4</v>
      </c>
      <c r="O10" s="3" t="s">
        <v>88</v>
      </c>
    </row>
    <row r="11" spans="1:15" x14ac:dyDescent="0.3">
      <c r="A11" s="35" t="s">
        <v>89</v>
      </c>
      <c r="B11" s="50">
        <v>42026</v>
      </c>
      <c r="C11" s="39">
        <v>42026</v>
      </c>
      <c r="D11" s="40">
        <v>42042</v>
      </c>
      <c r="E11" s="41">
        <v>42086</v>
      </c>
      <c r="F11" s="42">
        <v>42100</v>
      </c>
      <c r="G11" s="43">
        <v>42125</v>
      </c>
      <c r="H11" s="44">
        <v>42159</v>
      </c>
      <c r="I11" s="45">
        <v>42216</v>
      </c>
      <c r="J11" s="46">
        <v>42218</v>
      </c>
      <c r="K11" s="44">
        <v>42273</v>
      </c>
      <c r="L11" s="47">
        <v>42291</v>
      </c>
      <c r="M11" s="48">
        <v>42331</v>
      </c>
      <c r="N11" s="41">
        <v>42349</v>
      </c>
      <c r="O11" s="35" t="s">
        <v>89</v>
      </c>
    </row>
    <row r="12" spans="1:15" x14ac:dyDescent="0.3">
      <c r="A12" s="2" t="s">
        <v>90</v>
      </c>
      <c r="B12" s="18">
        <v>-15.7</v>
      </c>
      <c r="C12" s="17">
        <v>-15.7</v>
      </c>
      <c r="D12" s="19">
        <v>-13.5</v>
      </c>
      <c r="E12" s="32">
        <v>-11.9</v>
      </c>
      <c r="F12" s="21">
        <v>-5.2</v>
      </c>
      <c r="G12" s="22">
        <v>-0.2</v>
      </c>
      <c r="H12" s="23">
        <v>3.1</v>
      </c>
      <c r="I12" s="24">
        <v>5.0999999999999996</v>
      </c>
      <c r="J12" s="25">
        <v>5.7</v>
      </c>
      <c r="K12" s="23">
        <v>1</v>
      </c>
      <c r="L12" s="26">
        <v>-5.5</v>
      </c>
      <c r="M12" s="27">
        <v>-6</v>
      </c>
      <c r="N12" s="20">
        <v>-10.6</v>
      </c>
      <c r="O12" s="2" t="s">
        <v>90</v>
      </c>
    </row>
    <row r="13" spans="1:15" ht="15" thickBot="1" x14ac:dyDescent="0.35">
      <c r="A13" s="49" t="s">
        <v>89</v>
      </c>
      <c r="B13" s="50">
        <v>39820</v>
      </c>
      <c r="C13" s="51">
        <v>39820</v>
      </c>
      <c r="D13" s="52">
        <v>40951</v>
      </c>
      <c r="E13" s="218">
        <v>38415</v>
      </c>
      <c r="F13" s="54">
        <v>37719</v>
      </c>
      <c r="G13" s="55">
        <v>38490</v>
      </c>
      <c r="H13" s="56">
        <v>38869</v>
      </c>
      <c r="I13" s="57">
        <v>40727</v>
      </c>
      <c r="J13" s="58">
        <v>40786</v>
      </c>
      <c r="K13" s="56">
        <v>37888</v>
      </c>
      <c r="L13" s="59">
        <v>37922</v>
      </c>
      <c r="M13" s="60">
        <v>40511</v>
      </c>
      <c r="N13" s="53">
        <v>40530</v>
      </c>
      <c r="O13" s="49" t="s">
        <v>89</v>
      </c>
    </row>
    <row r="14" spans="1:15" s="405" customFormat="1" ht="15" thickTop="1" x14ac:dyDescent="0.3">
      <c r="A14" s="289" t="s">
        <v>97</v>
      </c>
      <c r="B14" s="434">
        <f>INT(SUM(C14:N14)*100/12)/100</f>
        <v>7.86</v>
      </c>
      <c r="C14" s="290">
        <v>1.9</v>
      </c>
      <c r="D14" s="291">
        <v>1.3</v>
      </c>
      <c r="E14" s="292">
        <v>3.8</v>
      </c>
      <c r="F14" s="293">
        <v>5.5</v>
      </c>
      <c r="G14" s="294">
        <v>8.6999999999999993</v>
      </c>
      <c r="H14" s="295">
        <v>11.1</v>
      </c>
      <c r="I14" s="296">
        <v>13.9</v>
      </c>
      <c r="J14" s="297">
        <v>14.1</v>
      </c>
      <c r="K14" s="295">
        <v>10</v>
      </c>
      <c r="L14" s="298">
        <v>7.7</v>
      </c>
      <c r="M14" s="299">
        <v>8.4</v>
      </c>
      <c r="N14" s="292">
        <v>8</v>
      </c>
      <c r="O14" s="289" t="s">
        <v>97</v>
      </c>
    </row>
    <row r="15" spans="1:15" s="405" customFormat="1" x14ac:dyDescent="0.3">
      <c r="A15" s="275" t="s">
        <v>98</v>
      </c>
      <c r="B15" s="253">
        <f>INT(SUM(C15:N15)*100/12)/100</f>
        <v>7.85</v>
      </c>
      <c r="C15" s="276">
        <v>2.2999999999999998</v>
      </c>
      <c r="D15" s="277">
        <v>4.0999999999999996</v>
      </c>
      <c r="E15" s="278">
        <v>3.8</v>
      </c>
      <c r="F15" s="279">
        <v>4.5999999999999996</v>
      </c>
      <c r="G15" s="280">
        <v>9.1999999999999993</v>
      </c>
      <c r="H15" s="281">
        <v>11.7</v>
      </c>
      <c r="I15" s="282">
        <v>12</v>
      </c>
      <c r="J15" s="283">
        <v>13.3</v>
      </c>
      <c r="K15" s="281">
        <v>12.7</v>
      </c>
      <c r="L15" s="284">
        <v>9.6999999999999993</v>
      </c>
      <c r="M15" s="285">
        <v>6.1</v>
      </c>
      <c r="N15" s="278">
        <v>4.8</v>
      </c>
      <c r="O15" s="275" t="s">
        <v>98</v>
      </c>
    </row>
    <row r="16" spans="1:15" x14ac:dyDescent="0.3">
      <c r="A16" s="2" t="s">
        <v>21</v>
      </c>
      <c r="B16" s="18">
        <f t="shared" ref="B16:N16" si="1">B14-B15</f>
        <v>1.0000000000000675E-2</v>
      </c>
      <c r="C16" s="17">
        <f t="shared" si="1"/>
        <v>-0.39999999999999991</v>
      </c>
      <c r="D16" s="19">
        <f t="shared" si="1"/>
        <v>-2.8</v>
      </c>
      <c r="E16" s="20">
        <f t="shared" si="1"/>
        <v>0</v>
      </c>
      <c r="F16" s="21">
        <f t="shared" si="1"/>
        <v>0.90000000000000036</v>
      </c>
      <c r="G16" s="22">
        <f t="shared" si="1"/>
        <v>-0.5</v>
      </c>
      <c r="H16" s="23">
        <f t="shared" si="1"/>
        <v>-0.59999999999999964</v>
      </c>
      <c r="I16" s="24">
        <f t="shared" si="1"/>
        <v>1.9000000000000004</v>
      </c>
      <c r="J16" s="25">
        <f t="shared" si="1"/>
        <v>0.79999999999999893</v>
      </c>
      <c r="K16" s="23">
        <f t="shared" si="1"/>
        <v>-2.6999999999999993</v>
      </c>
      <c r="L16" s="26">
        <f t="shared" si="1"/>
        <v>-1.9999999999999991</v>
      </c>
      <c r="M16" s="27">
        <f t="shared" si="1"/>
        <v>2.3000000000000007</v>
      </c>
      <c r="N16" s="20">
        <f t="shared" si="1"/>
        <v>3.2</v>
      </c>
      <c r="O16" s="2" t="s">
        <v>21</v>
      </c>
    </row>
    <row r="17" spans="1:15" x14ac:dyDescent="0.3">
      <c r="A17" s="2" t="s">
        <v>85</v>
      </c>
      <c r="B17" s="16"/>
      <c r="C17" s="17">
        <v>-5.6</v>
      </c>
      <c r="D17" s="19">
        <v>-7.6</v>
      </c>
      <c r="E17" s="20">
        <v>-0.7</v>
      </c>
      <c r="F17" s="21">
        <v>2.2000000000000002</v>
      </c>
      <c r="G17" s="22">
        <v>5.8</v>
      </c>
      <c r="H17" s="23">
        <v>8.3000000000000007</v>
      </c>
      <c r="I17" s="24">
        <v>11.1</v>
      </c>
      <c r="J17" s="25">
        <v>10.6</v>
      </c>
      <c r="K17" s="23">
        <v>7.6</v>
      </c>
      <c r="L17" s="26">
        <v>5.0999999999999996</v>
      </c>
      <c r="M17" s="27">
        <v>1</v>
      </c>
      <c r="N17" s="20">
        <v>-2.4</v>
      </c>
      <c r="O17" s="2" t="s">
        <v>85</v>
      </c>
    </row>
    <row r="18" spans="1:15" x14ac:dyDescent="0.3">
      <c r="A18" s="2" t="s">
        <v>86</v>
      </c>
      <c r="B18" s="217"/>
      <c r="C18" s="17">
        <v>1963</v>
      </c>
      <c r="D18" s="19">
        <v>1956</v>
      </c>
      <c r="E18" s="20">
        <v>1955</v>
      </c>
      <c r="F18" s="21">
        <v>1954</v>
      </c>
      <c r="G18" s="22">
        <v>2010</v>
      </c>
      <c r="H18" s="23">
        <v>1949</v>
      </c>
      <c r="I18" s="24">
        <v>1984</v>
      </c>
      <c r="J18" s="25">
        <v>1978</v>
      </c>
      <c r="K18" s="23">
        <v>1986</v>
      </c>
      <c r="L18" s="26">
        <v>1947</v>
      </c>
      <c r="M18" s="27">
        <v>1985</v>
      </c>
      <c r="N18" s="20">
        <v>2010</v>
      </c>
      <c r="O18" s="2" t="s">
        <v>86</v>
      </c>
    </row>
    <row r="19" spans="1:15" x14ac:dyDescent="0.3">
      <c r="A19" s="2" t="s">
        <v>87</v>
      </c>
      <c r="B19" s="16"/>
      <c r="C19" s="17">
        <v>5.5</v>
      </c>
      <c r="D19" s="19">
        <v>5.4</v>
      </c>
      <c r="E19" s="20">
        <v>6.4</v>
      </c>
      <c r="F19" s="21">
        <v>7.9</v>
      </c>
      <c r="G19" s="22">
        <v>10.5</v>
      </c>
      <c r="H19" s="23">
        <v>12.5</v>
      </c>
      <c r="I19" s="24">
        <v>15.3</v>
      </c>
      <c r="J19" s="25">
        <v>15.8</v>
      </c>
      <c r="K19" s="23">
        <v>13.6</v>
      </c>
      <c r="L19" s="26">
        <v>11.9</v>
      </c>
      <c r="M19" s="27">
        <v>9.3000000000000007</v>
      </c>
      <c r="N19" s="20">
        <v>8</v>
      </c>
      <c r="O19" s="2" t="s">
        <v>87</v>
      </c>
    </row>
    <row r="20" spans="1:15" x14ac:dyDescent="0.3">
      <c r="A20" s="2" t="s">
        <v>86</v>
      </c>
      <c r="B20" s="217"/>
      <c r="C20" s="17">
        <v>2007</v>
      </c>
      <c r="D20" s="19">
        <v>1990</v>
      </c>
      <c r="E20" s="20">
        <v>1981</v>
      </c>
      <c r="F20" s="21">
        <v>1961</v>
      </c>
      <c r="G20" s="22">
        <v>2000</v>
      </c>
      <c r="H20" s="23">
        <v>2007</v>
      </c>
      <c r="I20" s="24">
        <v>2006</v>
      </c>
      <c r="J20" s="25">
        <v>1997</v>
      </c>
      <c r="K20" s="23" t="s">
        <v>99</v>
      </c>
      <c r="L20" s="26">
        <v>2001</v>
      </c>
      <c r="M20" s="27">
        <v>1994</v>
      </c>
      <c r="N20" s="20">
        <v>2015</v>
      </c>
      <c r="O20" s="2" t="s">
        <v>86</v>
      </c>
    </row>
    <row r="21" spans="1:15" x14ac:dyDescent="0.3">
      <c r="A21" s="3" t="s">
        <v>100</v>
      </c>
      <c r="B21" s="4">
        <v>-2.9</v>
      </c>
      <c r="C21" s="5">
        <v>-2.9</v>
      </c>
      <c r="D21" s="6">
        <v>-2.9</v>
      </c>
      <c r="E21" s="7">
        <v>-1.5</v>
      </c>
      <c r="F21" s="8">
        <v>-0.3</v>
      </c>
      <c r="G21" s="9">
        <v>3.8</v>
      </c>
      <c r="H21" s="10">
        <v>5.5</v>
      </c>
      <c r="I21" s="11">
        <v>7.7</v>
      </c>
      <c r="J21" s="12">
        <v>7.2</v>
      </c>
      <c r="K21" s="10">
        <v>6.4</v>
      </c>
      <c r="L21" s="13">
        <v>1.3</v>
      </c>
      <c r="M21" s="14">
        <v>-0.9</v>
      </c>
      <c r="N21" s="7">
        <v>3.9</v>
      </c>
      <c r="O21" s="3" t="s">
        <v>100</v>
      </c>
    </row>
    <row r="22" spans="1:15" x14ac:dyDescent="0.3">
      <c r="A22" s="35" t="s">
        <v>89</v>
      </c>
      <c r="B22" s="38">
        <v>42026</v>
      </c>
      <c r="C22" s="39">
        <v>42026</v>
      </c>
      <c r="D22" s="40">
        <v>42040</v>
      </c>
      <c r="E22" s="41">
        <v>42086</v>
      </c>
      <c r="F22" s="42">
        <v>42100</v>
      </c>
      <c r="G22" s="43">
        <v>42125</v>
      </c>
      <c r="H22" s="44">
        <v>42159</v>
      </c>
      <c r="I22" s="45">
        <v>42216</v>
      </c>
      <c r="J22" s="46">
        <v>42218</v>
      </c>
      <c r="K22" s="44">
        <v>42253</v>
      </c>
      <c r="L22" s="47">
        <v>42292</v>
      </c>
      <c r="M22" s="48">
        <v>42331</v>
      </c>
      <c r="N22" s="41">
        <v>42349</v>
      </c>
      <c r="O22" s="35" t="s">
        <v>89</v>
      </c>
    </row>
    <row r="23" spans="1:15" x14ac:dyDescent="0.3">
      <c r="A23" s="2" t="s">
        <v>17</v>
      </c>
      <c r="B23" s="18">
        <v>-17.399999999999999</v>
      </c>
      <c r="C23" s="17">
        <v>-17.399999999999999</v>
      </c>
      <c r="D23" s="19">
        <v>-15.2</v>
      </c>
      <c r="E23" s="20">
        <v>-9.8000000000000007</v>
      </c>
      <c r="F23" s="21">
        <v>-3.8</v>
      </c>
      <c r="G23" s="22">
        <v>-1.6</v>
      </c>
      <c r="H23" s="23">
        <v>0</v>
      </c>
      <c r="I23" s="24">
        <v>1.3</v>
      </c>
      <c r="J23" s="25">
        <v>4.9000000000000004</v>
      </c>
      <c r="K23" s="23">
        <v>1.3</v>
      </c>
      <c r="L23" s="26">
        <v>-5</v>
      </c>
      <c r="M23" s="27">
        <v>-8.5</v>
      </c>
      <c r="N23" s="20">
        <v>-14.6</v>
      </c>
      <c r="O23" s="2" t="s">
        <v>17</v>
      </c>
    </row>
    <row r="24" spans="1:15" x14ac:dyDescent="0.3">
      <c r="A24" s="2" t="s">
        <v>89</v>
      </c>
      <c r="B24" s="38">
        <v>31064</v>
      </c>
      <c r="C24" s="73">
        <v>31064</v>
      </c>
      <c r="D24" s="74">
        <v>10637</v>
      </c>
      <c r="E24" s="75">
        <v>38415</v>
      </c>
      <c r="F24" s="76">
        <v>8128</v>
      </c>
      <c r="G24" s="77">
        <v>22038</v>
      </c>
      <c r="H24" s="78">
        <v>12219</v>
      </c>
      <c r="I24" s="79">
        <v>12264</v>
      </c>
      <c r="J24" s="80">
        <v>29095</v>
      </c>
      <c r="K24" s="78">
        <v>29121</v>
      </c>
      <c r="L24" s="81">
        <v>7952</v>
      </c>
      <c r="M24" s="82">
        <v>10169</v>
      </c>
      <c r="N24" s="75">
        <v>13504</v>
      </c>
      <c r="O24" s="2" t="s">
        <v>89</v>
      </c>
    </row>
    <row r="25" spans="1:15" x14ac:dyDescent="0.3">
      <c r="A25" s="83" t="s">
        <v>101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83" t="s">
        <v>101</v>
      </c>
    </row>
    <row r="26" spans="1:15" s="405" customFormat="1" x14ac:dyDescent="0.3">
      <c r="A26" s="263" t="s">
        <v>102</v>
      </c>
      <c r="B26" s="264">
        <f>INT(SUM(C26:N26)*100/12)/100</f>
        <v>15.9</v>
      </c>
      <c r="C26" s="265">
        <v>7.79</v>
      </c>
      <c r="D26" s="266">
        <v>7.41</v>
      </c>
      <c r="E26" s="267">
        <v>11.5</v>
      </c>
      <c r="F26" s="268">
        <v>16.899999999999999</v>
      </c>
      <c r="G26" s="269">
        <v>17.899999999999999</v>
      </c>
      <c r="H26" s="270">
        <v>22.5</v>
      </c>
      <c r="I26" s="271">
        <v>23.4</v>
      </c>
      <c r="J26" s="272">
        <v>24.4</v>
      </c>
      <c r="K26" s="270">
        <v>18.5</v>
      </c>
      <c r="L26" s="273">
        <v>15.1</v>
      </c>
      <c r="M26" s="274">
        <v>13.4</v>
      </c>
      <c r="N26" s="267">
        <v>12</v>
      </c>
      <c r="O26" s="263" t="s">
        <v>102</v>
      </c>
    </row>
    <row r="27" spans="1:15" s="405" customFormat="1" x14ac:dyDescent="0.3">
      <c r="A27" s="275" t="s">
        <v>103</v>
      </c>
      <c r="B27" s="253">
        <f>INT(SUM(C27:N27)*100/12)/100</f>
        <v>15.64</v>
      </c>
      <c r="C27" s="276">
        <v>7.2842857142857138</v>
      </c>
      <c r="D27" s="277">
        <v>8.0735714285714284</v>
      </c>
      <c r="E27" s="278">
        <v>11.96</v>
      </c>
      <c r="F27" s="279">
        <v>16.30142857142857</v>
      </c>
      <c r="G27" s="280">
        <v>18.771428571428572</v>
      </c>
      <c r="H27" s="281">
        <v>21.98</v>
      </c>
      <c r="I27" s="282">
        <v>23.87</v>
      </c>
      <c r="J27" s="283">
        <v>23.578571428571433</v>
      </c>
      <c r="K27" s="281">
        <v>21.077142857142857</v>
      </c>
      <c r="L27" s="284">
        <v>16.508571428571429</v>
      </c>
      <c r="M27" s="285">
        <v>11.165714285714285</v>
      </c>
      <c r="N27" s="278">
        <v>7.2034285714285717</v>
      </c>
      <c r="O27" s="275" t="s">
        <v>103</v>
      </c>
    </row>
    <row r="28" spans="1:15" x14ac:dyDescent="0.3">
      <c r="A28" s="2" t="s">
        <v>21</v>
      </c>
      <c r="B28" s="18">
        <f t="shared" ref="B28:N28" si="2">B26-B27</f>
        <v>0.25999999999999979</v>
      </c>
      <c r="C28" s="17">
        <f t="shared" si="2"/>
        <v>0.50571428571428623</v>
      </c>
      <c r="D28" s="19">
        <f t="shared" si="2"/>
        <v>-0.66357142857142826</v>
      </c>
      <c r="E28" s="20">
        <f t="shared" si="2"/>
        <v>-0.46000000000000085</v>
      </c>
      <c r="F28" s="21">
        <f t="shared" si="2"/>
        <v>0.59857142857142875</v>
      </c>
      <c r="G28" s="22">
        <f t="shared" si="2"/>
        <v>-0.87142857142857366</v>
      </c>
      <c r="H28" s="23">
        <f t="shared" si="2"/>
        <v>0.51999999999999957</v>
      </c>
      <c r="I28" s="24">
        <f t="shared" si="2"/>
        <v>-0.47000000000000242</v>
      </c>
      <c r="J28" s="25">
        <f t="shared" si="2"/>
        <v>0.82142857142856585</v>
      </c>
      <c r="K28" s="23">
        <f t="shared" si="2"/>
        <v>-2.5771428571428565</v>
      </c>
      <c r="L28" s="26">
        <f t="shared" si="2"/>
        <v>-1.4085714285714293</v>
      </c>
      <c r="M28" s="27">
        <f t="shared" si="2"/>
        <v>2.2342857142857149</v>
      </c>
      <c r="N28" s="20">
        <f t="shared" si="2"/>
        <v>4.7965714285714283</v>
      </c>
      <c r="O28" s="2" t="s">
        <v>21</v>
      </c>
    </row>
    <row r="29" spans="1:15" x14ac:dyDescent="0.3">
      <c r="A29" s="2" t="s">
        <v>104</v>
      </c>
      <c r="B29" s="18">
        <v>14.88</v>
      </c>
      <c r="C29" s="17">
        <v>3.15</v>
      </c>
      <c r="D29" s="19">
        <v>5.07</v>
      </c>
      <c r="E29" s="20">
        <v>9.8000000000000007</v>
      </c>
      <c r="F29" s="21">
        <v>12.9</v>
      </c>
      <c r="G29" s="22">
        <v>16</v>
      </c>
      <c r="H29" s="23">
        <v>20</v>
      </c>
      <c r="I29" s="24">
        <v>21.9</v>
      </c>
      <c r="J29" s="25">
        <v>21.3</v>
      </c>
      <c r="K29" s="23">
        <v>18.100000000000001</v>
      </c>
      <c r="L29" s="26">
        <v>13.5</v>
      </c>
      <c r="M29" s="27">
        <v>9.4</v>
      </c>
      <c r="N29" s="20">
        <v>2.39</v>
      </c>
      <c r="O29" s="2" t="s">
        <v>104</v>
      </c>
    </row>
    <row r="30" spans="1:15" x14ac:dyDescent="0.3">
      <c r="A30" s="2" t="s">
        <v>86</v>
      </c>
      <c r="B30" s="18">
        <v>2013</v>
      </c>
      <c r="C30" s="17">
        <v>2010</v>
      </c>
      <c r="D30" s="19">
        <v>2012</v>
      </c>
      <c r="E30" s="20">
        <v>2006</v>
      </c>
      <c r="F30" s="21">
        <v>2001</v>
      </c>
      <c r="G30" s="22">
        <v>2013</v>
      </c>
      <c r="H30" s="23">
        <v>2002</v>
      </c>
      <c r="I30" s="24">
        <v>2002</v>
      </c>
      <c r="J30" s="25">
        <v>2014</v>
      </c>
      <c r="K30" s="23">
        <v>2001</v>
      </c>
      <c r="L30" s="26">
        <v>2003</v>
      </c>
      <c r="M30" s="27">
        <v>2010</v>
      </c>
      <c r="N30" s="20">
        <v>2010</v>
      </c>
      <c r="O30" s="2" t="s">
        <v>86</v>
      </c>
    </row>
    <row r="31" spans="1:15" x14ac:dyDescent="0.3">
      <c r="A31" s="2" t="s">
        <v>105</v>
      </c>
      <c r="B31" s="18">
        <v>16.66</v>
      </c>
      <c r="C31" s="17">
        <v>10.3</v>
      </c>
      <c r="D31" s="19">
        <v>10.8</v>
      </c>
      <c r="E31" s="20">
        <v>14.9</v>
      </c>
      <c r="F31" s="21">
        <v>20.8</v>
      </c>
      <c r="G31" s="22">
        <v>22.1</v>
      </c>
      <c r="H31" s="23">
        <v>23.5</v>
      </c>
      <c r="I31" s="24">
        <v>28.9</v>
      </c>
      <c r="J31" s="25">
        <v>26.9</v>
      </c>
      <c r="K31" s="23">
        <v>23.8</v>
      </c>
      <c r="L31" s="26">
        <v>19.2</v>
      </c>
      <c r="M31" s="27">
        <v>13.1</v>
      </c>
      <c r="N31" s="20">
        <v>12</v>
      </c>
      <c r="O31" s="2" t="s">
        <v>105</v>
      </c>
    </row>
    <row r="32" spans="1:15" x14ac:dyDescent="0.3">
      <c r="A32" s="2" t="s">
        <v>86</v>
      </c>
      <c r="B32" s="18">
        <v>2014</v>
      </c>
      <c r="C32" s="17">
        <v>2007</v>
      </c>
      <c r="D32" s="19">
        <v>2014</v>
      </c>
      <c r="E32" s="20">
        <v>2014</v>
      </c>
      <c r="F32" s="21">
        <v>2007</v>
      </c>
      <c r="G32" s="22">
        <v>2008</v>
      </c>
      <c r="H32" s="23">
        <v>2005</v>
      </c>
      <c r="I32" s="24">
        <v>2006</v>
      </c>
      <c r="J32" s="25">
        <v>2003</v>
      </c>
      <c r="K32" s="23">
        <v>2006</v>
      </c>
      <c r="L32" s="26">
        <v>2005</v>
      </c>
      <c r="M32" s="27">
        <v>2006</v>
      </c>
      <c r="N32" s="20">
        <v>2015</v>
      </c>
      <c r="O32" s="2" t="s">
        <v>86</v>
      </c>
    </row>
    <row r="33" spans="1:15" x14ac:dyDescent="0.3">
      <c r="A33" s="3" t="s">
        <v>106</v>
      </c>
      <c r="B33" s="4">
        <v>36.799999999999997</v>
      </c>
      <c r="C33" s="5">
        <v>15.2</v>
      </c>
      <c r="D33" s="6">
        <v>12.1</v>
      </c>
      <c r="E33" s="7">
        <v>17.7</v>
      </c>
      <c r="F33" s="8">
        <v>27</v>
      </c>
      <c r="G33" s="9">
        <v>24.6</v>
      </c>
      <c r="H33" s="10">
        <v>31.2</v>
      </c>
      <c r="I33" s="11">
        <v>36.799999999999997</v>
      </c>
      <c r="J33" s="12">
        <v>30.7</v>
      </c>
      <c r="K33" s="10">
        <v>23.5</v>
      </c>
      <c r="L33" s="13">
        <v>21.1</v>
      </c>
      <c r="M33" s="14">
        <v>20.9</v>
      </c>
      <c r="N33" s="7">
        <v>15.4</v>
      </c>
      <c r="O33" s="3" t="s">
        <v>106</v>
      </c>
    </row>
    <row r="34" spans="1:15" x14ac:dyDescent="0.3">
      <c r="A34" s="35" t="s">
        <v>89</v>
      </c>
      <c r="B34" s="38">
        <v>42186</v>
      </c>
      <c r="C34" s="39">
        <v>42013</v>
      </c>
      <c r="D34" s="40">
        <v>42050</v>
      </c>
      <c r="E34" s="41">
        <v>42080</v>
      </c>
      <c r="F34" s="42">
        <v>42109</v>
      </c>
      <c r="G34" s="43">
        <v>42135</v>
      </c>
      <c r="H34" s="44">
        <v>42160</v>
      </c>
      <c r="I34" s="45">
        <v>42186</v>
      </c>
      <c r="J34" s="46">
        <v>42238</v>
      </c>
      <c r="K34" s="44">
        <v>42258</v>
      </c>
      <c r="L34" s="47">
        <v>42280</v>
      </c>
      <c r="M34" s="48">
        <v>42315</v>
      </c>
      <c r="N34" s="41">
        <v>42355</v>
      </c>
      <c r="O34" s="35" t="s">
        <v>89</v>
      </c>
    </row>
    <row r="35" spans="1:15" x14ac:dyDescent="0.3">
      <c r="A35" s="2" t="s">
        <v>107</v>
      </c>
      <c r="B35" s="18">
        <v>37.799999999999997</v>
      </c>
      <c r="C35" s="17">
        <v>14.6</v>
      </c>
      <c r="D35" s="19">
        <v>18.2</v>
      </c>
      <c r="E35" s="32">
        <v>22.3</v>
      </c>
      <c r="F35" s="21">
        <v>27.7</v>
      </c>
      <c r="G35" s="22">
        <v>32</v>
      </c>
      <c r="H35" s="23">
        <v>36.4</v>
      </c>
      <c r="I35" s="24">
        <v>36.4</v>
      </c>
      <c r="J35" s="84">
        <v>37.799999999999997</v>
      </c>
      <c r="K35" s="23">
        <v>33.4</v>
      </c>
      <c r="L35" s="26">
        <v>28.8</v>
      </c>
      <c r="M35" s="27">
        <v>20.9</v>
      </c>
      <c r="N35" s="20">
        <v>15.4</v>
      </c>
      <c r="O35" s="2" t="s">
        <v>107</v>
      </c>
    </row>
    <row r="36" spans="1:15" ht="15" thickBot="1" x14ac:dyDescent="0.35">
      <c r="A36" s="49" t="s">
        <v>89</v>
      </c>
      <c r="B36" s="50">
        <v>37843</v>
      </c>
      <c r="C36" s="39">
        <v>41645</v>
      </c>
      <c r="D36" s="52">
        <v>38021</v>
      </c>
      <c r="E36" s="218">
        <v>38427</v>
      </c>
      <c r="F36" s="54">
        <v>40656</v>
      </c>
      <c r="G36" s="55">
        <v>38499</v>
      </c>
      <c r="H36" s="56">
        <v>40721</v>
      </c>
      <c r="I36" s="57">
        <v>38917</v>
      </c>
      <c r="J36" s="200">
        <v>37843</v>
      </c>
      <c r="K36" s="56">
        <v>41522</v>
      </c>
      <c r="L36" s="59">
        <v>40817</v>
      </c>
      <c r="M36" s="60">
        <v>42315</v>
      </c>
      <c r="N36" s="53">
        <v>39056</v>
      </c>
      <c r="O36" s="49" t="s">
        <v>89</v>
      </c>
    </row>
    <row r="37" spans="1:15" s="405" customFormat="1" ht="15" thickTop="1" x14ac:dyDescent="0.3">
      <c r="A37" s="289" t="s">
        <v>112</v>
      </c>
      <c r="B37" s="151">
        <f>INT(SUM(C37:N37)*100/12)/100</f>
        <v>15.2</v>
      </c>
      <c r="C37" s="290">
        <v>8.1</v>
      </c>
      <c r="D37" s="291">
        <v>7.1</v>
      </c>
      <c r="E37" s="292">
        <v>11</v>
      </c>
      <c r="F37" s="293">
        <v>15.6</v>
      </c>
      <c r="G37" s="294">
        <v>16.5</v>
      </c>
      <c r="H37" s="295">
        <v>20.9</v>
      </c>
      <c r="I37" s="296">
        <v>22</v>
      </c>
      <c r="J37" s="297">
        <v>23.1</v>
      </c>
      <c r="K37" s="295">
        <v>17.600000000000001</v>
      </c>
      <c r="L37" s="298">
        <v>14.7</v>
      </c>
      <c r="M37" s="299">
        <v>13.5</v>
      </c>
      <c r="N37" s="292">
        <v>12.3</v>
      </c>
      <c r="O37" s="289" t="s">
        <v>112</v>
      </c>
    </row>
    <row r="38" spans="1:15" s="405" customFormat="1" x14ac:dyDescent="0.3">
      <c r="A38" s="275" t="s">
        <v>113</v>
      </c>
      <c r="B38" s="253">
        <f>INT(SUM(C38:N38)*100/12)/100</f>
        <v>13.79</v>
      </c>
      <c r="C38" s="276">
        <v>5.9</v>
      </c>
      <c r="D38" s="277">
        <v>6.9</v>
      </c>
      <c r="E38" s="278">
        <v>10.1</v>
      </c>
      <c r="F38" s="279">
        <v>13</v>
      </c>
      <c r="G38" s="280">
        <v>16.8</v>
      </c>
      <c r="H38" s="281">
        <v>19.3</v>
      </c>
      <c r="I38" s="282">
        <v>21.4</v>
      </c>
      <c r="J38" s="283">
        <v>21.6</v>
      </c>
      <c r="K38" s="281">
        <v>19.2</v>
      </c>
      <c r="L38" s="284">
        <v>14.9</v>
      </c>
      <c r="M38" s="285">
        <v>9.6</v>
      </c>
      <c r="N38" s="278">
        <v>6.8</v>
      </c>
      <c r="O38" s="275" t="s">
        <v>113</v>
      </c>
    </row>
    <row r="39" spans="1:15" x14ac:dyDescent="0.3">
      <c r="A39" s="2" t="s">
        <v>21</v>
      </c>
      <c r="B39" s="18">
        <f t="shared" ref="B39:N39" si="3">B37-B38</f>
        <v>1.4100000000000001</v>
      </c>
      <c r="C39" s="17">
        <f t="shared" si="3"/>
        <v>2.1999999999999993</v>
      </c>
      <c r="D39" s="19">
        <f t="shared" si="3"/>
        <v>0.19999999999999929</v>
      </c>
      <c r="E39" s="20">
        <f t="shared" si="3"/>
        <v>0.90000000000000036</v>
      </c>
      <c r="F39" s="21">
        <f t="shared" si="3"/>
        <v>2.5999999999999996</v>
      </c>
      <c r="G39" s="22">
        <f t="shared" si="3"/>
        <v>-0.30000000000000071</v>
      </c>
      <c r="H39" s="23">
        <f t="shared" si="3"/>
        <v>1.5999999999999979</v>
      </c>
      <c r="I39" s="24">
        <f t="shared" si="3"/>
        <v>0.60000000000000142</v>
      </c>
      <c r="J39" s="25">
        <f t="shared" si="3"/>
        <v>1.5</v>
      </c>
      <c r="K39" s="23">
        <f t="shared" si="3"/>
        <v>-1.5999999999999979</v>
      </c>
      <c r="L39" s="26">
        <f t="shared" si="3"/>
        <v>-0.20000000000000107</v>
      </c>
      <c r="M39" s="27">
        <f t="shared" si="3"/>
        <v>3.9000000000000004</v>
      </c>
      <c r="N39" s="20">
        <f t="shared" si="3"/>
        <v>5.5000000000000009</v>
      </c>
      <c r="O39" s="2" t="s">
        <v>21</v>
      </c>
    </row>
    <row r="40" spans="1:15" x14ac:dyDescent="0.3">
      <c r="A40" s="2" t="s">
        <v>104</v>
      </c>
      <c r="B40" s="16"/>
      <c r="C40" s="17">
        <v>-0.6</v>
      </c>
      <c r="D40" s="19">
        <v>0.5</v>
      </c>
      <c r="E40" s="20">
        <v>6.6</v>
      </c>
      <c r="F40" s="21">
        <v>9.3000000000000007</v>
      </c>
      <c r="G40" s="22">
        <v>13.1</v>
      </c>
      <c r="H40" s="23">
        <v>16.3</v>
      </c>
      <c r="I40" s="24">
        <v>18.100000000000001</v>
      </c>
      <c r="J40" s="25">
        <v>18.7</v>
      </c>
      <c r="K40" s="23">
        <v>16.3</v>
      </c>
      <c r="L40" s="26">
        <v>10</v>
      </c>
      <c r="M40" s="27">
        <v>6.1</v>
      </c>
      <c r="N40" s="20">
        <v>2.2000000000000002</v>
      </c>
      <c r="O40" s="2" t="s">
        <v>104</v>
      </c>
    </row>
    <row r="41" spans="1:15" x14ac:dyDescent="0.3">
      <c r="A41" s="2" t="s">
        <v>86</v>
      </c>
      <c r="B41" s="217"/>
      <c r="C41" s="17">
        <v>1963</v>
      </c>
      <c r="D41" s="19">
        <v>1956</v>
      </c>
      <c r="E41" s="20">
        <v>1970</v>
      </c>
      <c r="F41" s="21">
        <v>1986</v>
      </c>
      <c r="G41" s="22">
        <v>1984</v>
      </c>
      <c r="H41" s="23">
        <v>1991</v>
      </c>
      <c r="I41" s="24">
        <v>1965</v>
      </c>
      <c r="J41" s="25">
        <v>1963</v>
      </c>
      <c r="K41" s="23">
        <v>1986</v>
      </c>
      <c r="L41" s="26">
        <v>1974</v>
      </c>
      <c r="M41" s="27">
        <v>1993</v>
      </c>
      <c r="N41" s="20">
        <v>2010</v>
      </c>
      <c r="O41" s="2" t="s">
        <v>86</v>
      </c>
    </row>
    <row r="42" spans="1:15" x14ac:dyDescent="0.3">
      <c r="A42" s="2" t="s">
        <v>105</v>
      </c>
      <c r="B42" s="16"/>
      <c r="C42" s="17">
        <v>9.9</v>
      </c>
      <c r="D42" s="19">
        <v>11.9</v>
      </c>
      <c r="E42" s="20">
        <v>14.8</v>
      </c>
      <c r="F42" s="21">
        <v>16.8</v>
      </c>
      <c r="G42" s="22">
        <v>20.9</v>
      </c>
      <c r="H42" s="23">
        <v>23.9</v>
      </c>
      <c r="I42" s="24">
        <v>27.3</v>
      </c>
      <c r="J42" s="25">
        <v>27.9</v>
      </c>
      <c r="K42" s="23">
        <v>23.9</v>
      </c>
      <c r="L42" s="26">
        <v>18.100000000000001</v>
      </c>
      <c r="M42" s="27">
        <v>13.1</v>
      </c>
      <c r="N42" s="20">
        <v>12.3</v>
      </c>
      <c r="O42" s="2" t="s">
        <v>105</v>
      </c>
    </row>
    <row r="43" spans="1:15" x14ac:dyDescent="0.3">
      <c r="A43" s="2" t="s">
        <v>86</v>
      </c>
      <c r="B43" s="217"/>
      <c r="C43" s="17">
        <v>2007</v>
      </c>
      <c r="D43" s="19">
        <v>1990</v>
      </c>
      <c r="E43" s="20">
        <v>1948</v>
      </c>
      <c r="F43" s="21">
        <v>1949</v>
      </c>
      <c r="G43" s="22">
        <v>1947</v>
      </c>
      <c r="H43" s="23">
        <v>1976</v>
      </c>
      <c r="I43" s="24">
        <v>2006</v>
      </c>
      <c r="J43" s="25">
        <v>1947</v>
      </c>
      <c r="K43" s="23">
        <v>1959</v>
      </c>
      <c r="L43" s="26">
        <v>2001</v>
      </c>
      <c r="M43" s="27">
        <v>1994</v>
      </c>
      <c r="N43" s="20">
        <v>2015</v>
      </c>
      <c r="O43" s="2" t="s">
        <v>86</v>
      </c>
    </row>
    <row r="44" spans="1:15" x14ac:dyDescent="0.3">
      <c r="A44" s="3" t="s">
        <v>106</v>
      </c>
      <c r="B44" s="4">
        <v>36.299999999999997</v>
      </c>
      <c r="C44" s="5">
        <v>15.5</v>
      </c>
      <c r="D44" s="6">
        <v>10.9</v>
      </c>
      <c r="E44" s="7">
        <v>16.899999999999999</v>
      </c>
      <c r="F44" s="8">
        <v>25.2</v>
      </c>
      <c r="G44" s="9">
        <v>22.2</v>
      </c>
      <c r="H44" s="10">
        <v>29.8</v>
      </c>
      <c r="I44" s="11">
        <v>36.299999999999997</v>
      </c>
      <c r="J44" s="12">
        <v>29.4</v>
      </c>
      <c r="K44" s="10">
        <v>22.1</v>
      </c>
      <c r="L44" s="13">
        <v>21.1</v>
      </c>
      <c r="M44" s="14">
        <v>21.1</v>
      </c>
      <c r="N44" s="7">
        <v>15.8</v>
      </c>
      <c r="O44" s="3" t="s">
        <v>106</v>
      </c>
    </row>
    <row r="45" spans="1:15" x14ac:dyDescent="0.3">
      <c r="A45" s="35" t="s">
        <v>89</v>
      </c>
      <c r="B45" s="38">
        <v>42186</v>
      </c>
      <c r="C45" s="39">
        <v>42013</v>
      </c>
      <c r="D45" s="40">
        <v>42061</v>
      </c>
      <c r="E45" s="41">
        <v>42080</v>
      </c>
      <c r="F45" s="42">
        <v>42109</v>
      </c>
      <c r="G45" s="43">
        <v>42135</v>
      </c>
      <c r="H45" s="44">
        <v>42185</v>
      </c>
      <c r="I45" s="45">
        <v>42186</v>
      </c>
      <c r="J45" s="46">
        <v>42238</v>
      </c>
      <c r="K45" s="44">
        <v>42258</v>
      </c>
      <c r="L45" s="47">
        <v>42283</v>
      </c>
      <c r="M45" s="48">
        <v>42315</v>
      </c>
      <c r="N45" s="41">
        <v>42355</v>
      </c>
      <c r="O45" s="35" t="s">
        <v>89</v>
      </c>
    </row>
    <row r="46" spans="1:15" x14ac:dyDescent="0.3">
      <c r="A46" s="2" t="s">
        <v>22</v>
      </c>
      <c r="B46" s="18">
        <v>37.799999999999997</v>
      </c>
      <c r="C46" s="17">
        <v>17.2</v>
      </c>
      <c r="D46" s="19">
        <v>19.899999999999999</v>
      </c>
      <c r="E46" s="20">
        <v>22.9</v>
      </c>
      <c r="F46" s="21">
        <v>29.3</v>
      </c>
      <c r="G46" s="22">
        <v>32.4</v>
      </c>
      <c r="H46" s="23">
        <v>35</v>
      </c>
      <c r="I46" s="24">
        <v>37.799999999999997</v>
      </c>
      <c r="J46" s="84">
        <v>37.299999999999997</v>
      </c>
      <c r="K46" s="23">
        <v>32.799999999999997</v>
      </c>
      <c r="L46" s="26">
        <v>27.8</v>
      </c>
      <c r="M46" s="27">
        <v>21.8</v>
      </c>
      <c r="N46" s="20">
        <v>16.100000000000001</v>
      </c>
      <c r="O46" s="2" t="s">
        <v>22</v>
      </c>
    </row>
    <row r="47" spans="1:15" x14ac:dyDescent="0.3">
      <c r="A47" s="2" t="s">
        <v>89</v>
      </c>
      <c r="B47" s="38">
        <v>19176</v>
      </c>
      <c r="C47" s="73">
        <v>13159</v>
      </c>
      <c r="D47" s="74">
        <v>18311</v>
      </c>
      <c r="E47" s="75">
        <v>19443</v>
      </c>
      <c r="F47" s="76">
        <v>18004</v>
      </c>
      <c r="G47" s="77">
        <v>19504</v>
      </c>
      <c r="H47" s="23">
        <v>1947</v>
      </c>
      <c r="I47" s="79">
        <v>19176</v>
      </c>
      <c r="J47" s="46">
        <v>37843</v>
      </c>
      <c r="K47" s="78">
        <v>18145</v>
      </c>
      <c r="L47" s="81">
        <v>40817</v>
      </c>
      <c r="M47" s="82">
        <v>10169</v>
      </c>
      <c r="N47" s="75">
        <v>36867</v>
      </c>
      <c r="O47" s="2" t="s">
        <v>89</v>
      </c>
    </row>
    <row r="48" spans="1:15" x14ac:dyDescent="0.3">
      <c r="A48" s="15" t="s">
        <v>114</v>
      </c>
      <c r="B48" s="16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 t="s">
        <v>114</v>
      </c>
    </row>
    <row r="49" spans="1:15" x14ac:dyDescent="0.3">
      <c r="A49" s="3" t="s">
        <v>115</v>
      </c>
      <c r="B49" s="4">
        <f>INT(SUM(C49:N49)*100/12)/100</f>
        <v>11.53</v>
      </c>
      <c r="C49" s="221">
        <f t="shared" ref="C49:N49" si="4">(C3+C26)/2</f>
        <v>4.3384999999999998</v>
      </c>
      <c r="D49" s="222">
        <f t="shared" si="4"/>
        <v>4.0015000000000001</v>
      </c>
      <c r="E49" s="223">
        <f t="shared" si="4"/>
        <v>7.27</v>
      </c>
      <c r="F49" s="224">
        <f t="shared" si="4"/>
        <v>10.704999999999998</v>
      </c>
      <c r="G49" s="225">
        <f t="shared" si="4"/>
        <v>13.044999999999998</v>
      </c>
      <c r="H49" s="226">
        <f t="shared" si="4"/>
        <v>16.399999999999999</v>
      </c>
      <c r="I49" s="227">
        <f t="shared" si="4"/>
        <v>18.45</v>
      </c>
      <c r="J49" s="228">
        <f t="shared" si="4"/>
        <v>18.899999999999999</v>
      </c>
      <c r="K49" s="226">
        <f t="shared" si="4"/>
        <v>13.870000000000001</v>
      </c>
      <c r="L49" s="229">
        <f t="shared" si="4"/>
        <v>11.085000000000001</v>
      </c>
      <c r="M49" s="250">
        <f t="shared" si="4"/>
        <v>10.54</v>
      </c>
      <c r="N49" s="251">
        <f t="shared" si="4"/>
        <v>9.86</v>
      </c>
      <c r="O49" s="3" t="s">
        <v>115</v>
      </c>
    </row>
    <row r="50" spans="1:15" x14ac:dyDescent="0.3">
      <c r="A50" s="2" t="s">
        <v>116</v>
      </c>
      <c r="B50" s="18">
        <f>INT(SUM(C50:N50)*100/12)/100</f>
        <v>11.35</v>
      </c>
      <c r="C50" s="231">
        <f t="shared" ref="C50:N50" si="5">(C4+C27)/2</f>
        <v>4.6115357142857141</v>
      </c>
      <c r="D50" s="232">
        <f t="shared" si="5"/>
        <v>4.9426428571428573</v>
      </c>
      <c r="E50" s="233">
        <f t="shared" si="5"/>
        <v>7.5396428571428578</v>
      </c>
      <c r="F50" s="234">
        <f t="shared" si="5"/>
        <v>10.694285714285714</v>
      </c>
      <c r="G50" s="235">
        <f t="shared" si="5"/>
        <v>13.56607142857143</v>
      </c>
      <c r="H50" s="236">
        <f t="shared" si="5"/>
        <v>16.664285714285715</v>
      </c>
      <c r="I50" s="237">
        <f t="shared" si="5"/>
        <v>18.61</v>
      </c>
      <c r="J50" s="238">
        <f t="shared" si="5"/>
        <v>18.431428571428572</v>
      </c>
      <c r="K50" s="236">
        <f t="shared" si="5"/>
        <v>15.836785714285714</v>
      </c>
      <c r="L50" s="239">
        <f t="shared" si="5"/>
        <v>12.730714285714285</v>
      </c>
      <c r="M50" s="240">
        <f t="shared" si="5"/>
        <v>8.1282142857142858</v>
      </c>
      <c r="N50" s="233">
        <f t="shared" si="5"/>
        <v>4.553178571428572</v>
      </c>
      <c r="O50" s="2" t="s">
        <v>116</v>
      </c>
    </row>
    <row r="51" spans="1:15" x14ac:dyDescent="0.3">
      <c r="A51" s="2" t="s">
        <v>21</v>
      </c>
      <c r="B51" s="18">
        <f t="shared" ref="B51:N51" si="6">B49-B50</f>
        <v>0.17999999999999972</v>
      </c>
      <c r="C51" s="17">
        <f t="shared" si="6"/>
        <v>-0.27303571428571427</v>
      </c>
      <c r="D51" s="19">
        <f t="shared" si="6"/>
        <v>-0.94114285714285728</v>
      </c>
      <c r="E51" s="20">
        <f t="shared" si="6"/>
        <v>-0.26964285714285818</v>
      </c>
      <c r="F51" s="21">
        <f t="shared" si="6"/>
        <v>1.0714285714284344E-2</v>
      </c>
      <c r="G51" s="22">
        <f t="shared" si="6"/>
        <v>-0.52107142857143174</v>
      </c>
      <c r="H51" s="23">
        <f t="shared" si="6"/>
        <v>-0.26428571428571601</v>
      </c>
      <c r="I51" s="24">
        <f t="shared" si="6"/>
        <v>-0.16000000000000014</v>
      </c>
      <c r="J51" s="25">
        <f t="shared" si="6"/>
        <v>0.4685714285714262</v>
      </c>
      <c r="K51" s="23">
        <f t="shared" si="6"/>
        <v>-1.966785714285713</v>
      </c>
      <c r="L51" s="26">
        <f t="shared" si="6"/>
        <v>-1.6457142857142841</v>
      </c>
      <c r="M51" s="27">
        <f t="shared" si="6"/>
        <v>2.4117857142857133</v>
      </c>
      <c r="N51" s="20">
        <f t="shared" si="6"/>
        <v>5.3068214285714275</v>
      </c>
      <c r="O51" s="2" t="s">
        <v>21</v>
      </c>
    </row>
    <row r="52" spans="1:15" x14ac:dyDescent="0.3">
      <c r="A52" s="2" t="s">
        <v>117</v>
      </c>
      <c r="B52" s="18">
        <v>10.11</v>
      </c>
      <c r="C52" s="17">
        <v>0.60499999999999998</v>
      </c>
      <c r="D52" s="19">
        <v>1.4850000000000001</v>
      </c>
      <c r="E52" s="20">
        <v>4.46</v>
      </c>
      <c r="F52" s="21">
        <v>8.34</v>
      </c>
      <c r="G52" s="22">
        <v>11.5</v>
      </c>
      <c r="H52" s="23">
        <v>15.45</v>
      </c>
      <c r="I52" s="24">
        <v>16.8</v>
      </c>
      <c r="J52" s="25">
        <v>17.350000000000001</v>
      </c>
      <c r="K52" s="23">
        <v>13.94</v>
      </c>
      <c r="L52" s="26">
        <v>8.9600000000000009</v>
      </c>
      <c r="M52" s="27">
        <v>6.7850000000000001</v>
      </c>
      <c r="N52" s="20">
        <v>-5.5E-2</v>
      </c>
      <c r="O52" s="2" t="s">
        <v>117</v>
      </c>
    </row>
    <row r="53" spans="1:15" x14ac:dyDescent="0.3">
      <c r="A53" s="2" t="s">
        <v>86</v>
      </c>
      <c r="B53" s="18">
        <v>2010</v>
      </c>
      <c r="C53" s="17">
        <v>2010</v>
      </c>
      <c r="D53" s="19">
        <v>2012</v>
      </c>
      <c r="E53" s="20">
        <v>2013</v>
      </c>
      <c r="F53" s="21">
        <v>2001</v>
      </c>
      <c r="G53" s="22">
        <v>2010</v>
      </c>
      <c r="H53" s="23">
        <v>2002</v>
      </c>
      <c r="I53" s="24">
        <v>2011</v>
      </c>
      <c r="J53" s="25">
        <v>2006</v>
      </c>
      <c r="K53" s="23">
        <v>2001</v>
      </c>
      <c r="L53" s="26">
        <v>2003</v>
      </c>
      <c r="M53" s="27">
        <v>2010</v>
      </c>
      <c r="N53" s="20">
        <v>2010</v>
      </c>
      <c r="O53" s="2" t="s">
        <v>86</v>
      </c>
    </row>
    <row r="54" spans="1:15" x14ac:dyDescent="0.3">
      <c r="A54" s="2" t="s">
        <v>118</v>
      </c>
      <c r="B54" s="18">
        <v>12.3</v>
      </c>
      <c r="C54" s="17">
        <v>7.88</v>
      </c>
      <c r="D54" s="19">
        <v>7.84</v>
      </c>
      <c r="E54" s="20">
        <v>9.4</v>
      </c>
      <c r="F54" s="21">
        <v>13.68</v>
      </c>
      <c r="G54" s="22">
        <v>16.3</v>
      </c>
      <c r="H54" s="23">
        <v>17.600000000000001</v>
      </c>
      <c r="I54" s="24">
        <v>22.1</v>
      </c>
      <c r="J54" s="25">
        <v>20.350000000000001</v>
      </c>
      <c r="K54" s="23">
        <v>18.850000000000001</v>
      </c>
      <c r="L54" s="26">
        <v>15.5</v>
      </c>
      <c r="M54" s="27">
        <v>10.54</v>
      </c>
      <c r="N54" s="20">
        <v>9.86</v>
      </c>
      <c r="O54" s="2" t="s">
        <v>118</v>
      </c>
    </row>
    <row r="55" spans="1:15" ht="15" thickBot="1" x14ac:dyDescent="0.35">
      <c r="A55" s="87" t="s">
        <v>86</v>
      </c>
      <c r="B55" s="88">
        <v>2014</v>
      </c>
      <c r="C55" s="89">
        <v>2007</v>
      </c>
      <c r="D55" s="90">
        <v>2002</v>
      </c>
      <c r="E55" s="91">
        <v>2014</v>
      </c>
      <c r="F55" s="92">
        <v>2011</v>
      </c>
      <c r="G55" s="93">
        <v>2008</v>
      </c>
      <c r="H55" s="94">
        <v>2005</v>
      </c>
      <c r="I55" s="95">
        <v>2006</v>
      </c>
      <c r="J55" s="96">
        <v>2003</v>
      </c>
      <c r="K55" s="94">
        <v>2006</v>
      </c>
      <c r="L55" s="97">
        <v>2005</v>
      </c>
      <c r="M55" s="98">
        <v>2015</v>
      </c>
      <c r="N55" s="91">
        <v>2015</v>
      </c>
      <c r="O55" s="87" t="s">
        <v>86</v>
      </c>
    </row>
    <row r="56" spans="1:15" ht="15" thickTop="1" x14ac:dyDescent="0.3">
      <c r="A56" s="61" t="s">
        <v>119</v>
      </c>
      <c r="B56" s="62">
        <f>INT(SUM(C56:N56)*100/12)/100</f>
        <v>11.53</v>
      </c>
      <c r="C56" s="241">
        <f t="shared" ref="C56:N56" si="7">(C14+C37)/2</f>
        <v>5</v>
      </c>
      <c r="D56" s="242">
        <f t="shared" si="7"/>
        <v>4.2</v>
      </c>
      <c r="E56" s="243">
        <f t="shared" si="7"/>
        <v>7.4</v>
      </c>
      <c r="F56" s="244">
        <f t="shared" si="7"/>
        <v>10.55</v>
      </c>
      <c r="G56" s="245">
        <f t="shared" si="7"/>
        <v>12.6</v>
      </c>
      <c r="H56" s="246">
        <f t="shared" si="7"/>
        <v>16</v>
      </c>
      <c r="I56" s="247">
        <f t="shared" si="7"/>
        <v>17.95</v>
      </c>
      <c r="J56" s="248">
        <f t="shared" si="7"/>
        <v>18.600000000000001</v>
      </c>
      <c r="K56" s="246">
        <f t="shared" si="7"/>
        <v>13.8</v>
      </c>
      <c r="L56" s="249">
        <f t="shared" si="7"/>
        <v>11.2</v>
      </c>
      <c r="M56" s="230">
        <f t="shared" si="7"/>
        <v>10.95</v>
      </c>
      <c r="N56" s="243">
        <f t="shared" si="7"/>
        <v>10.15</v>
      </c>
      <c r="O56" s="61" t="s">
        <v>119</v>
      </c>
    </row>
    <row r="57" spans="1:15" x14ac:dyDescent="0.3">
      <c r="A57" s="2" t="s">
        <v>120</v>
      </c>
      <c r="B57" s="18">
        <f>INT(SUM(C57:N57)*100/12)/100</f>
        <v>10.82</v>
      </c>
      <c r="C57" s="231">
        <f t="shared" ref="C57:N57" si="8">(C15+C38)/2</f>
        <v>4.0999999999999996</v>
      </c>
      <c r="D57" s="232">
        <f t="shared" si="8"/>
        <v>5.5</v>
      </c>
      <c r="E57" s="233">
        <f t="shared" si="8"/>
        <v>6.9499999999999993</v>
      </c>
      <c r="F57" s="234">
        <f t="shared" si="8"/>
        <v>8.8000000000000007</v>
      </c>
      <c r="G57" s="235">
        <f t="shared" si="8"/>
        <v>13</v>
      </c>
      <c r="H57" s="236">
        <f t="shared" si="8"/>
        <v>15.5</v>
      </c>
      <c r="I57" s="237">
        <f t="shared" si="8"/>
        <v>16.7</v>
      </c>
      <c r="J57" s="238">
        <f t="shared" si="8"/>
        <v>17.450000000000003</v>
      </c>
      <c r="K57" s="236">
        <f t="shared" si="8"/>
        <v>15.95</v>
      </c>
      <c r="L57" s="239">
        <f t="shared" si="8"/>
        <v>12.3</v>
      </c>
      <c r="M57" s="240">
        <f t="shared" si="8"/>
        <v>7.85</v>
      </c>
      <c r="N57" s="233">
        <f t="shared" si="8"/>
        <v>5.8</v>
      </c>
      <c r="O57" s="2" t="s">
        <v>120</v>
      </c>
    </row>
    <row r="58" spans="1:15" x14ac:dyDescent="0.3">
      <c r="A58" s="2" t="s">
        <v>21</v>
      </c>
      <c r="B58" s="18">
        <f t="shared" ref="B58:N58" si="9">B56-B57</f>
        <v>0.70999999999999908</v>
      </c>
      <c r="C58" s="17">
        <f t="shared" si="9"/>
        <v>0.90000000000000036</v>
      </c>
      <c r="D58" s="19">
        <f t="shared" si="9"/>
        <v>-1.2999999999999998</v>
      </c>
      <c r="E58" s="20">
        <f t="shared" si="9"/>
        <v>0.45000000000000107</v>
      </c>
      <c r="F58" s="21">
        <f t="shared" si="9"/>
        <v>1.75</v>
      </c>
      <c r="G58" s="22">
        <f t="shared" si="9"/>
        <v>-0.40000000000000036</v>
      </c>
      <c r="H58" s="23">
        <f t="shared" si="9"/>
        <v>0.5</v>
      </c>
      <c r="I58" s="24">
        <f t="shared" si="9"/>
        <v>1.25</v>
      </c>
      <c r="J58" s="25">
        <f t="shared" si="9"/>
        <v>1.1499999999999986</v>
      </c>
      <c r="K58" s="23">
        <f t="shared" si="9"/>
        <v>-2.1499999999999986</v>
      </c>
      <c r="L58" s="26">
        <f t="shared" si="9"/>
        <v>-1.1000000000000014</v>
      </c>
      <c r="M58" s="27">
        <f t="shared" si="9"/>
        <v>3.0999999999999996</v>
      </c>
      <c r="N58" s="20">
        <f t="shared" si="9"/>
        <v>4.3500000000000005</v>
      </c>
      <c r="O58" s="2" t="s">
        <v>21</v>
      </c>
    </row>
    <row r="59" spans="1:15" x14ac:dyDescent="0.3">
      <c r="A59" s="2" t="s">
        <v>117</v>
      </c>
      <c r="B59" s="16"/>
      <c r="C59" s="17">
        <v>-3.1</v>
      </c>
      <c r="D59" s="19">
        <v>-3.6</v>
      </c>
      <c r="E59" s="20">
        <v>3.4</v>
      </c>
      <c r="F59" s="21">
        <v>6.3</v>
      </c>
      <c r="G59" s="22">
        <v>9.6999999999999993</v>
      </c>
      <c r="H59" s="23">
        <v>12.5</v>
      </c>
      <c r="I59" s="24">
        <v>14.9</v>
      </c>
      <c r="J59" s="25">
        <v>14.9</v>
      </c>
      <c r="K59" s="23">
        <v>11.9</v>
      </c>
      <c r="L59" s="26">
        <v>7.6</v>
      </c>
      <c r="M59" s="27">
        <v>3.7</v>
      </c>
      <c r="N59" s="20">
        <v>-0.1</v>
      </c>
      <c r="O59" s="2" t="s">
        <v>117</v>
      </c>
    </row>
    <row r="60" spans="1:15" x14ac:dyDescent="0.3">
      <c r="A60" s="2" t="s">
        <v>86</v>
      </c>
      <c r="B60" s="16"/>
      <c r="C60" s="17">
        <v>1963</v>
      </c>
      <c r="D60" s="19">
        <v>1956</v>
      </c>
      <c r="E60" s="20">
        <v>1955</v>
      </c>
      <c r="F60" s="21">
        <v>1986</v>
      </c>
      <c r="G60" s="22">
        <v>1984</v>
      </c>
      <c r="H60" s="23">
        <v>1972</v>
      </c>
      <c r="I60" s="24" t="s">
        <v>99</v>
      </c>
      <c r="J60" s="25">
        <v>1956</v>
      </c>
      <c r="K60" s="23">
        <v>1986</v>
      </c>
      <c r="L60" s="26">
        <v>1974</v>
      </c>
      <c r="M60" s="27">
        <v>1993</v>
      </c>
      <c r="N60" s="20">
        <v>2010</v>
      </c>
      <c r="O60" s="2" t="s">
        <v>86</v>
      </c>
    </row>
    <row r="61" spans="1:15" x14ac:dyDescent="0.3">
      <c r="A61" s="2" t="s">
        <v>118</v>
      </c>
      <c r="B61" s="16"/>
      <c r="C61" s="17">
        <v>7.7</v>
      </c>
      <c r="D61" s="19">
        <v>8.6</v>
      </c>
      <c r="E61" s="20">
        <v>9.9</v>
      </c>
      <c r="F61" s="21">
        <v>12.65</v>
      </c>
      <c r="G61" s="22">
        <v>15.1</v>
      </c>
      <c r="H61" s="23">
        <v>17.8</v>
      </c>
      <c r="I61" s="24">
        <v>21.3</v>
      </c>
      <c r="J61" s="25">
        <v>21.1</v>
      </c>
      <c r="K61" s="23">
        <v>18.600000000000001</v>
      </c>
      <c r="L61" s="26">
        <v>15</v>
      </c>
      <c r="M61" s="27">
        <v>11.2</v>
      </c>
      <c r="N61" s="20">
        <v>10.15</v>
      </c>
      <c r="O61" s="2" t="s">
        <v>118</v>
      </c>
    </row>
    <row r="62" spans="1:15" x14ac:dyDescent="0.3">
      <c r="A62" s="87" t="s">
        <v>86</v>
      </c>
      <c r="B62" s="99"/>
      <c r="C62" s="89">
        <v>2007</v>
      </c>
      <c r="D62" s="90">
        <v>1990</v>
      </c>
      <c r="E62" s="91" t="s">
        <v>99</v>
      </c>
      <c r="F62" s="92">
        <v>2007</v>
      </c>
      <c r="G62" s="93">
        <v>1947</v>
      </c>
      <c r="H62" s="94">
        <v>1976</v>
      </c>
      <c r="I62" s="95">
        <v>2006</v>
      </c>
      <c r="J62" s="96">
        <v>1947</v>
      </c>
      <c r="K62" s="94">
        <v>1949</v>
      </c>
      <c r="L62" s="97">
        <v>2001</v>
      </c>
      <c r="M62" s="98">
        <v>1994</v>
      </c>
      <c r="N62" s="91">
        <v>2015</v>
      </c>
      <c r="O62" s="87" t="s">
        <v>86</v>
      </c>
    </row>
    <row r="63" spans="1:15" x14ac:dyDescent="0.3">
      <c r="A63" s="15" t="s">
        <v>121</v>
      </c>
      <c r="B63" s="16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 t="s">
        <v>121</v>
      </c>
    </row>
    <row r="64" spans="1:15" x14ac:dyDescent="0.3">
      <c r="A64" s="263" t="s">
        <v>122</v>
      </c>
      <c r="B64" s="264">
        <f>SUM(C64:N64)</f>
        <v>38</v>
      </c>
      <c r="C64" s="265">
        <v>15</v>
      </c>
      <c r="D64" s="266">
        <v>12</v>
      </c>
      <c r="E64" s="267">
        <v>6</v>
      </c>
      <c r="F64" s="268">
        <v>2</v>
      </c>
      <c r="G64" s="269">
        <v>0</v>
      </c>
      <c r="H64" s="270">
        <v>0</v>
      </c>
      <c r="I64" s="271">
        <v>0</v>
      </c>
      <c r="J64" s="272">
        <v>0</v>
      </c>
      <c r="K64" s="270">
        <v>0</v>
      </c>
      <c r="L64" s="273">
        <v>0</v>
      </c>
      <c r="M64" s="274">
        <v>3</v>
      </c>
      <c r="N64" s="267">
        <v>0</v>
      </c>
      <c r="O64" s="263" t="s">
        <v>122</v>
      </c>
    </row>
    <row r="65" spans="1:15" x14ac:dyDescent="0.3">
      <c r="A65" s="275" t="s">
        <v>123</v>
      </c>
      <c r="B65" s="253">
        <f>SUM(C65:N65)</f>
        <v>48.067142857142862</v>
      </c>
      <c r="C65" s="276">
        <v>10.928571428571429</v>
      </c>
      <c r="D65" s="277">
        <v>10.357142857142858</v>
      </c>
      <c r="E65" s="278">
        <v>7.3571428571428568</v>
      </c>
      <c r="F65" s="279">
        <v>3.0714285714285716</v>
      </c>
      <c r="G65" s="280">
        <v>0.21</v>
      </c>
      <c r="H65" s="281">
        <v>0</v>
      </c>
      <c r="I65" s="282">
        <v>0</v>
      </c>
      <c r="J65" s="283">
        <v>0</v>
      </c>
      <c r="K65" s="281">
        <v>0</v>
      </c>
      <c r="L65" s="284">
        <v>1.1428571428571428</v>
      </c>
      <c r="M65" s="285">
        <v>3.43</v>
      </c>
      <c r="N65" s="278">
        <v>11.57</v>
      </c>
      <c r="O65" s="275" t="s">
        <v>123</v>
      </c>
    </row>
    <row r="66" spans="1:15" x14ac:dyDescent="0.3">
      <c r="A66" s="2" t="s">
        <v>124</v>
      </c>
      <c r="B66" s="18">
        <v>77</v>
      </c>
      <c r="C66" s="17">
        <v>18</v>
      </c>
      <c r="D66" s="19">
        <v>18</v>
      </c>
      <c r="E66" s="20">
        <v>15</v>
      </c>
      <c r="F66" s="21">
        <v>9</v>
      </c>
      <c r="G66" s="22">
        <v>2</v>
      </c>
      <c r="H66" s="23">
        <v>0</v>
      </c>
      <c r="I66" s="24">
        <v>0</v>
      </c>
      <c r="J66" s="25">
        <v>0</v>
      </c>
      <c r="K66" s="23">
        <v>0</v>
      </c>
      <c r="L66" s="26">
        <v>7</v>
      </c>
      <c r="M66" s="27">
        <v>8</v>
      </c>
      <c r="N66" s="20">
        <v>25</v>
      </c>
      <c r="O66" s="2" t="s">
        <v>124</v>
      </c>
    </row>
    <row r="67" spans="1:15" x14ac:dyDescent="0.3">
      <c r="A67" s="2" t="s">
        <v>86</v>
      </c>
      <c r="B67" s="18">
        <v>2010</v>
      </c>
      <c r="C67" s="17">
        <v>2010</v>
      </c>
      <c r="D67" s="19">
        <v>2003</v>
      </c>
      <c r="E67" s="20">
        <v>2006</v>
      </c>
      <c r="F67" s="21">
        <v>2003</v>
      </c>
      <c r="G67" s="22">
        <v>2010</v>
      </c>
      <c r="H67" s="23"/>
      <c r="I67" s="24"/>
      <c r="J67" s="25"/>
      <c r="K67" s="23"/>
      <c r="L67" s="26">
        <v>2003</v>
      </c>
      <c r="M67" s="27">
        <v>2005</v>
      </c>
      <c r="N67" s="20">
        <v>2010</v>
      </c>
      <c r="O67" s="2" t="s">
        <v>86</v>
      </c>
    </row>
    <row r="68" spans="1:15" x14ac:dyDescent="0.3">
      <c r="A68" s="2" t="s">
        <v>125</v>
      </c>
      <c r="B68" s="18">
        <v>19</v>
      </c>
      <c r="C68" s="17">
        <v>2</v>
      </c>
      <c r="D68" s="19">
        <v>0</v>
      </c>
      <c r="E68" s="20">
        <v>2</v>
      </c>
      <c r="F68" s="21">
        <v>0</v>
      </c>
      <c r="G68" s="22">
        <v>0</v>
      </c>
      <c r="H68" s="23">
        <v>0</v>
      </c>
      <c r="I68" s="24">
        <v>0</v>
      </c>
      <c r="J68" s="25">
        <v>0</v>
      </c>
      <c r="K68" s="23">
        <v>0</v>
      </c>
      <c r="L68" s="26">
        <v>0</v>
      </c>
      <c r="M68" s="27">
        <v>0</v>
      </c>
      <c r="N68" s="20">
        <v>0</v>
      </c>
      <c r="O68" s="2" t="s">
        <v>125</v>
      </c>
    </row>
    <row r="69" spans="1:15" x14ac:dyDescent="0.3">
      <c r="A69" s="2" t="s">
        <v>126</v>
      </c>
      <c r="B69" s="18">
        <v>2014</v>
      </c>
      <c r="C69" s="17">
        <v>2014</v>
      </c>
      <c r="D69" s="19">
        <v>2014</v>
      </c>
      <c r="E69" s="20">
        <v>2012</v>
      </c>
      <c r="F69" s="21">
        <v>2011</v>
      </c>
      <c r="G69" s="22">
        <v>2015</v>
      </c>
      <c r="H69" s="23"/>
      <c r="I69" s="24"/>
      <c r="J69" s="25"/>
      <c r="K69" s="23"/>
      <c r="L69" s="26">
        <v>2015</v>
      </c>
      <c r="M69" s="27">
        <v>2014</v>
      </c>
      <c r="N69" s="20">
        <v>2015</v>
      </c>
      <c r="O69" s="2" t="s">
        <v>126</v>
      </c>
    </row>
    <row r="70" spans="1:15" x14ac:dyDescent="0.3">
      <c r="A70" s="2" t="s">
        <v>127</v>
      </c>
      <c r="B70" s="100">
        <v>42330</v>
      </c>
      <c r="C70" s="17"/>
      <c r="D70" s="19"/>
      <c r="E70" s="20"/>
      <c r="F70" s="21"/>
      <c r="G70" s="22"/>
      <c r="H70" s="23"/>
      <c r="I70" s="24"/>
      <c r="J70" s="25"/>
      <c r="K70" s="23"/>
      <c r="L70" s="26"/>
      <c r="M70" s="27"/>
      <c r="N70" s="20"/>
      <c r="O70" s="2"/>
    </row>
    <row r="71" spans="1:15" x14ac:dyDescent="0.3">
      <c r="A71" s="2" t="s">
        <v>128</v>
      </c>
      <c r="B71" s="38">
        <v>40101</v>
      </c>
      <c r="C71" s="17"/>
      <c r="D71" s="19"/>
      <c r="E71" s="20"/>
      <c r="F71" s="21"/>
      <c r="G71" s="22"/>
      <c r="H71" s="23"/>
      <c r="I71" s="24"/>
      <c r="J71" s="25"/>
      <c r="K71" s="23"/>
      <c r="L71" s="26"/>
      <c r="M71" s="27"/>
      <c r="N71" s="20"/>
      <c r="O71" s="2"/>
    </row>
    <row r="72" spans="1:15" x14ac:dyDescent="0.3">
      <c r="A72" s="2" t="s">
        <v>129</v>
      </c>
      <c r="B72" s="38">
        <v>41977</v>
      </c>
      <c r="C72" s="17"/>
      <c r="D72" s="19"/>
      <c r="E72" s="20"/>
      <c r="F72" s="21"/>
      <c r="G72" s="22"/>
      <c r="H72" s="23"/>
      <c r="I72" s="24"/>
      <c r="J72" s="25"/>
      <c r="K72" s="23"/>
      <c r="L72" s="26"/>
      <c r="M72" s="27"/>
      <c r="N72" s="20"/>
      <c r="O72" s="2"/>
    </row>
    <row r="73" spans="1:15" x14ac:dyDescent="0.3">
      <c r="A73" s="2" t="s">
        <v>130</v>
      </c>
      <c r="B73" s="100">
        <v>42100</v>
      </c>
      <c r="C73" s="17"/>
      <c r="D73" s="19"/>
      <c r="E73" s="20"/>
      <c r="F73" s="21"/>
      <c r="G73" s="22"/>
      <c r="H73" s="23"/>
      <c r="I73" s="24"/>
      <c r="J73" s="25"/>
      <c r="K73" s="23"/>
      <c r="L73" s="26"/>
      <c r="M73" s="27"/>
      <c r="N73" s="20"/>
      <c r="O73" s="2"/>
    </row>
    <row r="74" spans="1:15" x14ac:dyDescent="0.3">
      <c r="A74" s="2" t="s">
        <v>131</v>
      </c>
      <c r="B74" s="38">
        <v>40624</v>
      </c>
      <c r="C74" s="17"/>
      <c r="D74" s="19"/>
      <c r="E74" s="20"/>
      <c r="F74" s="21"/>
      <c r="G74" s="22"/>
      <c r="H74" s="23"/>
      <c r="I74" s="24"/>
      <c r="J74" s="25"/>
      <c r="K74" s="23"/>
      <c r="L74" s="26"/>
      <c r="M74" s="27"/>
      <c r="N74" s="20"/>
      <c r="O74" s="2"/>
    </row>
    <row r="75" spans="1:15" ht="15" thickBot="1" x14ac:dyDescent="0.35">
      <c r="A75" s="101" t="s">
        <v>132</v>
      </c>
      <c r="B75" s="102">
        <v>38490</v>
      </c>
      <c r="C75" s="103"/>
      <c r="D75" s="104"/>
      <c r="E75" s="105"/>
      <c r="F75" s="106"/>
      <c r="G75" s="107"/>
      <c r="H75" s="108"/>
      <c r="I75" s="109"/>
      <c r="J75" s="110"/>
      <c r="K75" s="108"/>
      <c r="L75" s="111"/>
      <c r="M75" s="112"/>
      <c r="N75" s="105"/>
      <c r="O75" s="101"/>
    </row>
    <row r="76" spans="1:15" ht="15" thickTop="1" x14ac:dyDescent="0.3">
      <c r="A76" s="61" t="s">
        <v>133</v>
      </c>
      <c r="B76" s="62">
        <f>SUM(C76:N76)</f>
        <v>23</v>
      </c>
      <c r="C76" s="63">
        <v>10</v>
      </c>
      <c r="D76" s="64">
        <v>10</v>
      </c>
      <c r="E76" s="65">
        <v>1</v>
      </c>
      <c r="F76" s="66">
        <v>1</v>
      </c>
      <c r="G76" s="67">
        <v>0</v>
      </c>
      <c r="H76" s="68">
        <v>0</v>
      </c>
      <c r="I76" s="69">
        <v>0</v>
      </c>
      <c r="J76" s="70">
        <v>0</v>
      </c>
      <c r="K76" s="68">
        <v>0</v>
      </c>
      <c r="L76" s="71">
        <v>0</v>
      </c>
      <c r="M76" s="72">
        <v>1</v>
      </c>
      <c r="N76" s="65">
        <v>0</v>
      </c>
      <c r="O76" s="61" t="s">
        <v>133</v>
      </c>
    </row>
    <row r="77" spans="1:15" x14ac:dyDescent="0.3">
      <c r="A77" s="113" t="s">
        <v>134</v>
      </c>
      <c r="B77" s="114">
        <f>SUM(C77:N77)</f>
        <v>49</v>
      </c>
      <c r="C77" s="115">
        <v>12</v>
      </c>
      <c r="D77" s="116">
        <v>11</v>
      </c>
      <c r="E77" s="117">
        <v>7</v>
      </c>
      <c r="F77" s="118">
        <v>3</v>
      </c>
      <c r="G77" s="119">
        <v>0</v>
      </c>
      <c r="H77" s="120">
        <v>0</v>
      </c>
      <c r="I77" s="121">
        <v>0</v>
      </c>
      <c r="J77" s="122">
        <v>0</v>
      </c>
      <c r="K77" s="120">
        <v>0</v>
      </c>
      <c r="L77" s="123">
        <v>1</v>
      </c>
      <c r="M77" s="124">
        <v>5</v>
      </c>
      <c r="N77" s="117">
        <v>10</v>
      </c>
      <c r="O77" s="113" t="s">
        <v>134</v>
      </c>
    </row>
    <row r="78" spans="1:15" x14ac:dyDescent="0.3">
      <c r="A78" s="2" t="s">
        <v>124</v>
      </c>
      <c r="B78" s="125"/>
      <c r="C78" s="17">
        <v>28</v>
      </c>
      <c r="D78" s="19">
        <v>27</v>
      </c>
      <c r="E78" s="20">
        <v>23</v>
      </c>
      <c r="F78" s="21">
        <v>9</v>
      </c>
      <c r="G78" s="22">
        <v>2</v>
      </c>
      <c r="H78" s="23">
        <v>0</v>
      </c>
      <c r="I78" s="24">
        <v>0</v>
      </c>
      <c r="J78" s="25">
        <v>0</v>
      </c>
      <c r="K78" s="23">
        <v>0</v>
      </c>
      <c r="L78" s="26">
        <v>5</v>
      </c>
      <c r="M78" s="27">
        <v>15</v>
      </c>
      <c r="N78" s="20">
        <v>23</v>
      </c>
      <c r="O78" s="2" t="s">
        <v>124</v>
      </c>
    </row>
    <row r="79" spans="1:15" x14ac:dyDescent="0.3">
      <c r="A79" s="2" t="s">
        <v>86</v>
      </c>
      <c r="B79" s="125"/>
      <c r="C79" s="17" t="s">
        <v>99</v>
      </c>
      <c r="D79" s="19">
        <v>1956</v>
      </c>
      <c r="E79" s="20">
        <v>1955</v>
      </c>
      <c r="F79" s="21">
        <v>1956</v>
      </c>
      <c r="G79" s="22">
        <v>1962</v>
      </c>
      <c r="H79" s="23"/>
      <c r="I79" s="24"/>
      <c r="J79" s="25"/>
      <c r="K79" s="23"/>
      <c r="L79" s="26">
        <v>1997</v>
      </c>
      <c r="M79" s="27">
        <v>1985</v>
      </c>
      <c r="N79" s="20">
        <v>1963</v>
      </c>
      <c r="O79" s="2" t="s">
        <v>86</v>
      </c>
    </row>
    <row r="80" spans="1:15" x14ac:dyDescent="0.3">
      <c r="A80" s="2" t="s">
        <v>125</v>
      </c>
      <c r="B80" s="125"/>
      <c r="C80" s="17">
        <v>0</v>
      </c>
      <c r="D80" s="19">
        <v>0</v>
      </c>
      <c r="E80" s="20">
        <v>0</v>
      </c>
      <c r="F80" s="21">
        <v>0</v>
      </c>
      <c r="G80" s="22">
        <v>0</v>
      </c>
      <c r="H80" s="23">
        <v>0</v>
      </c>
      <c r="I80" s="24">
        <v>0</v>
      </c>
      <c r="J80" s="25">
        <v>0</v>
      </c>
      <c r="K80" s="23">
        <v>0</v>
      </c>
      <c r="L80" s="26">
        <v>0</v>
      </c>
      <c r="M80" s="27">
        <v>0</v>
      </c>
      <c r="N80" s="20">
        <v>0</v>
      </c>
      <c r="O80" s="2" t="s">
        <v>125</v>
      </c>
    </row>
    <row r="81" spans="1:15" x14ac:dyDescent="0.3">
      <c r="A81" s="87" t="s">
        <v>126</v>
      </c>
      <c r="B81" s="125"/>
      <c r="C81" s="89" t="s">
        <v>99</v>
      </c>
      <c r="D81" s="90">
        <v>2014</v>
      </c>
      <c r="E81" s="91">
        <v>2007</v>
      </c>
      <c r="F81" s="92">
        <v>2007</v>
      </c>
      <c r="G81" s="93">
        <v>2015</v>
      </c>
      <c r="H81" s="94"/>
      <c r="I81" s="95"/>
      <c r="J81" s="96"/>
      <c r="K81" s="94"/>
      <c r="L81" s="97">
        <v>2014</v>
      </c>
      <c r="M81" s="98">
        <v>2014</v>
      </c>
      <c r="N81" s="91">
        <v>2015</v>
      </c>
      <c r="O81" s="87" t="s">
        <v>126</v>
      </c>
    </row>
    <row r="82" spans="1:15" x14ac:dyDescent="0.3">
      <c r="A82" s="15" t="s">
        <v>135</v>
      </c>
      <c r="B82" s="16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 t="s">
        <v>135</v>
      </c>
    </row>
    <row r="83" spans="1:15" x14ac:dyDescent="0.3">
      <c r="A83" s="263" t="s">
        <v>136</v>
      </c>
      <c r="B83" s="264">
        <f>SUM(C83:N83)</f>
        <v>0</v>
      </c>
      <c r="C83" s="265">
        <v>0</v>
      </c>
      <c r="D83" s="266">
        <v>0</v>
      </c>
      <c r="E83" s="267">
        <v>0</v>
      </c>
      <c r="F83" s="268">
        <v>0</v>
      </c>
      <c r="G83" s="269">
        <v>0</v>
      </c>
      <c r="H83" s="270">
        <v>0</v>
      </c>
      <c r="I83" s="271">
        <v>0</v>
      </c>
      <c r="J83" s="272">
        <v>0</v>
      </c>
      <c r="K83" s="270">
        <v>0</v>
      </c>
      <c r="L83" s="273">
        <v>0</v>
      </c>
      <c r="M83" s="274">
        <v>0</v>
      </c>
      <c r="N83" s="267">
        <v>0</v>
      </c>
      <c r="O83" s="263" t="s">
        <v>136</v>
      </c>
    </row>
    <row r="84" spans="1:15" x14ac:dyDescent="0.3">
      <c r="A84" s="275" t="s">
        <v>137</v>
      </c>
      <c r="B84" s="253">
        <f>SUM(C84:N84)</f>
        <v>7.1427142857142849</v>
      </c>
      <c r="C84" s="276">
        <v>2.7142857142857144</v>
      </c>
      <c r="D84" s="277">
        <v>1.8571428571428572</v>
      </c>
      <c r="E84" s="278">
        <v>0.5714285714285714</v>
      </c>
      <c r="F84" s="279">
        <v>7.1428571428571425E-2</v>
      </c>
      <c r="G84" s="280">
        <v>0</v>
      </c>
      <c r="H84" s="281">
        <v>0</v>
      </c>
      <c r="I84" s="282">
        <v>0</v>
      </c>
      <c r="J84" s="283">
        <v>0</v>
      </c>
      <c r="K84" s="281">
        <v>0</v>
      </c>
      <c r="L84" s="284">
        <v>0.14285714285714285</v>
      </c>
      <c r="M84" s="285">
        <v>7.1428571428571425E-2</v>
      </c>
      <c r="N84" s="278">
        <v>1.714142857142857</v>
      </c>
      <c r="O84" s="275" t="s">
        <v>137</v>
      </c>
    </row>
    <row r="85" spans="1:15" x14ac:dyDescent="0.3">
      <c r="A85" s="2" t="s">
        <v>138</v>
      </c>
      <c r="B85" s="18">
        <v>23</v>
      </c>
      <c r="C85" s="17">
        <v>9</v>
      </c>
      <c r="D85" s="19">
        <v>12</v>
      </c>
      <c r="E85" s="20">
        <v>5</v>
      </c>
      <c r="F85" s="21">
        <v>1</v>
      </c>
      <c r="G85" s="22">
        <v>0</v>
      </c>
      <c r="H85" s="23">
        <v>0</v>
      </c>
      <c r="I85" s="24">
        <v>0</v>
      </c>
      <c r="J85" s="25">
        <v>0</v>
      </c>
      <c r="K85" s="23">
        <v>0</v>
      </c>
      <c r="L85" s="26">
        <v>2</v>
      </c>
      <c r="M85" s="27">
        <v>1</v>
      </c>
      <c r="N85" s="20">
        <v>9</v>
      </c>
      <c r="O85" s="2" t="s">
        <v>138</v>
      </c>
    </row>
    <row r="86" spans="1:15" x14ac:dyDescent="0.3">
      <c r="A86" s="2" t="s">
        <v>86</v>
      </c>
      <c r="B86" s="18">
        <v>2010</v>
      </c>
      <c r="C86" s="17">
        <v>2010</v>
      </c>
      <c r="D86" s="19">
        <v>2012</v>
      </c>
      <c r="E86" s="20">
        <v>2005</v>
      </c>
      <c r="F86" s="21">
        <v>2003</v>
      </c>
      <c r="G86" s="22"/>
      <c r="H86" s="23"/>
      <c r="I86" s="24"/>
      <c r="J86" s="25"/>
      <c r="K86" s="23"/>
      <c r="L86" s="26">
        <v>2003</v>
      </c>
      <c r="M86" s="27">
        <v>2010</v>
      </c>
      <c r="N86" s="20">
        <v>2010</v>
      </c>
      <c r="O86" s="2" t="s">
        <v>86</v>
      </c>
    </row>
    <row r="87" spans="1:15" x14ac:dyDescent="0.3">
      <c r="A87" s="2" t="s">
        <v>139</v>
      </c>
      <c r="B87" s="18">
        <v>0</v>
      </c>
      <c r="C87" s="17">
        <v>0</v>
      </c>
      <c r="D87" s="19">
        <v>0</v>
      </c>
      <c r="E87" s="20">
        <v>0</v>
      </c>
      <c r="F87" s="21">
        <v>0</v>
      </c>
      <c r="G87" s="22">
        <v>0</v>
      </c>
      <c r="H87" s="23">
        <v>0</v>
      </c>
      <c r="I87" s="24">
        <v>0</v>
      </c>
      <c r="J87" s="25">
        <v>0</v>
      </c>
      <c r="K87" s="23">
        <v>0</v>
      </c>
      <c r="L87" s="26">
        <v>0</v>
      </c>
      <c r="M87" s="27">
        <v>0</v>
      </c>
      <c r="N87" s="20">
        <v>0</v>
      </c>
      <c r="O87" s="2" t="s">
        <v>139</v>
      </c>
    </row>
    <row r="88" spans="1:15" ht="15" thickBot="1" x14ac:dyDescent="0.35">
      <c r="A88" s="87" t="s">
        <v>126</v>
      </c>
      <c r="B88" s="88">
        <v>2015</v>
      </c>
      <c r="C88" s="89">
        <v>2015</v>
      </c>
      <c r="D88" s="90">
        <v>2015</v>
      </c>
      <c r="E88" s="91">
        <v>2015</v>
      </c>
      <c r="F88" s="92">
        <v>2015</v>
      </c>
      <c r="G88" s="93"/>
      <c r="H88" s="94"/>
      <c r="I88" s="95"/>
      <c r="J88" s="96"/>
      <c r="K88" s="94"/>
      <c r="L88" s="97">
        <v>2015</v>
      </c>
      <c r="M88" s="98">
        <v>2015</v>
      </c>
      <c r="N88" s="91">
        <v>2015</v>
      </c>
      <c r="O88" s="87" t="s">
        <v>126</v>
      </c>
    </row>
    <row r="89" spans="1:15" ht="15" thickTop="1" x14ac:dyDescent="0.3">
      <c r="A89" s="126" t="s">
        <v>140</v>
      </c>
      <c r="B89" s="127">
        <f>SUM(C89:N89)</f>
        <v>7</v>
      </c>
      <c r="C89" s="201">
        <v>3</v>
      </c>
      <c r="D89" s="202">
        <v>2</v>
      </c>
      <c r="E89" s="203">
        <v>0</v>
      </c>
      <c r="F89" s="204">
        <v>0</v>
      </c>
      <c r="G89" s="132">
        <v>0</v>
      </c>
      <c r="H89" s="133">
        <v>0</v>
      </c>
      <c r="I89" s="134">
        <v>0</v>
      </c>
      <c r="J89" s="135">
        <v>0</v>
      </c>
      <c r="K89" s="133">
        <v>0</v>
      </c>
      <c r="L89" s="136">
        <v>0</v>
      </c>
      <c r="M89" s="137">
        <v>0</v>
      </c>
      <c r="N89" s="130">
        <v>2</v>
      </c>
      <c r="O89" s="126" t="s">
        <v>140</v>
      </c>
    </row>
    <row r="90" spans="1:15" x14ac:dyDescent="0.3">
      <c r="A90" s="15" t="s">
        <v>141</v>
      </c>
      <c r="B90" s="16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 t="s">
        <v>141</v>
      </c>
    </row>
    <row r="91" spans="1:15" x14ac:dyDescent="0.3">
      <c r="A91" s="263" t="s">
        <v>142</v>
      </c>
      <c r="B91" s="264">
        <f>SUM(C91:N91)</f>
        <v>0</v>
      </c>
      <c r="C91" s="265">
        <v>0</v>
      </c>
      <c r="D91" s="266">
        <v>0</v>
      </c>
      <c r="E91" s="267">
        <v>0</v>
      </c>
      <c r="F91" s="268">
        <v>0</v>
      </c>
      <c r="G91" s="269">
        <v>0</v>
      </c>
      <c r="H91" s="270">
        <v>0</v>
      </c>
      <c r="I91" s="271">
        <v>0</v>
      </c>
      <c r="J91" s="272">
        <v>0</v>
      </c>
      <c r="K91" s="270">
        <v>0</v>
      </c>
      <c r="L91" s="273">
        <v>0</v>
      </c>
      <c r="M91" s="274">
        <v>0</v>
      </c>
      <c r="N91" s="267">
        <v>0</v>
      </c>
      <c r="O91" s="263" t="s">
        <v>142</v>
      </c>
    </row>
    <row r="92" spans="1:15" x14ac:dyDescent="0.3">
      <c r="A92" s="275" t="s">
        <v>143</v>
      </c>
      <c r="B92" s="253">
        <f>SUM(C92:N92)</f>
        <v>1.2857142857142856</v>
      </c>
      <c r="C92" s="276">
        <v>0.5714285714285714</v>
      </c>
      <c r="D92" s="277">
        <v>0.5714285714285714</v>
      </c>
      <c r="E92" s="278">
        <v>7.1428571428571425E-2</v>
      </c>
      <c r="F92" s="279">
        <v>0</v>
      </c>
      <c r="G92" s="280">
        <v>0</v>
      </c>
      <c r="H92" s="281">
        <v>0</v>
      </c>
      <c r="I92" s="282">
        <v>0</v>
      </c>
      <c r="J92" s="283">
        <v>0</v>
      </c>
      <c r="K92" s="281">
        <v>0</v>
      </c>
      <c r="L92" s="284">
        <v>0</v>
      </c>
      <c r="M92" s="285">
        <v>0</v>
      </c>
      <c r="N92" s="278">
        <v>7.1428571428571425E-2</v>
      </c>
      <c r="O92" s="275" t="s">
        <v>143</v>
      </c>
    </row>
    <row r="93" spans="1:15" x14ac:dyDescent="0.3">
      <c r="A93" s="2" t="s">
        <v>144</v>
      </c>
      <c r="B93" s="18">
        <v>9</v>
      </c>
      <c r="C93" s="17">
        <v>4</v>
      </c>
      <c r="D93" s="19">
        <v>9</v>
      </c>
      <c r="E93" s="20">
        <v>1</v>
      </c>
      <c r="F93" s="21">
        <v>0</v>
      </c>
      <c r="G93" s="22">
        <v>0</v>
      </c>
      <c r="H93" s="23">
        <v>0</v>
      </c>
      <c r="I93" s="24">
        <v>0</v>
      </c>
      <c r="J93" s="25">
        <v>0</v>
      </c>
      <c r="K93" s="23">
        <v>0</v>
      </c>
      <c r="L93" s="26">
        <v>0</v>
      </c>
      <c r="M93" s="27">
        <v>0</v>
      </c>
      <c r="N93" s="20">
        <v>1</v>
      </c>
      <c r="O93" s="2" t="s">
        <v>144</v>
      </c>
    </row>
    <row r="94" spans="1:15" x14ac:dyDescent="0.3">
      <c r="A94" s="2" t="s">
        <v>86</v>
      </c>
      <c r="B94" s="18">
        <v>2012</v>
      </c>
      <c r="C94" s="17">
        <v>2009</v>
      </c>
      <c r="D94" s="19">
        <v>2012</v>
      </c>
      <c r="E94" s="20">
        <v>2005</v>
      </c>
      <c r="F94" s="21"/>
      <c r="G94" s="22"/>
      <c r="H94" s="23"/>
      <c r="I94" s="24"/>
      <c r="J94" s="25"/>
      <c r="K94" s="23"/>
      <c r="L94" s="26"/>
      <c r="M94" s="27"/>
      <c r="N94" s="20">
        <v>2010</v>
      </c>
      <c r="O94" s="2" t="s">
        <v>86</v>
      </c>
    </row>
    <row r="95" spans="1:15" x14ac:dyDescent="0.3">
      <c r="A95" s="2" t="s">
        <v>145</v>
      </c>
      <c r="B95" s="18">
        <v>0</v>
      </c>
      <c r="C95" s="17">
        <v>0</v>
      </c>
      <c r="D95" s="19">
        <v>0</v>
      </c>
      <c r="E95" s="20">
        <v>0</v>
      </c>
      <c r="F95" s="21">
        <v>0</v>
      </c>
      <c r="G95" s="22">
        <v>0</v>
      </c>
      <c r="H95" s="23">
        <v>0</v>
      </c>
      <c r="I95" s="24">
        <v>0</v>
      </c>
      <c r="J95" s="25">
        <v>0</v>
      </c>
      <c r="K95" s="23">
        <v>0</v>
      </c>
      <c r="L95" s="26">
        <v>0</v>
      </c>
      <c r="M95" s="27">
        <v>0</v>
      </c>
      <c r="N95" s="20">
        <v>0</v>
      </c>
      <c r="O95" s="2" t="s">
        <v>145</v>
      </c>
    </row>
    <row r="96" spans="1:15" ht="15" thickBot="1" x14ac:dyDescent="0.35">
      <c r="A96" s="87" t="s">
        <v>126</v>
      </c>
      <c r="B96" s="88">
        <v>2015</v>
      </c>
      <c r="C96" s="89">
        <v>2015</v>
      </c>
      <c r="D96" s="90">
        <v>2015</v>
      </c>
      <c r="E96" s="91">
        <v>2015</v>
      </c>
      <c r="F96" s="92"/>
      <c r="G96" s="93"/>
      <c r="H96" s="94"/>
      <c r="I96" s="95"/>
      <c r="J96" s="96"/>
      <c r="K96" s="94"/>
      <c r="L96" s="97"/>
      <c r="M96" s="98"/>
      <c r="N96" s="91">
        <v>2015</v>
      </c>
      <c r="O96" s="87" t="s">
        <v>126</v>
      </c>
    </row>
    <row r="97" spans="1:15" ht="15" thickTop="1" x14ac:dyDescent="0.3">
      <c r="A97" s="126" t="s">
        <v>146</v>
      </c>
      <c r="B97" s="127">
        <v>1</v>
      </c>
      <c r="C97" s="128">
        <v>1</v>
      </c>
      <c r="D97" s="129">
        <v>0</v>
      </c>
      <c r="E97" s="130">
        <v>0</v>
      </c>
      <c r="F97" s="131">
        <v>0</v>
      </c>
      <c r="G97" s="132">
        <v>0</v>
      </c>
      <c r="H97" s="133">
        <v>0</v>
      </c>
      <c r="I97" s="134">
        <v>0</v>
      </c>
      <c r="J97" s="135">
        <v>0</v>
      </c>
      <c r="K97" s="133">
        <v>0</v>
      </c>
      <c r="L97" s="211">
        <v>0</v>
      </c>
      <c r="M97" s="137">
        <v>0</v>
      </c>
      <c r="N97" s="130">
        <v>0</v>
      </c>
      <c r="O97" s="126" t="s">
        <v>147</v>
      </c>
    </row>
    <row r="98" spans="1:15" x14ac:dyDescent="0.3">
      <c r="A98" s="15" t="s">
        <v>148</v>
      </c>
      <c r="B98" s="16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 t="s">
        <v>148</v>
      </c>
    </row>
    <row r="99" spans="1:15" x14ac:dyDescent="0.3">
      <c r="A99" s="263" t="s">
        <v>149</v>
      </c>
      <c r="B99" s="264">
        <f>SUM(C99:N99)</f>
        <v>0</v>
      </c>
      <c r="C99" s="265">
        <v>0</v>
      </c>
      <c r="D99" s="266">
        <v>0</v>
      </c>
      <c r="E99" s="267">
        <v>0</v>
      </c>
      <c r="F99" s="268">
        <v>0</v>
      </c>
      <c r="G99" s="269">
        <v>0</v>
      </c>
      <c r="H99" s="270">
        <v>0</v>
      </c>
      <c r="I99" s="271">
        <v>0</v>
      </c>
      <c r="J99" s="272">
        <v>0</v>
      </c>
      <c r="K99" s="270">
        <v>0</v>
      </c>
      <c r="L99" s="273">
        <v>0</v>
      </c>
      <c r="M99" s="274">
        <v>0</v>
      </c>
      <c r="N99" s="267">
        <v>0</v>
      </c>
      <c r="O99" s="263" t="s">
        <v>149</v>
      </c>
    </row>
    <row r="100" spans="1:15" x14ac:dyDescent="0.3">
      <c r="A100" s="275" t="s">
        <v>150</v>
      </c>
      <c r="B100" s="253">
        <f>SUM(C100:N100)</f>
        <v>2.2409523809523808</v>
      </c>
      <c r="C100" s="276">
        <v>1.1299999999999999</v>
      </c>
      <c r="D100" s="277">
        <v>0.7142857142857143</v>
      </c>
      <c r="E100" s="278">
        <v>0</v>
      </c>
      <c r="F100" s="279">
        <v>0</v>
      </c>
      <c r="G100" s="280">
        <v>0</v>
      </c>
      <c r="H100" s="281">
        <v>0</v>
      </c>
      <c r="I100" s="282">
        <v>0</v>
      </c>
      <c r="J100" s="283">
        <v>0</v>
      </c>
      <c r="K100" s="281">
        <v>0</v>
      </c>
      <c r="L100" s="284">
        <v>0</v>
      </c>
      <c r="M100" s="285">
        <v>0</v>
      </c>
      <c r="N100" s="278">
        <v>0.39666666666666667</v>
      </c>
      <c r="O100" s="275" t="s">
        <v>150</v>
      </c>
    </row>
    <row r="101" spans="1:15" x14ac:dyDescent="0.3">
      <c r="A101" s="2" t="s">
        <v>151</v>
      </c>
      <c r="B101" s="18">
        <v>10</v>
      </c>
      <c r="C101" s="17">
        <v>6</v>
      </c>
      <c r="D101" s="19">
        <v>10</v>
      </c>
      <c r="E101" s="20">
        <v>0</v>
      </c>
      <c r="F101" s="21">
        <v>0</v>
      </c>
      <c r="G101" s="22">
        <v>0</v>
      </c>
      <c r="H101" s="23">
        <v>0</v>
      </c>
      <c r="I101" s="24">
        <v>0</v>
      </c>
      <c r="J101" s="25">
        <v>0</v>
      </c>
      <c r="K101" s="23">
        <v>0</v>
      </c>
      <c r="L101" s="26">
        <v>0</v>
      </c>
      <c r="M101" s="27">
        <v>1</v>
      </c>
      <c r="N101" s="20">
        <v>3</v>
      </c>
      <c r="O101" s="2" t="s">
        <v>151</v>
      </c>
    </row>
    <row r="102" spans="1:15" x14ac:dyDescent="0.3">
      <c r="A102" s="2" t="s">
        <v>126</v>
      </c>
      <c r="B102" s="18">
        <v>2010</v>
      </c>
      <c r="C102" s="17">
        <v>2010</v>
      </c>
      <c r="D102" s="19">
        <v>2012</v>
      </c>
      <c r="E102" s="20"/>
      <c r="F102" s="21"/>
      <c r="G102" s="22"/>
      <c r="H102" s="23"/>
      <c r="I102" s="24"/>
      <c r="J102" s="25"/>
      <c r="K102" s="23"/>
      <c r="L102" s="26"/>
      <c r="M102" s="27">
        <v>2010</v>
      </c>
      <c r="N102" s="20">
        <v>2010</v>
      </c>
      <c r="O102" s="2" t="s">
        <v>126</v>
      </c>
    </row>
    <row r="103" spans="1:15" x14ac:dyDescent="0.3">
      <c r="A103" s="2" t="s">
        <v>152</v>
      </c>
      <c r="B103" s="18">
        <v>0</v>
      </c>
      <c r="C103" s="17">
        <v>0</v>
      </c>
      <c r="D103" s="19">
        <v>0</v>
      </c>
      <c r="E103" s="20">
        <v>0</v>
      </c>
      <c r="F103" s="21">
        <v>0</v>
      </c>
      <c r="G103" s="22">
        <v>0</v>
      </c>
      <c r="H103" s="23">
        <v>0</v>
      </c>
      <c r="I103" s="24">
        <v>0</v>
      </c>
      <c r="J103" s="25">
        <v>0</v>
      </c>
      <c r="K103" s="23">
        <v>0</v>
      </c>
      <c r="L103" s="26">
        <v>0</v>
      </c>
      <c r="M103" s="27">
        <v>0</v>
      </c>
      <c r="N103" s="20">
        <v>0</v>
      </c>
      <c r="O103" s="2" t="s">
        <v>152</v>
      </c>
    </row>
    <row r="104" spans="1:15" ht="15" thickBot="1" x14ac:dyDescent="0.35">
      <c r="A104" s="87" t="s">
        <v>126</v>
      </c>
      <c r="B104" s="88">
        <v>2015</v>
      </c>
      <c r="C104" s="89">
        <v>2015</v>
      </c>
      <c r="D104" s="90">
        <v>2015</v>
      </c>
      <c r="E104" s="91"/>
      <c r="F104" s="92"/>
      <c r="G104" s="93"/>
      <c r="H104" s="94"/>
      <c r="I104" s="95"/>
      <c r="J104" s="96"/>
      <c r="K104" s="94"/>
      <c r="L104" s="97"/>
      <c r="M104" s="98">
        <v>2015</v>
      </c>
      <c r="N104" s="91">
        <v>2015</v>
      </c>
      <c r="O104" s="87" t="s">
        <v>126</v>
      </c>
    </row>
    <row r="105" spans="1:15" ht="15" thickTop="1" x14ac:dyDescent="0.3">
      <c r="A105" s="61" t="s">
        <v>153</v>
      </c>
      <c r="B105" s="62">
        <f>SUM(C105:N105)</f>
        <v>0</v>
      </c>
      <c r="C105" s="63">
        <v>0</v>
      </c>
      <c r="D105" s="64">
        <v>0</v>
      </c>
      <c r="E105" s="65">
        <v>0</v>
      </c>
      <c r="F105" s="66">
        <v>0</v>
      </c>
      <c r="G105" s="219">
        <v>0</v>
      </c>
      <c r="H105" s="68">
        <v>0</v>
      </c>
      <c r="I105" s="69">
        <v>0</v>
      </c>
      <c r="J105" s="70">
        <v>0</v>
      </c>
      <c r="K105" s="68">
        <v>0</v>
      </c>
      <c r="L105" s="71">
        <v>0</v>
      </c>
      <c r="M105" s="72">
        <v>0</v>
      </c>
      <c r="N105" s="65">
        <v>0</v>
      </c>
      <c r="O105" s="61" t="s">
        <v>153</v>
      </c>
    </row>
    <row r="106" spans="1:15" x14ac:dyDescent="0.3">
      <c r="A106" s="2" t="s">
        <v>150</v>
      </c>
      <c r="B106" s="18">
        <f>SUM(C106:N106)</f>
        <v>7</v>
      </c>
      <c r="C106" s="17">
        <v>3</v>
      </c>
      <c r="D106" s="19">
        <v>2</v>
      </c>
      <c r="E106" s="20">
        <v>0</v>
      </c>
      <c r="F106" s="21">
        <v>0</v>
      </c>
      <c r="G106" s="22">
        <v>0</v>
      </c>
      <c r="H106" s="23">
        <v>0</v>
      </c>
      <c r="I106" s="24">
        <v>0</v>
      </c>
      <c r="J106" s="25">
        <v>0</v>
      </c>
      <c r="K106" s="23">
        <v>0</v>
      </c>
      <c r="L106" s="26">
        <v>0</v>
      </c>
      <c r="M106" s="27">
        <v>0</v>
      </c>
      <c r="N106" s="20">
        <v>2</v>
      </c>
      <c r="O106" s="2" t="s">
        <v>150</v>
      </c>
    </row>
    <row r="107" spans="1:15" x14ac:dyDescent="0.3">
      <c r="A107" s="2" t="s">
        <v>151</v>
      </c>
      <c r="B107" s="16"/>
      <c r="C107" s="17">
        <v>16</v>
      </c>
      <c r="D107" s="19">
        <v>14</v>
      </c>
      <c r="E107" s="20">
        <v>4</v>
      </c>
      <c r="F107" s="21">
        <v>0</v>
      </c>
      <c r="G107" s="22">
        <v>0</v>
      </c>
      <c r="H107" s="23">
        <v>0</v>
      </c>
      <c r="I107" s="24">
        <v>0</v>
      </c>
      <c r="J107" s="25">
        <v>0</v>
      </c>
      <c r="K107" s="23">
        <v>0</v>
      </c>
      <c r="L107" s="26">
        <v>0</v>
      </c>
      <c r="M107" s="27">
        <v>3</v>
      </c>
      <c r="N107" s="20">
        <v>10</v>
      </c>
      <c r="O107" s="2" t="s">
        <v>151</v>
      </c>
    </row>
    <row r="108" spans="1:15" x14ac:dyDescent="0.3">
      <c r="A108" s="2" t="s">
        <v>126</v>
      </c>
      <c r="B108" s="16"/>
      <c r="C108" s="17">
        <v>1963</v>
      </c>
      <c r="D108" s="19">
        <v>1956</v>
      </c>
      <c r="E108" s="20">
        <v>1971</v>
      </c>
      <c r="F108" s="21"/>
      <c r="G108" s="22"/>
      <c r="H108" s="23"/>
      <c r="I108" s="24"/>
      <c r="J108" s="25"/>
      <c r="K108" s="23"/>
      <c r="L108" s="26"/>
      <c r="M108" s="27" t="s">
        <v>99</v>
      </c>
      <c r="N108" s="20">
        <v>1969</v>
      </c>
      <c r="O108" s="2" t="s">
        <v>126</v>
      </c>
    </row>
    <row r="109" spans="1:15" x14ac:dyDescent="0.3">
      <c r="A109" s="2" t="s">
        <v>152</v>
      </c>
      <c r="B109" s="16"/>
      <c r="C109" s="17">
        <v>0</v>
      </c>
      <c r="D109" s="19">
        <v>0</v>
      </c>
      <c r="E109" s="20">
        <v>0</v>
      </c>
      <c r="F109" s="21">
        <v>0</v>
      </c>
      <c r="G109" s="22">
        <v>0</v>
      </c>
      <c r="H109" s="23">
        <v>0</v>
      </c>
      <c r="I109" s="24">
        <v>0</v>
      </c>
      <c r="J109" s="25">
        <v>0</v>
      </c>
      <c r="K109" s="23">
        <v>0</v>
      </c>
      <c r="L109" s="26">
        <v>0</v>
      </c>
      <c r="M109" s="27">
        <v>0</v>
      </c>
      <c r="N109" s="20">
        <v>0</v>
      </c>
      <c r="O109" s="2" t="s">
        <v>152</v>
      </c>
    </row>
    <row r="110" spans="1:15" x14ac:dyDescent="0.3">
      <c r="A110" s="2" t="s">
        <v>126</v>
      </c>
      <c r="B110" s="16"/>
      <c r="C110" s="17">
        <v>2015</v>
      </c>
      <c r="D110" s="19">
        <v>2015</v>
      </c>
      <c r="E110" s="20">
        <v>2015</v>
      </c>
      <c r="F110" s="21"/>
      <c r="G110" s="22"/>
      <c r="H110" s="23"/>
      <c r="I110" s="24"/>
      <c r="J110" s="25"/>
      <c r="K110" s="23"/>
      <c r="L110" s="26"/>
      <c r="M110" s="27" t="s">
        <v>99</v>
      </c>
      <c r="N110" s="20">
        <v>2015</v>
      </c>
      <c r="O110" s="2" t="s">
        <v>126</v>
      </c>
    </row>
    <row r="111" spans="1:15" x14ac:dyDescent="0.3">
      <c r="A111" s="15" t="s">
        <v>337</v>
      </c>
      <c r="B111" s="16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 t="s">
        <v>338</v>
      </c>
    </row>
    <row r="112" spans="1:15" x14ac:dyDescent="0.3">
      <c r="A112" s="263" t="s">
        <v>339</v>
      </c>
      <c r="B112" s="264">
        <f>SUM(C112:N112)</f>
        <v>92</v>
      </c>
      <c r="C112" s="265">
        <v>0</v>
      </c>
      <c r="D112" s="266">
        <v>0</v>
      </c>
      <c r="E112" s="267">
        <v>0</v>
      </c>
      <c r="F112" s="268">
        <v>8</v>
      </c>
      <c r="G112" s="269">
        <v>6</v>
      </c>
      <c r="H112" s="270">
        <v>19</v>
      </c>
      <c r="I112" s="271">
        <v>23</v>
      </c>
      <c r="J112" s="272">
        <v>27</v>
      </c>
      <c r="K112" s="270">
        <v>5</v>
      </c>
      <c r="L112" s="273">
        <v>3</v>
      </c>
      <c r="M112" s="274">
        <v>1</v>
      </c>
      <c r="N112" s="267">
        <v>0</v>
      </c>
      <c r="O112" s="263" t="s">
        <v>339</v>
      </c>
    </row>
    <row r="113" spans="1:15" x14ac:dyDescent="0.3">
      <c r="A113" s="275" t="s">
        <v>340</v>
      </c>
      <c r="B113" s="253">
        <f>SUM(C113:N113)</f>
        <v>111.57142857142857</v>
      </c>
      <c r="C113" s="276">
        <v>0</v>
      </c>
      <c r="D113" s="277">
        <v>0</v>
      </c>
      <c r="E113" s="278">
        <v>1.1428571428571428</v>
      </c>
      <c r="F113" s="279">
        <v>5.7857142857142856</v>
      </c>
      <c r="G113" s="280">
        <v>10.714285714285714</v>
      </c>
      <c r="H113" s="281">
        <v>19.857142857142858</v>
      </c>
      <c r="I113" s="282">
        <v>26.071428571428573</v>
      </c>
      <c r="J113" s="283">
        <v>26.785714285714285</v>
      </c>
      <c r="K113" s="281">
        <v>17.071428571428566</v>
      </c>
      <c r="L113" s="284">
        <v>4.0714285714285712</v>
      </c>
      <c r="M113" s="285">
        <v>7.1428571428571425E-2</v>
      </c>
      <c r="N113" s="278">
        <v>0</v>
      </c>
      <c r="O113" s="275" t="s">
        <v>340</v>
      </c>
    </row>
    <row r="114" spans="1:15" x14ac:dyDescent="0.3">
      <c r="A114" s="2" t="s">
        <v>341</v>
      </c>
      <c r="B114" s="18">
        <v>123</v>
      </c>
      <c r="C114" s="17">
        <v>0</v>
      </c>
      <c r="D114" s="19">
        <v>0</v>
      </c>
      <c r="E114" s="20">
        <v>6</v>
      </c>
      <c r="F114" s="21">
        <v>16</v>
      </c>
      <c r="G114" s="22">
        <v>21</v>
      </c>
      <c r="H114" s="23">
        <v>25</v>
      </c>
      <c r="I114" s="24">
        <v>31</v>
      </c>
      <c r="J114" s="25">
        <v>31</v>
      </c>
      <c r="K114" s="23">
        <v>29</v>
      </c>
      <c r="L114" s="26">
        <v>11</v>
      </c>
      <c r="M114" s="27">
        <v>1</v>
      </c>
      <c r="N114" s="20">
        <v>0</v>
      </c>
      <c r="O114" s="2" t="s">
        <v>341</v>
      </c>
    </row>
    <row r="115" spans="1:15" x14ac:dyDescent="0.3">
      <c r="A115" s="2" t="s">
        <v>86</v>
      </c>
      <c r="B115" s="18">
        <v>2014</v>
      </c>
      <c r="C115" s="17"/>
      <c r="D115" s="19"/>
      <c r="E115" s="20">
        <v>2012</v>
      </c>
      <c r="F115" s="21">
        <v>2011</v>
      </c>
      <c r="G115" s="22">
        <v>2008</v>
      </c>
      <c r="H115" s="23">
        <v>2003</v>
      </c>
      <c r="I115" s="24">
        <v>2010</v>
      </c>
      <c r="J115" s="25">
        <v>2009</v>
      </c>
      <c r="K115" s="23">
        <v>2006</v>
      </c>
      <c r="L115" s="26">
        <v>2005</v>
      </c>
      <c r="M115" s="27">
        <v>2015</v>
      </c>
      <c r="N115" s="20"/>
      <c r="O115" s="2" t="s">
        <v>86</v>
      </c>
    </row>
    <row r="116" spans="1:15" x14ac:dyDescent="0.3">
      <c r="A116" s="2" t="s">
        <v>342</v>
      </c>
      <c r="B116" s="18">
        <v>108</v>
      </c>
      <c r="C116" s="17">
        <v>0</v>
      </c>
      <c r="D116" s="19">
        <v>0</v>
      </c>
      <c r="E116" s="20">
        <v>0</v>
      </c>
      <c r="F116" s="21">
        <v>0</v>
      </c>
      <c r="G116" s="22">
        <v>3</v>
      </c>
      <c r="H116" s="23">
        <v>15</v>
      </c>
      <c r="I116" s="24">
        <v>21</v>
      </c>
      <c r="J116" s="25">
        <v>21</v>
      </c>
      <c r="K116" s="23">
        <v>4</v>
      </c>
      <c r="L116" s="26">
        <v>0</v>
      </c>
      <c r="M116" s="27">
        <v>0</v>
      </c>
      <c r="N116" s="20">
        <v>0</v>
      </c>
      <c r="O116" s="2" t="s">
        <v>342</v>
      </c>
    </row>
    <row r="117" spans="1:15" x14ac:dyDescent="0.3">
      <c r="A117" s="2" t="s">
        <v>86</v>
      </c>
      <c r="B117" s="18">
        <v>2004</v>
      </c>
      <c r="C117" s="17"/>
      <c r="D117" s="19"/>
      <c r="E117" s="20">
        <v>2015</v>
      </c>
      <c r="F117" s="21">
        <v>2012</v>
      </c>
      <c r="G117" s="22">
        <v>2013</v>
      </c>
      <c r="H117" s="23">
        <v>2002</v>
      </c>
      <c r="I117" s="24">
        <v>2004</v>
      </c>
      <c r="J117" s="25">
        <v>2014</v>
      </c>
      <c r="K117" s="23">
        <v>2001</v>
      </c>
      <c r="L117" s="26">
        <v>2007</v>
      </c>
      <c r="M117" s="27"/>
      <c r="N117" s="20"/>
      <c r="O117" s="2" t="s">
        <v>86</v>
      </c>
    </row>
    <row r="118" spans="1:15" x14ac:dyDescent="0.3">
      <c r="A118" s="2" t="s">
        <v>343</v>
      </c>
      <c r="B118" s="100">
        <v>42103</v>
      </c>
      <c r="C118" s="17"/>
      <c r="D118" s="19"/>
      <c r="E118" s="20"/>
      <c r="F118" s="21"/>
      <c r="G118" s="22"/>
      <c r="H118" s="23"/>
      <c r="I118" s="24"/>
      <c r="J118" s="25"/>
      <c r="K118" s="23"/>
      <c r="L118" s="26"/>
      <c r="M118" s="27"/>
      <c r="N118" s="20"/>
      <c r="O118" s="2"/>
    </row>
    <row r="119" spans="1:15" x14ac:dyDescent="0.3">
      <c r="A119" s="2" t="s">
        <v>344</v>
      </c>
      <c r="B119" s="38">
        <v>41707</v>
      </c>
      <c r="C119" s="17"/>
      <c r="D119" s="19"/>
      <c r="E119" s="20"/>
      <c r="F119" s="21"/>
      <c r="G119" s="22"/>
      <c r="H119" s="23"/>
      <c r="I119" s="24"/>
      <c r="J119" s="25"/>
      <c r="K119" s="23"/>
      <c r="L119" s="26"/>
      <c r="M119" s="27"/>
      <c r="N119" s="20"/>
      <c r="O119" s="2"/>
    </row>
    <row r="120" spans="1:15" x14ac:dyDescent="0.3">
      <c r="A120" s="2" t="s">
        <v>345</v>
      </c>
      <c r="B120" s="38">
        <v>39560</v>
      </c>
      <c r="C120" s="17"/>
      <c r="D120" s="19"/>
      <c r="E120" s="20"/>
      <c r="F120" s="21"/>
      <c r="G120" s="22"/>
      <c r="H120" s="23"/>
      <c r="I120" s="24"/>
      <c r="J120" s="25"/>
      <c r="K120" s="23"/>
      <c r="L120" s="26"/>
      <c r="M120" s="27"/>
      <c r="N120" s="20"/>
      <c r="O120" s="2"/>
    </row>
    <row r="121" spans="1:15" x14ac:dyDescent="0.3">
      <c r="A121" s="2" t="s">
        <v>346</v>
      </c>
      <c r="B121" s="100">
        <v>42315</v>
      </c>
      <c r="C121" s="17"/>
      <c r="D121" s="19"/>
      <c r="E121" s="20"/>
      <c r="F121" s="21"/>
      <c r="G121" s="22"/>
      <c r="H121" s="23"/>
      <c r="I121" s="24"/>
      <c r="J121" s="25"/>
      <c r="K121" s="23"/>
      <c r="L121" s="26"/>
      <c r="M121" s="27"/>
      <c r="N121" s="20"/>
      <c r="O121" s="2"/>
    </row>
    <row r="122" spans="1:15" x14ac:dyDescent="0.3">
      <c r="A122" s="2" t="s">
        <v>347</v>
      </c>
      <c r="B122" s="38">
        <v>39348</v>
      </c>
      <c r="C122" s="17"/>
      <c r="D122" s="19"/>
      <c r="E122" s="20"/>
      <c r="F122" s="21"/>
      <c r="G122" s="22"/>
      <c r="H122" s="23"/>
      <c r="I122" s="24"/>
      <c r="J122" s="25"/>
      <c r="K122" s="23"/>
      <c r="L122" s="26"/>
      <c r="M122" s="27"/>
      <c r="N122" s="20"/>
      <c r="O122" s="2"/>
    </row>
    <row r="123" spans="1:15" x14ac:dyDescent="0.3">
      <c r="A123" s="101" t="s">
        <v>348</v>
      </c>
      <c r="B123" s="102">
        <v>41944</v>
      </c>
      <c r="C123" s="103"/>
      <c r="D123" s="104"/>
      <c r="E123" s="105"/>
      <c r="F123" s="106"/>
      <c r="G123" s="107"/>
      <c r="H123" s="108"/>
      <c r="I123" s="109"/>
      <c r="J123" s="110"/>
      <c r="K123" s="108"/>
      <c r="L123" s="111"/>
      <c r="M123" s="112"/>
      <c r="N123" s="105"/>
      <c r="O123" s="101"/>
    </row>
    <row r="124" spans="1:15" x14ac:dyDescent="0.3">
      <c r="A124" s="15" t="s">
        <v>154</v>
      </c>
      <c r="B124" s="16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 t="s">
        <v>154</v>
      </c>
    </row>
    <row r="125" spans="1:15" x14ac:dyDescent="0.3">
      <c r="A125" s="263" t="s">
        <v>155</v>
      </c>
      <c r="B125" s="264">
        <f>SUM(C125:N125)</f>
        <v>32</v>
      </c>
      <c r="C125" s="265">
        <v>0</v>
      </c>
      <c r="D125" s="266">
        <v>0</v>
      </c>
      <c r="E125" s="267">
        <v>0</v>
      </c>
      <c r="F125" s="268">
        <v>1</v>
      </c>
      <c r="G125" s="269">
        <v>0</v>
      </c>
      <c r="H125" s="270">
        <v>7</v>
      </c>
      <c r="I125" s="271">
        <v>9</v>
      </c>
      <c r="J125" s="272">
        <v>15</v>
      </c>
      <c r="K125" s="270">
        <v>0</v>
      </c>
      <c r="L125" s="273">
        <v>0</v>
      </c>
      <c r="M125" s="274">
        <v>0</v>
      </c>
      <c r="N125" s="267">
        <v>0</v>
      </c>
      <c r="O125" s="263" t="s">
        <v>155</v>
      </c>
    </row>
    <row r="126" spans="1:15" x14ac:dyDescent="0.3">
      <c r="A126" s="275" t="s">
        <v>156</v>
      </c>
      <c r="B126" s="253">
        <f>SUM(C126:N126)</f>
        <v>34.071428571428569</v>
      </c>
      <c r="C126" s="276">
        <v>0</v>
      </c>
      <c r="D126" s="277">
        <v>0</v>
      </c>
      <c r="E126" s="278">
        <v>0</v>
      </c>
      <c r="F126" s="279">
        <v>0.8571428571428571</v>
      </c>
      <c r="G126" s="280">
        <v>3.0714285714285716</v>
      </c>
      <c r="H126" s="281">
        <v>5.7142857142857144</v>
      </c>
      <c r="I126" s="282">
        <v>11.142857142857142</v>
      </c>
      <c r="J126" s="283">
        <v>9</v>
      </c>
      <c r="K126" s="281">
        <v>4</v>
      </c>
      <c r="L126" s="284">
        <v>0.2857142857142857</v>
      </c>
      <c r="M126" s="285">
        <v>0</v>
      </c>
      <c r="N126" s="278">
        <v>0</v>
      </c>
      <c r="O126" s="275" t="s">
        <v>156</v>
      </c>
    </row>
    <row r="127" spans="1:15" x14ac:dyDescent="0.3">
      <c r="A127" s="2" t="s">
        <v>157</v>
      </c>
      <c r="B127" s="18">
        <v>47</v>
      </c>
      <c r="C127" s="17">
        <v>0</v>
      </c>
      <c r="D127" s="19">
        <v>0</v>
      </c>
      <c r="E127" s="20">
        <v>0</v>
      </c>
      <c r="F127" s="21">
        <v>6</v>
      </c>
      <c r="G127" s="22">
        <v>7</v>
      </c>
      <c r="H127" s="23">
        <v>11</v>
      </c>
      <c r="I127" s="24">
        <v>26</v>
      </c>
      <c r="J127" s="25">
        <v>16</v>
      </c>
      <c r="K127" s="23">
        <v>9</v>
      </c>
      <c r="L127" s="26">
        <v>3</v>
      </c>
      <c r="M127" s="27">
        <v>0</v>
      </c>
      <c r="N127" s="20">
        <v>0</v>
      </c>
      <c r="O127" s="2" t="s">
        <v>157</v>
      </c>
    </row>
    <row r="128" spans="1:15" x14ac:dyDescent="0.3">
      <c r="A128" s="2" t="s">
        <v>86</v>
      </c>
      <c r="B128" s="18">
        <v>2006</v>
      </c>
      <c r="C128" s="17"/>
      <c r="D128" s="19"/>
      <c r="E128" s="20"/>
      <c r="F128" s="21">
        <v>2011</v>
      </c>
      <c r="G128" s="22">
        <v>2008</v>
      </c>
      <c r="H128" s="23">
        <v>2010</v>
      </c>
      <c r="I128" s="24">
        <v>2006</v>
      </c>
      <c r="J128" s="25">
        <v>2009</v>
      </c>
      <c r="K128" s="23">
        <v>2006</v>
      </c>
      <c r="L128" s="26">
        <v>2011</v>
      </c>
      <c r="M128" s="27"/>
      <c r="N128" s="20"/>
      <c r="O128" s="2" t="s">
        <v>86</v>
      </c>
    </row>
    <row r="129" spans="1:15" x14ac:dyDescent="0.3">
      <c r="A129" s="2" t="s">
        <v>158</v>
      </c>
      <c r="B129" s="18">
        <v>15</v>
      </c>
      <c r="C129" s="17">
        <v>0</v>
      </c>
      <c r="D129" s="19">
        <v>0</v>
      </c>
      <c r="E129" s="20">
        <v>0</v>
      </c>
      <c r="F129" s="21">
        <v>0</v>
      </c>
      <c r="G129" s="22">
        <v>0</v>
      </c>
      <c r="H129" s="23">
        <v>2</v>
      </c>
      <c r="I129" s="24">
        <v>4</v>
      </c>
      <c r="J129" s="25">
        <v>2</v>
      </c>
      <c r="K129" s="23">
        <v>0</v>
      </c>
      <c r="L129" s="26">
        <v>0</v>
      </c>
      <c r="M129" s="27">
        <v>0</v>
      </c>
      <c r="N129" s="20">
        <v>0</v>
      </c>
      <c r="O129" s="2" t="s">
        <v>158</v>
      </c>
    </row>
    <row r="130" spans="1:15" x14ac:dyDescent="0.3">
      <c r="A130" s="2" t="s">
        <v>86</v>
      </c>
      <c r="B130" s="18">
        <v>2007</v>
      </c>
      <c r="C130" s="17"/>
      <c r="D130" s="19"/>
      <c r="E130" s="20"/>
      <c r="F130" s="21">
        <v>2012</v>
      </c>
      <c r="G130" s="22">
        <v>2015</v>
      </c>
      <c r="H130" s="23">
        <v>2012</v>
      </c>
      <c r="I130" s="24">
        <v>2011</v>
      </c>
      <c r="J130" s="25">
        <v>2006</v>
      </c>
      <c r="K130" s="23">
        <v>2015</v>
      </c>
      <c r="L130" s="26">
        <v>2015</v>
      </c>
      <c r="M130" s="27"/>
      <c r="N130" s="20"/>
      <c r="O130" s="2" t="s">
        <v>86</v>
      </c>
    </row>
    <row r="131" spans="1:15" x14ac:dyDescent="0.3">
      <c r="A131" s="2" t="s">
        <v>159</v>
      </c>
      <c r="B131" s="100">
        <v>42109</v>
      </c>
      <c r="C131" s="17"/>
      <c r="D131" s="19"/>
      <c r="E131" s="20"/>
      <c r="F131" s="21"/>
      <c r="G131" s="22"/>
      <c r="H131" s="23"/>
      <c r="I131" s="24"/>
      <c r="J131" s="25"/>
      <c r="K131" s="23"/>
      <c r="L131" s="26"/>
      <c r="M131" s="27"/>
      <c r="N131" s="20"/>
      <c r="O131" s="2"/>
    </row>
    <row r="132" spans="1:15" x14ac:dyDescent="0.3">
      <c r="A132" s="2" t="s">
        <v>160</v>
      </c>
      <c r="B132" s="38">
        <v>39186</v>
      </c>
      <c r="C132" s="17"/>
      <c r="D132" s="19"/>
      <c r="E132" s="20"/>
      <c r="F132" s="21"/>
      <c r="G132" s="22"/>
      <c r="H132" s="23"/>
      <c r="I132" s="24"/>
      <c r="J132" s="25"/>
      <c r="K132" s="23"/>
      <c r="L132" s="26"/>
      <c r="M132" s="27"/>
      <c r="N132" s="20"/>
      <c r="O132" s="2"/>
    </row>
    <row r="133" spans="1:15" x14ac:dyDescent="0.3">
      <c r="A133" s="2" t="s">
        <v>161</v>
      </c>
      <c r="B133" s="38">
        <v>38876</v>
      </c>
      <c r="C133" s="17"/>
      <c r="D133" s="19"/>
      <c r="E133" s="20"/>
      <c r="F133" s="21"/>
      <c r="G133" s="22"/>
      <c r="H133" s="23"/>
      <c r="I133" s="24"/>
      <c r="J133" s="25"/>
      <c r="K133" s="23"/>
      <c r="L133" s="26"/>
      <c r="M133" s="27"/>
      <c r="N133" s="20"/>
      <c r="O133" s="2"/>
    </row>
    <row r="134" spans="1:15" x14ac:dyDescent="0.3">
      <c r="A134" s="2" t="s">
        <v>162</v>
      </c>
      <c r="B134" s="100">
        <v>42246</v>
      </c>
      <c r="C134" s="17"/>
      <c r="D134" s="19"/>
      <c r="E134" s="20"/>
      <c r="F134" s="21"/>
      <c r="G134" s="22"/>
      <c r="H134" s="23"/>
      <c r="I134" s="24"/>
      <c r="J134" s="25"/>
      <c r="K134" s="23"/>
      <c r="L134" s="26"/>
      <c r="M134" s="27"/>
      <c r="N134" s="20"/>
      <c r="O134" s="2"/>
    </row>
    <row r="135" spans="1:15" x14ac:dyDescent="0.3">
      <c r="A135" s="2" t="s">
        <v>163</v>
      </c>
      <c r="B135" s="38">
        <v>39299</v>
      </c>
      <c r="C135" s="17"/>
      <c r="D135" s="19"/>
      <c r="E135" s="20"/>
      <c r="F135" s="21"/>
      <c r="G135" s="22"/>
      <c r="H135" s="23"/>
      <c r="I135" s="24"/>
      <c r="J135" s="25"/>
      <c r="K135" s="23"/>
      <c r="L135" s="26"/>
      <c r="M135" s="27"/>
      <c r="N135" s="20"/>
      <c r="O135" s="2"/>
    </row>
    <row r="136" spans="1:15" ht="15" thickBot="1" x14ac:dyDescent="0.35">
      <c r="A136" s="101" t="s">
        <v>164</v>
      </c>
      <c r="B136" s="102">
        <v>37177</v>
      </c>
      <c r="C136" s="103"/>
      <c r="D136" s="104"/>
      <c r="E136" s="105"/>
      <c r="F136" s="106"/>
      <c r="G136" s="107"/>
      <c r="H136" s="108"/>
      <c r="I136" s="109"/>
      <c r="J136" s="110"/>
      <c r="K136" s="108"/>
      <c r="L136" s="111"/>
      <c r="M136" s="112"/>
      <c r="N136" s="105"/>
      <c r="O136" s="101"/>
    </row>
    <row r="137" spans="1:15" ht="15" thickTop="1" x14ac:dyDescent="0.3">
      <c r="A137" s="61" t="s">
        <v>386</v>
      </c>
      <c r="B137" s="62">
        <f>SUM(C137:N137)</f>
        <v>24</v>
      </c>
      <c r="C137" s="63">
        <v>0</v>
      </c>
      <c r="D137" s="64">
        <v>0</v>
      </c>
      <c r="E137" s="65">
        <v>0</v>
      </c>
      <c r="F137" s="66">
        <v>1</v>
      </c>
      <c r="G137" s="67">
        <v>0</v>
      </c>
      <c r="H137" s="68">
        <v>7</v>
      </c>
      <c r="I137" s="69">
        <v>6</v>
      </c>
      <c r="J137" s="70">
        <v>10</v>
      </c>
      <c r="K137" s="68">
        <v>0</v>
      </c>
      <c r="L137" s="71">
        <v>0</v>
      </c>
      <c r="M137" s="72">
        <v>0</v>
      </c>
      <c r="N137" s="65">
        <v>0</v>
      </c>
      <c r="O137" s="61" t="s">
        <v>386</v>
      </c>
    </row>
    <row r="138" spans="1:15" x14ac:dyDescent="0.3">
      <c r="A138" s="113" t="s">
        <v>156</v>
      </c>
      <c r="B138" s="114">
        <f>SUM(C138:N138)</f>
        <v>22.75</v>
      </c>
      <c r="C138" s="115">
        <v>0</v>
      </c>
      <c r="D138" s="116">
        <v>0</v>
      </c>
      <c r="E138" s="117">
        <v>0</v>
      </c>
      <c r="F138" s="118">
        <v>0</v>
      </c>
      <c r="G138" s="119">
        <v>1.25</v>
      </c>
      <c r="H138" s="120">
        <v>3</v>
      </c>
      <c r="I138" s="121">
        <v>5.5</v>
      </c>
      <c r="J138" s="122">
        <v>8.25</v>
      </c>
      <c r="K138" s="120">
        <v>4.75</v>
      </c>
      <c r="L138" s="123">
        <v>0</v>
      </c>
      <c r="M138" s="124">
        <v>0</v>
      </c>
      <c r="N138" s="117">
        <v>0</v>
      </c>
      <c r="O138" s="113" t="s">
        <v>156</v>
      </c>
    </row>
    <row r="139" spans="1:15" x14ac:dyDescent="0.3">
      <c r="A139" s="35" t="s">
        <v>157</v>
      </c>
      <c r="B139" s="138"/>
      <c r="C139" s="139">
        <v>0</v>
      </c>
      <c r="D139" s="140">
        <v>0</v>
      </c>
      <c r="E139" s="141">
        <v>0</v>
      </c>
      <c r="F139" s="142">
        <v>3</v>
      </c>
      <c r="G139" s="143">
        <v>8</v>
      </c>
      <c r="H139" s="144">
        <v>12</v>
      </c>
      <c r="I139" s="145">
        <v>21</v>
      </c>
      <c r="J139" s="146">
        <v>26</v>
      </c>
      <c r="K139" s="144">
        <v>13</v>
      </c>
      <c r="L139" s="147">
        <v>4</v>
      </c>
      <c r="M139" s="148"/>
      <c r="N139" s="141">
        <v>0</v>
      </c>
      <c r="O139" s="35" t="s">
        <v>157</v>
      </c>
    </row>
    <row r="140" spans="1:15" x14ac:dyDescent="0.3">
      <c r="A140" s="35" t="s">
        <v>86</v>
      </c>
      <c r="B140" s="138"/>
      <c r="C140" s="139"/>
      <c r="D140" s="140"/>
      <c r="E140" s="141"/>
      <c r="F140" s="142">
        <v>1945</v>
      </c>
      <c r="G140" s="143">
        <v>1945</v>
      </c>
      <c r="H140" s="144">
        <v>1976</v>
      </c>
      <c r="I140" s="145">
        <v>2006</v>
      </c>
      <c r="J140" s="146">
        <v>1947</v>
      </c>
      <c r="K140" s="144">
        <v>1959</v>
      </c>
      <c r="L140" s="147">
        <v>1959</v>
      </c>
      <c r="M140" s="148"/>
      <c r="N140" s="141"/>
      <c r="O140" s="35" t="s">
        <v>86</v>
      </c>
    </row>
    <row r="141" spans="1:15" x14ac:dyDescent="0.3">
      <c r="A141" s="35" t="s">
        <v>158</v>
      </c>
      <c r="B141" s="138"/>
      <c r="C141" s="139">
        <v>0</v>
      </c>
      <c r="D141" s="140">
        <v>0</v>
      </c>
      <c r="E141" s="141">
        <v>0</v>
      </c>
      <c r="F141" s="142">
        <v>0</v>
      </c>
      <c r="G141" s="143">
        <v>0</v>
      </c>
      <c r="H141" s="144">
        <v>0</v>
      </c>
      <c r="I141" s="145">
        <v>0</v>
      </c>
      <c r="J141" s="146">
        <v>0</v>
      </c>
      <c r="K141" s="144">
        <v>0</v>
      </c>
      <c r="L141" s="147">
        <v>0</v>
      </c>
      <c r="M141" s="148"/>
      <c r="N141" s="141">
        <v>0</v>
      </c>
      <c r="O141" s="35" t="s">
        <v>158</v>
      </c>
    </row>
    <row r="142" spans="1:15" x14ac:dyDescent="0.3">
      <c r="A142" s="149" t="s">
        <v>86</v>
      </c>
      <c r="B142" s="138"/>
      <c r="C142" s="139"/>
      <c r="D142" s="140"/>
      <c r="E142" s="141"/>
      <c r="F142" s="142">
        <v>2007</v>
      </c>
      <c r="G142" s="143">
        <v>2015</v>
      </c>
      <c r="H142" s="144" t="s">
        <v>99</v>
      </c>
      <c r="I142" s="145" t="s">
        <v>99</v>
      </c>
      <c r="J142" s="146">
        <v>2006</v>
      </c>
      <c r="K142" s="144">
        <v>2015</v>
      </c>
      <c r="L142" s="147">
        <v>2015</v>
      </c>
      <c r="M142" s="148"/>
      <c r="N142" s="141"/>
      <c r="O142" s="149" t="s">
        <v>86</v>
      </c>
    </row>
    <row r="143" spans="1:15" x14ac:dyDescent="0.3">
      <c r="A143" s="15" t="s">
        <v>166</v>
      </c>
      <c r="B143" s="16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 t="s">
        <v>166</v>
      </c>
    </row>
    <row r="144" spans="1:15" x14ac:dyDescent="0.3">
      <c r="A144" s="263" t="s">
        <v>167</v>
      </c>
      <c r="B144" s="264">
        <f>SUM(C144:N144)</f>
        <v>8</v>
      </c>
      <c r="C144" s="265">
        <v>0</v>
      </c>
      <c r="D144" s="266">
        <v>0</v>
      </c>
      <c r="E144" s="267">
        <v>0</v>
      </c>
      <c r="F144" s="268">
        <v>0</v>
      </c>
      <c r="G144" s="269">
        <v>0</v>
      </c>
      <c r="H144" s="270">
        <v>2</v>
      </c>
      <c r="I144" s="271">
        <v>3</v>
      </c>
      <c r="J144" s="272">
        <v>3</v>
      </c>
      <c r="K144" s="270">
        <v>0</v>
      </c>
      <c r="L144" s="273">
        <v>0</v>
      </c>
      <c r="M144" s="274">
        <v>0</v>
      </c>
      <c r="N144" s="267">
        <v>0</v>
      </c>
      <c r="O144" s="263" t="s">
        <v>167</v>
      </c>
    </row>
    <row r="145" spans="1:15" x14ac:dyDescent="0.3">
      <c r="A145" s="275" t="s">
        <v>168</v>
      </c>
      <c r="B145" s="253">
        <f>SUM(C145:N145)</f>
        <v>7.3571428571428577</v>
      </c>
      <c r="C145" s="276">
        <v>0</v>
      </c>
      <c r="D145" s="277">
        <v>0</v>
      </c>
      <c r="E145" s="278">
        <v>0</v>
      </c>
      <c r="F145" s="279">
        <v>0</v>
      </c>
      <c r="G145" s="280">
        <v>7.1428571428571425E-2</v>
      </c>
      <c r="H145" s="281">
        <v>1.3571428571428572</v>
      </c>
      <c r="I145" s="282">
        <v>3.0714285714285716</v>
      </c>
      <c r="J145" s="283">
        <v>2.3571428571428572</v>
      </c>
      <c r="K145" s="281">
        <v>0.5</v>
      </c>
      <c r="L145" s="284">
        <v>0</v>
      </c>
      <c r="M145" s="285">
        <v>0</v>
      </c>
      <c r="N145" s="278">
        <v>0</v>
      </c>
      <c r="O145" s="275" t="s">
        <v>168</v>
      </c>
    </row>
    <row r="146" spans="1:15" x14ac:dyDescent="0.3">
      <c r="A146" s="2" t="s">
        <v>169</v>
      </c>
      <c r="B146" s="18">
        <v>16</v>
      </c>
      <c r="C146" s="17">
        <v>0</v>
      </c>
      <c r="D146" s="19">
        <v>0</v>
      </c>
      <c r="E146" s="20">
        <v>0</v>
      </c>
      <c r="F146" s="21">
        <v>0</v>
      </c>
      <c r="G146" s="22">
        <v>1</v>
      </c>
      <c r="H146" s="23">
        <v>4</v>
      </c>
      <c r="I146" s="24">
        <v>13</v>
      </c>
      <c r="J146" s="25">
        <v>10</v>
      </c>
      <c r="K146" s="23">
        <v>2</v>
      </c>
      <c r="L146" s="26">
        <v>0</v>
      </c>
      <c r="M146" s="27">
        <v>0</v>
      </c>
      <c r="N146" s="20">
        <v>0</v>
      </c>
      <c r="O146" s="2" t="s">
        <v>169</v>
      </c>
    </row>
    <row r="147" spans="1:15" x14ac:dyDescent="0.3">
      <c r="A147" s="2" t="s">
        <v>86</v>
      </c>
      <c r="B147" s="18">
        <v>2006</v>
      </c>
      <c r="C147" s="17"/>
      <c r="D147" s="19"/>
      <c r="E147" s="20"/>
      <c r="F147" s="21"/>
      <c r="G147" s="22">
        <v>2005</v>
      </c>
      <c r="H147" s="23">
        <v>2005</v>
      </c>
      <c r="I147" s="24">
        <v>2006</v>
      </c>
      <c r="J147" s="25">
        <v>2003</v>
      </c>
      <c r="K147" s="23">
        <v>2013</v>
      </c>
      <c r="L147" s="26"/>
      <c r="M147" s="27"/>
      <c r="N147" s="20"/>
      <c r="O147" s="2" t="s">
        <v>86</v>
      </c>
    </row>
    <row r="148" spans="1:15" x14ac:dyDescent="0.3">
      <c r="A148" s="2" t="s">
        <v>170</v>
      </c>
      <c r="B148" s="18">
        <v>2</v>
      </c>
      <c r="C148" s="17">
        <v>0</v>
      </c>
      <c r="D148" s="19">
        <v>0</v>
      </c>
      <c r="E148" s="20">
        <v>0</v>
      </c>
      <c r="F148" s="21">
        <v>0</v>
      </c>
      <c r="G148" s="22">
        <v>0</v>
      </c>
      <c r="H148" s="23">
        <v>0</v>
      </c>
      <c r="I148" s="24">
        <v>0</v>
      </c>
      <c r="J148" s="25">
        <v>0</v>
      </c>
      <c r="K148" s="23">
        <v>0</v>
      </c>
      <c r="L148" s="26">
        <v>0</v>
      </c>
      <c r="M148" s="27">
        <v>0</v>
      </c>
      <c r="N148" s="20">
        <v>0</v>
      </c>
      <c r="O148" s="2" t="s">
        <v>170</v>
      </c>
    </row>
    <row r="149" spans="1:15" x14ac:dyDescent="0.3">
      <c r="A149" s="87" t="s">
        <v>86</v>
      </c>
      <c r="B149" s="88">
        <v>2007</v>
      </c>
      <c r="C149" s="89"/>
      <c r="D149" s="90"/>
      <c r="E149" s="91"/>
      <c r="F149" s="92"/>
      <c r="G149" s="93">
        <v>2015</v>
      </c>
      <c r="H149" s="94">
        <v>2014</v>
      </c>
      <c r="I149" s="95">
        <v>2005</v>
      </c>
      <c r="J149" s="96">
        <v>2014</v>
      </c>
      <c r="K149" s="94">
        <v>2015</v>
      </c>
      <c r="L149" s="97"/>
      <c r="M149" s="98"/>
      <c r="N149" s="91"/>
      <c r="O149" s="87" t="s">
        <v>86</v>
      </c>
    </row>
    <row r="150" spans="1:15" x14ac:dyDescent="0.3">
      <c r="A150" s="2" t="s">
        <v>171</v>
      </c>
      <c r="B150" s="100">
        <v>42160</v>
      </c>
      <c r="C150" s="17"/>
      <c r="D150" s="19"/>
      <c r="E150" s="20"/>
      <c r="F150" s="21"/>
      <c r="G150" s="22"/>
      <c r="H150" s="23"/>
      <c r="I150" s="24"/>
      <c r="J150" s="25"/>
      <c r="K150" s="23"/>
      <c r="L150" s="26"/>
      <c r="M150" s="27"/>
      <c r="N150" s="20"/>
      <c r="O150" s="2"/>
    </row>
    <row r="151" spans="1:15" x14ac:dyDescent="0.3">
      <c r="A151" s="2" t="s">
        <v>172</v>
      </c>
      <c r="B151" s="38">
        <v>38499</v>
      </c>
      <c r="C151" s="17"/>
      <c r="D151" s="19"/>
      <c r="E151" s="20"/>
      <c r="F151" s="21"/>
      <c r="G151" s="22"/>
      <c r="H151" s="23"/>
      <c r="I151" s="24"/>
      <c r="J151" s="25"/>
      <c r="K151" s="23"/>
      <c r="L151" s="26"/>
      <c r="M151" s="27"/>
      <c r="N151" s="20"/>
      <c r="O151" s="2"/>
    </row>
    <row r="152" spans="1:15" x14ac:dyDescent="0.3">
      <c r="A152" s="2" t="s">
        <v>173</v>
      </c>
      <c r="B152" s="38">
        <v>39657</v>
      </c>
      <c r="C152" s="17"/>
      <c r="D152" s="19"/>
      <c r="E152" s="20"/>
      <c r="F152" s="21"/>
      <c r="G152" s="22"/>
      <c r="H152" s="23"/>
      <c r="I152" s="24"/>
      <c r="J152" s="25"/>
      <c r="K152" s="23"/>
      <c r="L152" s="26"/>
      <c r="M152" s="27"/>
      <c r="N152" s="20"/>
      <c r="O152" s="2"/>
    </row>
    <row r="153" spans="1:15" x14ac:dyDescent="0.3">
      <c r="A153" s="2" t="s">
        <v>174</v>
      </c>
      <c r="B153" s="100">
        <v>42246</v>
      </c>
      <c r="C153" s="17"/>
      <c r="D153" s="19"/>
      <c r="E153" s="20"/>
      <c r="F153" s="21"/>
      <c r="G153" s="22"/>
      <c r="H153" s="23"/>
      <c r="I153" s="24"/>
      <c r="J153" s="25"/>
      <c r="K153" s="23"/>
      <c r="L153" s="26"/>
      <c r="M153" s="27"/>
      <c r="N153" s="20"/>
      <c r="O153" s="2"/>
    </row>
    <row r="154" spans="1:15" x14ac:dyDescent="0.3">
      <c r="A154" s="2" t="s">
        <v>175</v>
      </c>
      <c r="B154" s="38">
        <v>40379</v>
      </c>
      <c r="C154" s="17"/>
      <c r="D154" s="19"/>
      <c r="E154" s="20"/>
      <c r="F154" s="21"/>
      <c r="G154" s="22"/>
      <c r="H154" s="23"/>
      <c r="I154" s="24"/>
      <c r="J154" s="25"/>
      <c r="K154" s="23"/>
      <c r="L154" s="26"/>
      <c r="M154" s="27"/>
      <c r="N154" s="20"/>
      <c r="O154" s="2"/>
    </row>
    <row r="155" spans="1:15" ht="15" thickBot="1" x14ac:dyDescent="0.35">
      <c r="A155" s="101" t="s">
        <v>176</v>
      </c>
      <c r="B155" s="102">
        <v>37885</v>
      </c>
      <c r="C155" s="103"/>
      <c r="D155" s="104"/>
      <c r="E155" s="105"/>
      <c r="F155" s="106"/>
      <c r="G155" s="107"/>
      <c r="H155" s="108"/>
      <c r="I155" s="109"/>
      <c r="J155" s="110"/>
      <c r="K155" s="108"/>
      <c r="L155" s="111"/>
      <c r="M155" s="112"/>
      <c r="N155" s="105"/>
      <c r="O155" s="101"/>
    </row>
    <row r="156" spans="1:15" ht="15" thickTop="1" x14ac:dyDescent="0.3">
      <c r="A156" s="61" t="s">
        <v>177</v>
      </c>
      <c r="B156" s="62">
        <f>SUM(C156:N156)</f>
        <v>2</v>
      </c>
      <c r="C156" s="63">
        <v>0</v>
      </c>
      <c r="D156" s="64">
        <v>0</v>
      </c>
      <c r="E156" s="65">
        <v>0</v>
      </c>
      <c r="F156" s="66">
        <v>0</v>
      </c>
      <c r="G156" s="67">
        <v>0</v>
      </c>
      <c r="H156" s="68">
        <v>0</v>
      </c>
      <c r="I156" s="69">
        <v>2</v>
      </c>
      <c r="J156" s="70">
        <v>0</v>
      </c>
      <c r="K156" s="68">
        <v>0</v>
      </c>
      <c r="L156" s="71">
        <v>0</v>
      </c>
      <c r="M156" s="72">
        <v>0</v>
      </c>
      <c r="N156" s="65">
        <v>0</v>
      </c>
      <c r="O156" s="61" t="s">
        <v>177</v>
      </c>
    </row>
    <row r="157" spans="1:15" x14ac:dyDescent="0.3">
      <c r="A157" s="2" t="s">
        <v>168</v>
      </c>
      <c r="B157" s="18">
        <f>SUM(C157:N157)</f>
        <v>3</v>
      </c>
      <c r="C157" s="17">
        <v>0</v>
      </c>
      <c r="D157" s="19">
        <v>0</v>
      </c>
      <c r="E157" s="20">
        <v>0</v>
      </c>
      <c r="F157" s="21">
        <v>0</v>
      </c>
      <c r="G157" s="22">
        <v>0</v>
      </c>
      <c r="H157" s="23">
        <v>1</v>
      </c>
      <c r="I157" s="24">
        <v>1</v>
      </c>
      <c r="J157" s="25">
        <v>1</v>
      </c>
      <c r="K157" s="23">
        <v>0</v>
      </c>
      <c r="L157" s="26">
        <v>0</v>
      </c>
      <c r="M157" s="27">
        <v>0</v>
      </c>
      <c r="N157" s="20">
        <v>0</v>
      </c>
      <c r="O157" s="2" t="s">
        <v>168</v>
      </c>
    </row>
    <row r="158" spans="1:15" x14ac:dyDescent="0.3">
      <c r="A158" s="2" t="s">
        <v>169</v>
      </c>
      <c r="B158" s="16"/>
      <c r="C158" s="17">
        <v>0</v>
      </c>
      <c r="D158" s="19">
        <v>0</v>
      </c>
      <c r="E158" s="20">
        <v>0</v>
      </c>
      <c r="F158" s="21">
        <v>0</v>
      </c>
      <c r="G158" s="22">
        <v>4</v>
      </c>
      <c r="H158" s="23">
        <v>7</v>
      </c>
      <c r="I158" s="24">
        <v>7</v>
      </c>
      <c r="J158" s="25">
        <v>9</v>
      </c>
      <c r="K158" s="23">
        <v>3</v>
      </c>
      <c r="L158" s="26">
        <v>0</v>
      </c>
      <c r="M158" s="27">
        <v>0</v>
      </c>
      <c r="N158" s="20">
        <v>0</v>
      </c>
      <c r="O158" s="2" t="s">
        <v>169</v>
      </c>
    </row>
    <row r="159" spans="1:15" x14ac:dyDescent="0.3">
      <c r="A159" s="2" t="s">
        <v>86</v>
      </c>
      <c r="B159" s="16"/>
      <c r="C159" s="17"/>
      <c r="D159" s="19"/>
      <c r="E159" s="20"/>
      <c r="F159" s="21"/>
      <c r="G159" s="22">
        <v>1947</v>
      </c>
      <c r="H159" s="23">
        <v>1976</v>
      </c>
      <c r="I159" s="24">
        <v>2006</v>
      </c>
      <c r="J159" s="25">
        <v>1947</v>
      </c>
      <c r="K159" s="23">
        <v>1961</v>
      </c>
      <c r="L159" s="26"/>
      <c r="M159" s="27"/>
      <c r="N159" s="20"/>
      <c r="O159" s="2" t="s">
        <v>86</v>
      </c>
    </row>
    <row r="160" spans="1:15" x14ac:dyDescent="0.3">
      <c r="A160" s="2" t="s">
        <v>170</v>
      </c>
      <c r="B160" s="16"/>
      <c r="C160" s="17">
        <v>0</v>
      </c>
      <c r="D160" s="19">
        <v>0</v>
      </c>
      <c r="E160" s="20">
        <v>0</v>
      </c>
      <c r="F160" s="21">
        <v>0</v>
      </c>
      <c r="G160" s="22">
        <v>0</v>
      </c>
      <c r="H160" s="23">
        <v>0</v>
      </c>
      <c r="I160" s="24">
        <v>0</v>
      </c>
      <c r="J160" s="25">
        <v>0</v>
      </c>
      <c r="K160" s="23">
        <v>0</v>
      </c>
      <c r="L160" s="26">
        <v>0</v>
      </c>
      <c r="M160" s="27">
        <v>0</v>
      </c>
      <c r="N160" s="20">
        <v>0</v>
      </c>
      <c r="O160" s="2" t="s">
        <v>170</v>
      </c>
    </row>
    <row r="161" spans="1:15" x14ac:dyDescent="0.3">
      <c r="A161" s="87" t="s">
        <v>86</v>
      </c>
      <c r="B161" s="16"/>
      <c r="C161" s="17"/>
      <c r="D161" s="19"/>
      <c r="E161" s="20"/>
      <c r="F161" s="21"/>
      <c r="G161" s="22">
        <v>2015</v>
      </c>
      <c r="H161" s="23">
        <v>2015</v>
      </c>
      <c r="I161" s="24">
        <v>2004</v>
      </c>
      <c r="J161" s="25">
        <v>2014</v>
      </c>
      <c r="K161" s="23">
        <v>2015</v>
      </c>
      <c r="L161" s="26"/>
      <c r="M161" s="27"/>
      <c r="N161" s="20"/>
      <c r="O161" s="87" t="s">
        <v>86</v>
      </c>
    </row>
    <row r="162" spans="1:15" x14ac:dyDescent="0.3">
      <c r="A162" s="15" t="s">
        <v>178</v>
      </c>
      <c r="B162" s="16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 t="s">
        <v>178</v>
      </c>
    </row>
    <row r="163" spans="1:15" x14ac:dyDescent="0.3">
      <c r="A163" s="263" t="s">
        <v>179</v>
      </c>
      <c r="B163" s="264">
        <f>SUM(C163:N163)</f>
        <v>629.6</v>
      </c>
      <c r="C163" s="265">
        <v>102.4</v>
      </c>
      <c r="D163" s="266">
        <v>49</v>
      </c>
      <c r="E163" s="267">
        <v>36</v>
      </c>
      <c r="F163" s="268">
        <v>24</v>
      </c>
      <c r="G163" s="269">
        <v>47.2</v>
      </c>
      <c r="H163" s="270">
        <v>20.2</v>
      </c>
      <c r="I163" s="271">
        <v>36</v>
      </c>
      <c r="J163" s="272">
        <v>80.2</v>
      </c>
      <c r="K163" s="270">
        <v>58.4</v>
      </c>
      <c r="L163" s="273">
        <v>41.8</v>
      </c>
      <c r="M163" s="274">
        <v>93.8</v>
      </c>
      <c r="N163" s="267">
        <v>40.6</v>
      </c>
      <c r="O163" s="263" t="s">
        <v>179</v>
      </c>
    </row>
    <row r="164" spans="1:15" x14ac:dyDescent="0.3">
      <c r="A164" s="275" t="s">
        <v>180</v>
      </c>
      <c r="B164" s="253">
        <f>SUM(C164:N164)</f>
        <v>799.47285714285704</v>
      </c>
      <c r="C164" s="276">
        <v>58.871428571428574</v>
      </c>
      <c r="D164" s="277">
        <v>58.142857142857146</v>
      </c>
      <c r="E164" s="278">
        <v>61.385714285714293</v>
      </c>
      <c r="F164" s="279">
        <v>42.585714285714289</v>
      </c>
      <c r="G164" s="280">
        <v>60.208571428571432</v>
      </c>
      <c r="H164" s="281">
        <v>55.965714285714284</v>
      </c>
      <c r="I164" s="286">
        <v>82.78714285714284</v>
      </c>
      <c r="J164" s="283">
        <v>90.614285714285685</v>
      </c>
      <c r="K164" s="281">
        <v>52.622857142857143</v>
      </c>
      <c r="L164" s="284">
        <v>69.365714285714276</v>
      </c>
      <c r="M164" s="285">
        <v>81.057142857142864</v>
      </c>
      <c r="N164" s="278">
        <v>85.865714285714276</v>
      </c>
      <c r="O164" s="275" t="s">
        <v>180</v>
      </c>
    </row>
    <row r="165" spans="1:15" x14ac:dyDescent="0.3">
      <c r="A165" s="2" t="s">
        <v>28</v>
      </c>
      <c r="B165" s="18">
        <f t="shared" ref="B165:N165" si="10">INT((B163-B164)*10000/B164)/100</f>
        <v>-21.25</v>
      </c>
      <c r="C165" s="17">
        <f t="shared" si="10"/>
        <v>73.930000000000007</v>
      </c>
      <c r="D165" s="19">
        <f t="shared" si="10"/>
        <v>-15.73</v>
      </c>
      <c r="E165" s="20">
        <f t="shared" si="10"/>
        <v>-41.36</v>
      </c>
      <c r="F165" s="21">
        <f t="shared" si="10"/>
        <v>-43.65</v>
      </c>
      <c r="G165" s="22">
        <f t="shared" si="10"/>
        <v>-21.61</v>
      </c>
      <c r="H165" s="23">
        <f t="shared" si="10"/>
        <v>-63.91</v>
      </c>
      <c r="I165" s="24">
        <f t="shared" si="10"/>
        <v>-56.52</v>
      </c>
      <c r="J165" s="25">
        <f t="shared" si="10"/>
        <v>-11.5</v>
      </c>
      <c r="K165" s="23">
        <f t="shared" si="10"/>
        <v>10.97</v>
      </c>
      <c r="L165" s="26">
        <f t="shared" si="10"/>
        <v>-39.74</v>
      </c>
      <c r="M165" s="27">
        <f t="shared" si="10"/>
        <v>15.72</v>
      </c>
      <c r="N165" s="20">
        <f t="shared" si="10"/>
        <v>-52.72</v>
      </c>
      <c r="O165" s="2" t="s">
        <v>28</v>
      </c>
    </row>
    <row r="166" spans="1:15" x14ac:dyDescent="0.3">
      <c r="A166" s="2" t="s">
        <v>181</v>
      </c>
      <c r="B166" s="18">
        <v>1180</v>
      </c>
      <c r="C166" s="17">
        <v>102.4</v>
      </c>
      <c r="D166" s="19">
        <v>135.5</v>
      </c>
      <c r="E166" s="20">
        <v>185</v>
      </c>
      <c r="F166" s="21">
        <v>182.5</v>
      </c>
      <c r="G166" s="22">
        <v>128</v>
      </c>
      <c r="H166" s="23">
        <v>107</v>
      </c>
      <c r="I166" s="24">
        <v>144.6</v>
      </c>
      <c r="J166" s="25">
        <v>164.5</v>
      </c>
      <c r="K166" s="23">
        <v>144.5</v>
      </c>
      <c r="L166" s="26">
        <v>162.19999999999999</v>
      </c>
      <c r="M166" s="27">
        <v>175</v>
      </c>
      <c r="N166" s="20">
        <v>130.5</v>
      </c>
      <c r="O166" s="2" t="s">
        <v>181</v>
      </c>
    </row>
    <row r="167" spans="1:15" x14ac:dyDescent="0.3">
      <c r="A167" s="2" t="s">
        <v>86</v>
      </c>
      <c r="B167" s="18">
        <v>2001</v>
      </c>
      <c r="C167" s="17">
        <v>2015</v>
      </c>
      <c r="D167" s="19">
        <v>2002</v>
      </c>
      <c r="E167" s="20">
        <v>2001</v>
      </c>
      <c r="F167" s="21">
        <v>2001</v>
      </c>
      <c r="G167" s="22">
        <v>2006</v>
      </c>
      <c r="H167" s="23">
        <v>2007</v>
      </c>
      <c r="I167" s="24">
        <v>2012</v>
      </c>
      <c r="J167" s="25">
        <v>2002</v>
      </c>
      <c r="K167" s="23">
        <v>2001</v>
      </c>
      <c r="L167" s="26">
        <v>2012</v>
      </c>
      <c r="M167" s="27">
        <v>2002</v>
      </c>
      <c r="N167" s="20">
        <v>2002</v>
      </c>
      <c r="O167" s="2" t="s">
        <v>86</v>
      </c>
    </row>
    <row r="168" spans="1:15" x14ac:dyDescent="0.3">
      <c r="A168" s="2" t="s">
        <v>182</v>
      </c>
      <c r="B168" s="18">
        <v>529</v>
      </c>
      <c r="C168" s="17">
        <v>32</v>
      </c>
      <c r="D168" s="19">
        <v>5.6</v>
      </c>
      <c r="E168" s="20">
        <v>19</v>
      </c>
      <c r="F168" s="21">
        <v>10</v>
      </c>
      <c r="G168" s="22">
        <v>9.6</v>
      </c>
      <c r="H168" s="23">
        <v>20.2</v>
      </c>
      <c r="I168" s="24">
        <v>36.6</v>
      </c>
      <c r="J168" s="25">
        <v>9.4</v>
      </c>
      <c r="K168" s="23">
        <v>7</v>
      </c>
      <c r="L168" s="26">
        <v>35.799999999999997</v>
      </c>
      <c r="M168" s="27">
        <v>28.2</v>
      </c>
      <c r="N168" s="20">
        <v>28</v>
      </c>
      <c r="O168" s="2" t="s">
        <v>182</v>
      </c>
    </row>
    <row r="169" spans="1:15" ht="15" thickBot="1" x14ac:dyDescent="0.35">
      <c r="A169" s="87" t="s">
        <v>86</v>
      </c>
      <c r="B169" s="88">
        <v>2003</v>
      </c>
      <c r="C169" s="89">
        <v>2007</v>
      </c>
      <c r="D169" s="90">
        <v>2012</v>
      </c>
      <c r="E169" s="91">
        <v>2003</v>
      </c>
      <c r="F169" s="92">
        <v>2007</v>
      </c>
      <c r="G169" s="93">
        <v>2011</v>
      </c>
      <c r="H169" s="94">
        <v>2015</v>
      </c>
      <c r="I169" s="95">
        <v>2013</v>
      </c>
      <c r="J169" s="96">
        <v>2009</v>
      </c>
      <c r="K169" s="94">
        <v>2003</v>
      </c>
      <c r="L169" s="97">
        <v>2011</v>
      </c>
      <c r="M169" s="98">
        <v>2011</v>
      </c>
      <c r="N169" s="91">
        <v>2010</v>
      </c>
      <c r="O169" s="87" t="s">
        <v>86</v>
      </c>
    </row>
    <row r="170" spans="1:15" ht="15" thickTop="1" x14ac:dyDescent="0.3">
      <c r="A170" s="61" t="s">
        <v>183</v>
      </c>
      <c r="B170" s="62">
        <f>SUM(C170:N170)</f>
        <v>721.69999999999993</v>
      </c>
      <c r="C170" s="63">
        <v>100.9</v>
      </c>
      <c r="D170" s="64">
        <v>61</v>
      </c>
      <c r="E170" s="65">
        <v>32.4</v>
      </c>
      <c r="F170" s="66">
        <v>28.3</v>
      </c>
      <c r="G170" s="67">
        <v>51.7</v>
      </c>
      <c r="H170" s="68">
        <v>28.5</v>
      </c>
      <c r="I170" s="69">
        <v>56.6</v>
      </c>
      <c r="J170" s="70">
        <v>104.3</v>
      </c>
      <c r="K170" s="68">
        <v>58.9</v>
      </c>
      <c r="L170" s="71">
        <v>53.3</v>
      </c>
      <c r="M170" s="72">
        <v>110.9</v>
      </c>
      <c r="N170" s="65">
        <v>34.9</v>
      </c>
      <c r="O170" s="61" t="s">
        <v>183</v>
      </c>
    </row>
    <row r="171" spans="1:15" x14ac:dyDescent="0.3">
      <c r="A171" s="2" t="s">
        <v>184</v>
      </c>
      <c r="B171" s="18">
        <v>748</v>
      </c>
      <c r="C171" s="17">
        <v>60</v>
      </c>
      <c r="D171" s="19">
        <v>49.4</v>
      </c>
      <c r="E171" s="20">
        <v>49.1</v>
      </c>
      <c r="F171" s="21">
        <v>50.6</v>
      </c>
      <c r="G171" s="22">
        <v>55.2</v>
      </c>
      <c r="H171" s="23">
        <v>64.5</v>
      </c>
      <c r="I171" s="24">
        <v>55.1</v>
      </c>
      <c r="J171" s="25">
        <v>66.900000000000006</v>
      </c>
      <c r="K171" s="23">
        <v>75</v>
      </c>
      <c r="L171" s="26">
        <v>71.3</v>
      </c>
      <c r="M171" s="27">
        <v>77.2</v>
      </c>
      <c r="N171" s="20">
        <v>73.7</v>
      </c>
      <c r="O171" s="2" t="s">
        <v>184</v>
      </c>
    </row>
    <row r="172" spans="1:15" x14ac:dyDescent="0.3">
      <c r="A172" s="2" t="s">
        <v>28</v>
      </c>
      <c r="B172" s="18">
        <f t="shared" ref="B172:N172" si="11">INT((B170-B171)*10000/B171)/100</f>
        <v>-3.52</v>
      </c>
      <c r="C172" s="17">
        <f t="shared" si="11"/>
        <v>68.16</v>
      </c>
      <c r="D172" s="19">
        <f t="shared" si="11"/>
        <v>23.48</v>
      </c>
      <c r="E172" s="20">
        <f t="shared" si="11"/>
        <v>-34.020000000000003</v>
      </c>
      <c r="F172" s="21">
        <f t="shared" si="11"/>
        <v>-44.08</v>
      </c>
      <c r="G172" s="22">
        <f t="shared" si="11"/>
        <v>-6.35</v>
      </c>
      <c r="H172" s="23">
        <f t="shared" si="11"/>
        <v>-55.82</v>
      </c>
      <c r="I172" s="24">
        <f t="shared" si="11"/>
        <v>2.72</v>
      </c>
      <c r="J172" s="25">
        <f t="shared" si="11"/>
        <v>55.9</v>
      </c>
      <c r="K172" s="23">
        <f t="shared" si="11"/>
        <v>-21.47</v>
      </c>
      <c r="L172" s="26">
        <f t="shared" si="11"/>
        <v>-25.25</v>
      </c>
      <c r="M172" s="27">
        <f t="shared" si="11"/>
        <v>43.65</v>
      </c>
      <c r="N172" s="20">
        <f t="shared" si="11"/>
        <v>-52.65</v>
      </c>
      <c r="O172" s="2" t="s">
        <v>28</v>
      </c>
    </row>
    <row r="173" spans="1:15" x14ac:dyDescent="0.3">
      <c r="A173" s="2" t="s">
        <v>181</v>
      </c>
      <c r="B173" s="16"/>
      <c r="C173" s="17">
        <v>145</v>
      </c>
      <c r="D173" s="19">
        <v>132</v>
      </c>
      <c r="E173" s="20">
        <v>169</v>
      </c>
      <c r="F173" s="21">
        <v>148</v>
      </c>
      <c r="G173" s="22">
        <v>114</v>
      </c>
      <c r="H173" s="23">
        <v>150</v>
      </c>
      <c r="I173" s="24">
        <v>135.69999999999999</v>
      </c>
      <c r="J173" s="25">
        <v>174</v>
      </c>
      <c r="K173" s="23">
        <v>171</v>
      </c>
      <c r="L173" s="26">
        <v>216</v>
      </c>
      <c r="M173" s="27">
        <v>169</v>
      </c>
      <c r="N173" s="20">
        <v>204</v>
      </c>
      <c r="O173" s="2" t="s">
        <v>181</v>
      </c>
    </row>
    <row r="174" spans="1:15" x14ac:dyDescent="0.3">
      <c r="A174" s="2" t="s">
        <v>86</v>
      </c>
      <c r="B174" s="16"/>
      <c r="C174" s="17">
        <v>1995</v>
      </c>
      <c r="D174" s="19">
        <v>1957</v>
      </c>
      <c r="E174" s="20">
        <v>2001</v>
      </c>
      <c r="F174" s="21">
        <v>2000</v>
      </c>
      <c r="G174" s="22">
        <v>1945</v>
      </c>
      <c r="H174" s="23">
        <v>2003</v>
      </c>
      <c r="I174" s="24">
        <v>2012</v>
      </c>
      <c r="J174" s="25">
        <v>1945</v>
      </c>
      <c r="K174" s="23">
        <v>1958</v>
      </c>
      <c r="L174" s="26">
        <v>2000</v>
      </c>
      <c r="M174" s="27">
        <v>2000</v>
      </c>
      <c r="N174" s="20">
        <v>1965</v>
      </c>
      <c r="O174" s="2" t="s">
        <v>86</v>
      </c>
    </row>
    <row r="175" spans="1:15" x14ac:dyDescent="0.3">
      <c r="A175" s="2" t="s">
        <v>182</v>
      </c>
      <c r="B175" s="16"/>
      <c r="C175" s="17">
        <v>3</v>
      </c>
      <c r="D175" s="19">
        <v>2</v>
      </c>
      <c r="E175" s="20">
        <v>3</v>
      </c>
      <c r="F175" s="21">
        <v>6</v>
      </c>
      <c r="G175" s="22">
        <v>9</v>
      </c>
      <c r="H175" s="23">
        <v>3</v>
      </c>
      <c r="I175" s="24">
        <v>12</v>
      </c>
      <c r="J175" s="25">
        <v>9</v>
      </c>
      <c r="K175" s="23">
        <v>2</v>
      </c>
      <c r="L175" s="26">
        <v>5</v>
      </c>
      <c r="M175" s="27">
        <v>8</v>
      </c>
      <c r="N175" s="20">
        <v>9</v>
      </c>
      <c r="O175" s="2" t="s">
        <v>182</v>
      </c>
    </row>
    <row r="176" spans="1:15" x14ac:dyDescent="0.3">
      <c r="A176" s="87" t="s">
        <v>86</v>
      </c>
      <c r="B176" s="16"/>
      <c r="C176" s="17">
        <v>1997</v>
      </c>
      <c r="D176" s="19">
        <v>1959</v>
      </c>
      <c r="E176" s="20">
        <v>1953</v>
      </c>
      <c r="F176" s="21">
        <v>2007</v>
      </c>
      <c r="G176" s="22">
        <v>1989</v>
      </c>
      <c r="H176" s="23">
        <v>1976</v>
      </c>
      <c r="I176" s="24">
        <v>1982</v>
      </c>
      <c r="J176" s="25">
        <v>1991</v>
      </c>
      <c r="K176" s="23">
        <v>1959</v>
      </c>
      <c r="L176" s="26">
        <v>1969</v>
      </c>
      <c r="M176" s="27">
        <v>1955</v>
      </c>
      <c r="N176" s="20">
        <v>1971</v>
      </c>
      <c r="O176" s="87" t="s">
        <v>86</v>
      </c>
    </row>
    <row r="177" spans="1:15" x14ac:dyDescent="0.3">
      <c r="A177" s="15" t="s">
        <v>185</v>
      </c>
      <c r="B177" s="16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 t="s">
        <v>185</v>
      </c>
    </row>
    <row r="178" spans="1:15" s="388" customFormat="1" x14ac:dyDescent="0.3">
      <c r="A178" s="3" t="s">
        <v>186</v>
      </c>
      <c r="B178" s="4">
        <f>SUM(C178:N178)</f>
        <v>1817.6299999999999</v>
      </c>
      <c r="C178" s="423">
        <v>73.5</v>
      </c>
      <c r="D178" s="424">
        <v>99.5</v>
      </c>
      <c r="E178" s="425">
        <v>161.75</v>
      </c>
      <c r="F178" s="426">
        <v>246</v>
      </c>
      <c r="G178" s="427">
        <v>188.5</v>
      </c>
      <c r="H178" s="428">
        <v>286.75</v>
      </c>
      <c r="I178" s="429">
        <v>195.5</v>
      </c>
      <c r="J178" s="430">
        <v>181.8</v>
      </c>
      <c r="K178" s="428">
        <v>172.75</v>
      </c>
      <c r="L178" s="431">
        <v>95.38</v>
      </c>
      <c r="M178" s="432">
        <v>58.2</v>
      </c>
      <c r="N178" s="425">
        <v>58</v>
      </c>
      <c r="O178" s="3" t="s">
        <v>186</v>
      </c>
    </row>
    <row r="179" spans="1:15" x14ac:dyDescent="0.3">
      <c r="A179" s="2" t="s">
        <v>187</v>
      </c>
      <c r="B179" s="4">
        <f>SUM(C179:N179)</f>
        <v>1645</v>
      </c>
      <c r="C179" s="17">
        <v>68</v>
      </c>
      <c r="D179" s="19">
        <v>80</v>
      </c>
      <c r="E179" s="20">
        <v>115</v>
      </c>
      <c r="F179" s="21">
        <v>162</v>
      </c>
      <c r="G179" s="22">
        <v>199</v>
      </c>
      <c r="H179" s="23">
        <v>206</v>
      </c>
      <c r="I179" s="24">
        <v>213</v>
      </c>
      <c r="J179" s="25">
        <v>213</v>
      </c>
      <c r="K179" s="23">
        <v>151</v>
      </c>
      <c r="L179" s="26">
        <v>116</v>
      </c>
      <c r="M179" s="27">
        <v>74</v>
      </c>
      <c r="N179" s="20">
        <v>48</v>
      </c>
      <c r="O179" s="2" t="s">
        <v>187</v>
      </c>
    </row>
    <row r="180" spans="1:15" x14ac:dyDescent="0.3">
      <c r="A180" s="2" t="s">
        <v>28</v>
      </c>
      <c r="B180" s="18">
        <f>INT((B178-B179)*10000/B179)/100</f>
        <v>10.49</v>
      </c>
      <c r="C180" s="17">
        <f t="shared" ref="C180:N180" si="12">INT((C178-C179)*10000/C179)/100</f>
        <v>8.08</v>
      </c>
      <c r="D180" s="19">
        <f t="shared" si="12"/>
        <v>24.37</v>
      </c>
      <c r="E180" s="20">
        <f t="shared" si="12"/>
        <v>40.65</v>
      </c>
      <c r="F180" s="21">
        <f t="shared" si="12"/>
        <v>51.85</v>
      </c>
      <c r="G180" s="22">
        <f t="shared" si="12"/>
        <v>-5.28</v>
      </c>
      <c r="H180" s="23">
        <f t="shared" si="12"/>
        <v>39.19</v>
      </c>
      <c r="I180" s="24">
        <f t="shared" si="12"/>
        <v>-8.2200000000000006</v>
      </c>
      <c r="J180" s="25">
        <f t="shared" si="12"/>
        <v>-14.65</v>
      </c>
      <c r="K180" s="23">
        <f t="shared" si="12"/>
        <v>14.4</v>
      </c>
      <c r="L180" s="26">
        <f t="shared" si="12"/>
        <v>-17.78</v>
      </c>
      <c r="M180" s="27">
        <f t="shared" si="12"/>
        <v>-21.36</v>
      </c>
      <c r="N180" s="20">
        <f t="shared" si="12"/>
        <v>20.83</v>
      </c>
      <c r="O180" s="2" t="s">
        <v>28</v>
      </c>
    </row>
    <row r="181" spans="1:15" x14ac:dyDescent="0.3">
      <c r="A181" s="2" t="s">
        <v>188</v>
      </c>
      <c r="B181" s="18">
        <v>1817.63</v>
      </c>
      <c r="C181" s="17">
        <v>95</v>
      </c>
      <c r="D181" s="19">
        <v>154</v>
      </c>
      <c r="E181" s="20">
        <v>204</v>
      </c>
      <c r="F181" s="21">
        <v>291</v>
      </c>
      <c r="G181" s="22">
        <v>273.39999999999998</v>
      </c>
      <c r="H181" s="23">
        <v>292</v>
      </c>
      <c r="I181" s="24">
        <v>310</v>
      </c>
      <c r="J181" s="25">
        <v>284</v>
      </c>
      <c r="K181" s="23">
        <v>238</v>
      </c>
      <c r="L181" s="26">
        <v>179</v>
      </c>
      <c r="M181" s="27">
        <v>95</v>
      </c>
      <c r="N181" s="20">
        <v>90.3</v>
      </c>
      <c r="O181" s="2" t="s">
        <v>188</v>
      </c>
    </row>
    <row r="182" spans="1:15" x14ac:dyDescent="0.3">
      <c r="A182" s="2" t="s">
        <v>86</v>
      </c>
      <c r="B182" s="18">
        <v>2015</v>
      </c>
      <c r="C182" s="17">
        <v>2005</v>
      </c>
      <c r="D182" s="19">
        <v>2008</v>
      </c>
      <c r="E182" s="20">
        <v>2014</v>
      </c>
      <c r="F182" s="21">
        <v>2007</v>
      </c>
      <c r="G182" s="22">
        <v>2011</v>
      </c>
      <c r="H182" s="23">
        <v>1976</v>
      </c>
      <c r="I182" s="24">
        <v>1990</v>
      </c>
      <c r="J182" s="25">
        <v>1976</v>
      </c>
      <c r="K182" s="23">
        <v>1997</v>
      </c>
      <c r="L182" s="26">
        <v>1965</v>
      </c>
      <c r="M182" s="27">
        <v>2005</v>
      </c>
      <c r="N182" s="20">
        <v>2013</v>
      </c>
      <c r="O182" s="2" t="s">
        <v>86</v>
      </c>
    </row>
    <row r="183" spans="1:15" x14ac:dyDescent="0.3">
      <c r="A183" s="2" t="s">
        <v>189</v>
      </c>
      <c r="B183" s="18">
        <v>1603</v>
      </c>
      <c r="C183" s="17">
        <v>32</v>
      </c>
      <c r="D183" s="19">
        <v>28</v>
      </c>
      <c r="E183" s="20">
        <v>54</v>
      </c>
      <c r="F183" s="21">
        <v>100</v>
      </c>
      <c r="G183" s="22">
        <v>120</v>
      </c>
      <c r="H183" s="23">
        <v>115</v>
      </c>
      <c r="I183" s="24">
        <v>141</v>
      </c>
      <c r="J183" s="25">
        <v>127</v>
      </c>
      <c r="K183" s="23">
        <v>81</v>
      </c>
      <c r="L183" s="26">
        <v>52</v>
      </c>
      <c r="M183" s="27">
        <v>42</v>
      </c>
      <c r="N183" s="20">
        <v>17</v>
      </c>
      <c r="O183" s="2" t="s">
        <v>189</v>
      </c>
    </row>
    <row r="184" spans="1:15" x14ac:dyDescent="0.3">
      <c r="A184" s="2" t="s">
        <v>86</v>
      </c>
      <c r="B184" s="18">
        <v>2002</v>
      </c>
      <c r="C184" s="17">
        <v>1964</v>
      </c>
      <c r="D184" s="19">
        <v>2006</v>
      </c>
      <c r="E184" s="20">
        <v>2001</v>
      </c>
      <c r="F184" s="21">
        <v>1998</v>
      </c>
      <c r="G184" s="22">
        <v>2006</v>
      </c>
      <c r="H184" s="23">
        <v>2007</v>
      </c>
      <c r="I184" s="24">
        <v>1965</v>
      </c>
      <c r="J184" s="25">
        <v>1968</v>
      </c>
      <c r="K184" s="23">
        <v>1984</v>
      </c>
      <c r="L184" s="26">
        <v>1998</v>
      </c>
      <c r="M184" s="27">
        <v>2010</v>
      </c>
      <c r="N184" s="20">
        <v>1988</v>
      </c>
      <c r="O184" s="2" t="s">
        <v>86</v>
      </c>
    </row>
    <row r="185" spans="1:15" x14ac:dyDescent="0.3">
      <c r="A185" s="15" t="s">
        <v>190</v>
      </c>
      <c r="B185" s="16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 t="s">
        <v>190</v>
      </c>
    </row>
    <row r="186" spans="1:15" x14ac:dyDescent="0.3">
      <c r="A186" s="263" t="s">
        <v>191</v>
      </c>
      <c r="B186" s="264">
        <f>SUM(C186:N186)</f>
        <v>117</v>
      </c>
      <c r="C186" s="265">
        <v>12</v>
      </c>
      <c r="D186" s="266">
        <v>10</v>
      </c>
      <c r="E186" s="267">
        <v>8</v>
      </c>
      <c r="F186" s="268">
        <v>8</v>
      </c>
      <c r="G186" s="269">
        <v>10</v>
      </c>
      <c r="H186" s="270">
        <v>3</v>
      </c>
      <c r="I186" s="271">
        <v>11</v>
      </c>
      <c r="J186" s="272">
        <v>11</v>
      </c>
      <c r="K186" s="270">
        <v>10</v>
      </c>
      <c r="L186" s="273">
        <v>7</v>
      </c>
      <c r="M186" s="274">
        <v>14</v>
      </c>
      <c r="N186" s="267">
        <v>13</v>
      </c>
      <c r="O186" s="263" t="s">
        <v>191</v>
      </c>
    </row>
    <row r="187" spans="1:15" x14ac:dyDescent="0.3">
      <c r="A187" s="275" t="s">
        <v>192</v>
      </c>
      <c r="B187" s="253">
        <f>SUM(C187:N187)</f>
        <v>132.87301587301587</v>
      </c>
      <c r="C187" s="276">
        <v>12.857142857142858</v>
      </c>
      <c r="D187" s="277">
        <v>10.928571428571429</v>
      </c>
      <c r="E187" s="278">
        <v>10.214285714285714</v>
      </c>
      <c r="F187" s="279">
        <v>8.2857142857142865</v>
      </c>
      <c r="G187" s="280">
        <v>10.714285714285712</v>
      </c>
      <c r="H187" s="281">
        <v>9</v>
      </c>
      <c r="I187" s="282">
        <v>11.571428571428571</v>
      </c>
      <c r="J187" s="283">
        <v>11.571428571428571</v>
      </c>
      <c r="K187" s="281">
        <v>8.5714285714285712</v>
      </c>
      <c r="L187" s="284">
        <v>12.142857142857142</v>
      </c>
      <c r="M187" s="285">
        <v>13.373015873015873</v>
      </c>
      <c r="N187" s="278">
        <v>13.642857142857142</v>
      </c>
      <c r="O187" s="275" t="s">
        <v>192</v>
      </c>
    </row>
    <row r="188" spans="1:15" x14ac:dyDescent="0.3">
      <c r="A188" s="2" t="s">
        <v>193</v>
      </c>
      <c r="B188" s="18">
        <v>174</v>
      </c>
      <c r="C188" s="17">
        <v>20</v>
      </c>
      <c r="D188" s="19">
        <v>21</v>
      </c>
      <c r="E188" s="20">
        <v>20</v>
      </c>
      <c r="F188" s="21">
        <v>21</v>
      </c>
      <c r="G188" s="22">
        <v>21</v>
      </c>
      <c r="H188" s="23">
        <v>15</v>
      </c>
      <c r="I188" s="24">
        <v>17</v>
      </c>
      <c r="J188" s="25">
        <v>19</v>
      </c>
      <c r="K188" s="23">
        <v>18</v>
      </c>
      <c r="L188" s="26">
        <v>19</v>
      </c>
      <c r="M188" s="27">
        <v>18</v>
      </c>
      <c r="N188" s="20">
        <v>23</v>
      </c>
      <c r="O188" s="2" t="s">
        <v>193</v>
      </c>
    </row>
    <row r="189" spans="1:15" x14ac:dyDescent="0.3">
      <c r="A189" s="2" t="s">
        <v>86</v>
      </c>
      <c r="B189" s="18">
        <v>2002</v>
      </c>
      <c r="C189" s="17">
        <v>2014</v>
      </c>
      <c r="D189" s="19">
        <v>2002</v>
      </c>
      <c r="E189" s="20">
        <v>2008</v>
      </c>
      <c r="F189" s="21">
        <v>2001</v>
      </c>
      <c r="G189" s="22">
        <v>2002</v>
      </c>
      <c r="H189" s="23">
        <v>2007</v>
      </c>
      <c r="I189" s="24">
        <v>2007</v>
      </c>
      <c r="J189" s="25">
        <v>2014</v>
      </c>
      <c r="K189" s="23">
        <v>2001</v>
      </c>
      <c r="L189" s="26">
        <v>2012</v>
      </c>
      <c r="M189" s="27">
        <v>2009</v>
      </c>
      <c r="N189" s="20">
        <v>2011</v>
      </c>
      <c r="O189" s="2" t="s">
        <v>86</v>
      </c>
    </row>
    <row r="190" spans="1:15" x14ac:dyDescent="0.3">
      <c r="A190" s="2" t="s">
        <v>194</v>
      </c>
      <c r="B190" s="18">
        <v>109</v>
      </c>
      <c r="C190" s="17">
        <v>8</v>
      </c>
      <c r="D190" s="19">
        <v>2</v>
      </c>
      <c r="E190" s="20">
        <v>4</v>
      </c>
      <c r="F190" s="21">
        <v>2</v>
      </c>
      <c r="G190" s="22">
        <v>4</v>
      </c>
      <c r="H190" s="23">
        <v>3</v>
      </c>
      <c r="I190" s="24">
        <v>5</v>
      </c>
      <c r="J190" s="25">
        <v>2</v>
      </c>
      <c r="K190" s="23">
        <v>2</v>
      </c>
      <c r="L190" s="26">
        <v>4</v>
      </c>
      <c r="M190" s="27">
        <v>4</v>
      </c>
      <c r="N190" s="20">
        <v>3</v>
      </c>
      <c r="O190" s="2" t="s">
        <v>194</v>
      </c>
    </row>
    <row r="191" spans="1:15" ht="15" thickBot="1" x14ac:dyDescent="0.35">
      <c r="A191" s="87" t="s">
        <v>86</v>
      </c>
      <c r="B191" s="88">
        <v>2009</v>
      </c>
      <c r="C191" s="89">
        <v>2009</v>
      </c>
      <c r="D191" s="90">
        <v>2012</v>
      </c>
      <c r="E191" s="91">
        <v>2012</v>
      </c>
      <c r="F191" s="92">
        <v>2007</v>
      </c>
      <c r="G191" s="93">
        <v>2010</v>
      </c>
      <c r="H191" s="94">
        <v>2015</v>
      </c>
      <c r="I191" s="95">
        <v>2013</v>
      </c>
      <c r="J191" s="96">
        <v>2009</v>
      </c>
      <c r="K191" s="94">
        <v>2003</v>
      </c>
      <c r="L191" s="97">
        <v>2007</v>
      </c>
      <c r="M191" s="98">
        <v>2011</v>
      </c>
      <c r="N191" s="91">
        <v>2010</v>
      </c>
      <c r="O191" s="87" t="s">
        <v>86</v>
      </c>
    </row>
    <row r="192" spans="1:15" ht="15" thickTop="1" x14ac:dyDescent="0.3">
      <c r="A192" s="61" t="s">
        <v>195</v>
      </c>
      <c r="B192" s="62">
        <f>SUM(C192:N192)</f>
        <v>124</v>
      </c>
      <c r="C192" s="63">
        <v>13</v>
      </c>
      <c r="D192" s="64">
        <v>11</v>
      </c>
      <c r="E192" s="65">
        <v>7</v>
      </c>
      <c r="F192" s="66">
        <v>9</v>
      </c>
      <c r="G192" s="67">
        <v>9</v>
      </c>
      <c r="H192" s="68">
        <v>7</v>
      </c>
      <c r="I192" s="69">
        <v>11</v>
      </c>
      <c r="J192" s="70">
        <v>12</v>
      </c>
      <c r="K192" s="68">
        <v>10</v>
      </c>
      <c r="L192" s="71">
        <v>8</v>
      </c>
      <c r="M192" s="72">
        <v>17</v>
      </c>
      <c r="N192" s="65">
        <v>10</v>
      </c>
      <c r="O192" s="61" t="s">
        <v>195</v>
      </c>
    </row>
    <row r="193" spans="1:15" x14ac:dyDescent="0.3">
      <c r="A193" s="2" t="s">
        <v>192</v>
      </c>
      <c r="B193" s="18">
        <f>SUM(C193:N193)</f>
        <v>126</v>
      </c>
      <c r="C193" s="17">
        <v>11</v>
      </c>
      <c r="D193" s="19">
        <v>10</v>
      </c>
      <c r="E193" s="20">
        <v>10</v>
      </c>
      <c r="F193" s="21">
        <v>11</v>
      </c>
      <c r="G193" s="22">
        <v>10</v>
      </c>
      <c r="H193" s="23">
        <v>10</v>
      </c>
      <c r="I193" s="24">
        <v>9</v>
      </c>
      <c r="J193" s="25">
        <v>10</v>
      </c>
      <c r="K193" s="23">
        <v>11</v>
      </c>
      <c r="L193" s="26">
        <v>10</v>
      </c>
      <c r="M193" s="27">
        <v>12</v>
      </c>
      <c r="N193" s="20">
        <v>12</v>
      </c>
      <c r="O193" s="2" t="s">
        <v>192</v>
      </c>
    </row>
    <row r="194" spans="1:15" x14ac:dyDescent="0.3">
      <c r="A194" s="2" t="s">
        <v>193</v>
      </c>
      <c r="B194" s="16"/>
      <c r="C194" s="17">
        <v>24</v>
      </c>
      <c r="D194" s="19">
        <v>21</v>
      </c>
      <c r="E194" s="20">
        <v>23</v>
      </c>
      <c r="F194" s="21">
        <v>21</v>
      </c>
      <c r="G194" s="22">
        <v>20</v>
      </c>
      <c r="H194" s="23">
        <v>21</v>
      </c>
      <c r="I194" s="24">
        <v>21</v>
      </c>
      <c r="J194" s="25">
        <v>21</v>
      </c>
      <c r="K194" s="23">
        <v>22</v>
      </c>
      <c r="L194" s="26">
        <v>24</v>
      </c>
      <c r="M194" s="27">
        <v>23</v>
      </c>
      <c r="N194" s="20">
        <v>21</v>
      </c>
      <c r="O194" s="2" t="s">
        <v>193</v>
      </c>
    </row>
    <row r="195" spans="1:15" x14ac:dyDescent="0.3">
      <c r="A195" s="2" t="s">
        <v>86</v>
      </c>
      <c r="B195" s="16"/>
      <c r="C195" s="17">
        <v>1948</v>
      </c>
      <c r="D195" s="19">
        <v>1995</v>
      </c>
      <c r="E195" s="20">
        <v>1979</v>
      </c>
      <c r="F195" s="21">
        <v>2001</v>
      </c>
      <c r="G195" s="22">
        <v>2006</v>
      </c>
      <c r="H195" s="23">
        <v>1991</v>
      </c>
      <c r="I195" s="24">
        <v>1988</v>
      </c>
      <c r="J195" s="25">
        <v>1956</v>
      </c>
      <c r="K195" s="23">
        <v>1950</v>
      </c>
      <c r="L195" s="26">
        <v>1981</v>
      </c>
      <c r="M195" s="27">
        <v>2000</v>
      </c>
      <c r="N195" s="20" t="s">
        <v>99</v>
      </c>
      <c r="O195" s="2" t="s">
        <v>86</v>
      </c>
    </row>
    <row r="196" spans="1:15" x14ac:dyDescent="0.3">
      <c r="A196" s="2" t="s">
        <v>194</v>
      </c>
      <c r="B196" s="16"/>
      <c r="C196" s="17">
        <v>1</v>
      </c>
      <c r="D196" s="19">
        <v>1</v>
      </c>
      <c r="E196" s="20">
        <v>1</v>
      </c>
      <c r="F196" s="21">
        <v>2</v>
      </c>
      <c r="G196" s="22">
        <v>2</v>
      </c>
      <c r="H196" s="23">
        <v>1</v>
      </c>
      <c r="I196" s="24">
        <v>3</v>
      </c>
      <c r="J196" s="25">
        <v>2</v>
      </c>
      <c r="K196" s="23">
        <v>1</v>
      </c>
      <c r="L196" s="26">
        <v>2</v>
      </c>
      <c r="M196" s="27">
        <v>4</v>
      </c>
      <c r="N196" s="20">
        <v>2</v>
      </c>
      <c r="O196" s="2" t="s">
        <v>194</v>
      </c>
    </row>
    <row r="197" spans="1:15" x14ac:dyDescent="0.3">
      <c r="A197" s="87" t="s">
        <v>86</v>
      </c>
      <c r="B197" s="99"/>
      <c r="C197" s="89">
        <v>1997</v>
      </c>
      <c r="D197" s="90">
        <v>1959</v>
      </c>
      <c r="E197" s="91">
        <v>1953</v>
      </c>
      <c r="F197" s="92">
        <v>2007</v>
      </c>
      <c r="G197" s="93">
        <v>1989</v>
      </c>
      <c r="H197" s="94">
        <v>1976</v>
      </c>
      <c r="I197" s="95" t="s">
        <v>99</v>
      </c>
      <c r="J197" s="96">
        <v>1995</v>
      </c>
      <c r="K197" s="94">
        <v>1959</v>
      </c>
      <c r="L197" s="97">
        <v>1969</v>
      </c>
      <c r="M197" s="98" t="s">
        <v>99</v>
      </c>
      <c r="N197" s="91">
        <v>1971</v>
      </c>
      <c r="O197" s="87" t="s">
        <v>86</v>
      </c>
    </row>
    <row r="198" spans="1:15" x14ac:dyDescent="0.3">
      <c r="A198" s="15" t="s">
        <v>196</v>
      </c>
      <c r="B198" s="16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 t="s">
        <v>196</v>
      </c>
    </row>
    <row r="199" spans="1:15" x14ac:dyDescent="0.3">
      <c r="A199" s="3" t="s">
        <v>197</v>
      </c>
      <c r="B199" s="18">
        <v>33.799999999999997</v>
      </c>
      <c r="C199" s="5">
        <v>20.399999999999999</v>
      </c>
      <c r="D199" s="6">
        <v>15.6</v>
      </c>
      <c r="E199" s="7">
        <v>9</v>
      </c>
      <c r="F199" s="8">
        <v>6.4</v>
      </c>
      <c r="G199" s="9">
        <v>11.6</v>
      </c>
      <c r="H199" s="10">
        <v>13.4</v>
      </c>
      <c r="I199" s="11">
        <v>10.4</v>
      </c>
      <c r="J199" s="12">
        <v>33.799999999999997</v>
      </c>
      <c r="K199" s="10">
        <v>15.2</v>
      </c>
      <c r="L199" s="13">
        <v>11.6</v>
      </c>
      <c r="M199" s="14">
        <v>14</v>
      </c>
      <c r="N199" s="7">
        <v>7</v>
      </c>
      <c r="O199" s="3" t="s">
        <v>197</v>
      </c>
    </row>
    <row r="200" spans="1:15" x14ac:dyDescent="0.3">
      <c r="A200" s="35" t="s">
        <v>89</v>
      </c>
      <c r="B200" s="38">
        <v>42240</v>
      </c>
      <c r="C200" s="39">
        <v>42033</v>
      </c>
      <c r="D200" s="40">
        <v>42055</v>
      </c>
      <c r="E200" s="41">
        <v>42092</v>
      </c>
      <c r="F200" s="42">
        <v>42119</v>
      </c>
      <c r="G200" s="43">
        <v>42128</v>
      </c>
      <c r="H200" s="44">
        <v>42177</v>
      </c>
      <c r="I200" s="45">
        <v>42210</v>
      </c>
      <c r="J200" s="46">
        <v>42240</v>
      </c>
      <c r="K200" s="44">
        <v>42269</v>
      </c>
      <c r="L200" s="47">
        <v>42284</v>
      </c>
      <c r="M200" s="48">
        <v>42337</v>
      </c>
      <c r="N200" s="41">
        <v>42353</v>
      </c>
      <c r="O200" s="35" t="s">
        <v>89</v>
      </c>
    </row>
    <row r="201" spans="1:15" x14ac:dyDescent="0.3">
      <c r="A201" s="2" t="s">
        <v>198</v>
      </c>
      <c r="B201" s="18">
        <v>65</v>
      </c>
      <c r="C201" s="17">
        <v>25</v>
      </c>
      <c r="D201" s="19">
        <v>24.6</v>
      </c>
      <c r="E201" s="20">
        <v>23.4</v>
      </c>
      <c r="F201" s="21">
        <v>63.5</v>
      </c>
      <c r="G201" s="22">
        <v>50</v>
      </c>
      <c r="H201" s="23">
        <v>32</v>
      </c>
      <c r="I201" s="24">
        <v>48</v>
      </c>
      <c r="J201" s="25">
        <v>65</v>
      </c>
      <c r="K201" s="23">
        <v>32</v>
      </c>
      <c r="L201" s="26">
        <v>39.799999999999997</v>
      </c>
      <c r="M201" s="27">
        <v>45.4</v>
      </c>
      <c r="N201" s="20">
        <v>33.799999999999997</v>
      </c>
      <c r="O201" s="2" t="s">
        <v>198</v>
      </c>
    </row>
    <row r="202" spans="1:15" ht="15" thickBot="1" x14ac:dyDescent="0.35">
      <c r="A202" s="87" t="s">
        <v>89</v>
      </c>
      <c r="B202" s="167">
        <v>37494</v>
      </c>
      <c r="C202" s="89" t="s">
        <v>200</v>
      </c>
      <c r="D202" s="169">
        <v>40237</v>
      </c>
      <c r="E202" s="170">
        <v>40973</v>
      </c>
      <c r="F202" s="92" t="s">
        <v>202</v>
      </c>
      <c r="G202" s="172">
        <v>38843</v>
      </c>
      <c r="H202" s="173">
        <v>39210</v>
      </c>
      <c r="I202" s="95" t="s">
        <v>387</v>
      </c>
      <c r="J202" s="175">
        <v>37494</v>
      </c>
      <c r="K202" s="173">
        <v>37500</v>
      </c>
      <c r="L202" s="176">
        <v>41186</v>
      </c>
      <c r="M202" s="177">
        <v>40495</v>
      </c>
      <c r="N202" s="170">
        <v>41265</v>
      </c>
      <c r="O202" s="87" t="s">
        <v>89</v>
      </c>
    </row>
    <row r="203" spans="1:15" ht="15" thickTop="1" x14ac:dyDescent="0.3">
      <c r="A203" s="61" t="s">
        <v>206</v>
      </c>
      <c r="B203" s="213">
        <v>35.9</v>
      </c>
      <c r="C203" s="63">
        <v>21.5</v>
      </c>
      <c r="D203" s="64">
        <v>19.8</v>
      </c>
      <c r="E203" s="65">
        <v>7.2</v>
      </c>
      <c r="F203" s="66">
        <v>7.1</v>
      </c>
      <c r="G203" s="67">
        <v>14.4</v>
      </c>
      <c r="H203" s="68">
        <v>14.1</v>
      </c>
      <c r="I203" s="69">
        <v>20.9</v>
      </c>
      <c r="J203" s="70">
        <v>35.9</v>
      </c>
      <c r="K203" s="68">
        <v>15.7</v>
      </c>
      <c r="L203" s="71">
        <v>21.6</v>
      </c>
      <c r="M203" s="72">
        <v>21.4</v>
      </c>
      <c r="N203" s="65">
        <v>9.6999999999999993</v>
      </c>
      <c r="O203" s="61" t="s">
        <v>206</v>
      </c>
    </row>
    <row r="204" spans="1:15" x14ac:dyDescent="0.3">
      <c r="A204" s="152" t="s">
        <v>89</v>
      </c>
      <c r="B204" s="214">
        <v>42240</v>
      </c>
      <c r="C204" s="154">
        <v>42033</v>
      </c>
      <c r="D204" s="155">
        <v>42055</v>
      </c>
      <c r="E204" s="156">
        <v>42092</v>
      </c>
      <c r="F204" s="157">
        <v>42119</v>
      </c>
      <c r="G204" s="158">
        <v>42138</v>
      </c>
      <c r="H204" s="159">
        <v>42177</v>
      </c>
      <c r="I204" s="160">
        <v>42209</v>
      </c>
      <c r="J204" s="161">
        <v>42240</v>
      </c>
      <c r="K204" s="159">
        <v>42269</v>
      </c>
      <c r="L204" s="162">
        <v>42284</v>
      </c>
      <c r="M204" s="163">
        <v>42337</v>
      </c>
      <c r="N204" s="156">
        <v>42353</v>
      </c>
      <c r="O204" s="152" t="s">
        <v>89</v>
      </c>
    </row>
    <row r="205" spans="1:15" x14ac:dyDescent="0.3">
      <c r="A205" s="2" t="s">
        <v>198</v>
      </c>
      <c r="B205" s="18">
        <v>101.4</v>
      </c>
      <c r="C205" s="17">
        <v>41.1</v>
      </c>
      <c r="D205" s="19">
        <v>33.4</v>
      </c>
      <c r="E205" s="20">
        <v>31.4</v>
      </c>
      <c r="F205" s="21">
        <v>37.5</v>
      </c>
      <c r="G205" s="22">
        <v>38</v>
      </c>
      <c r="H205" s="23">
        <v>68.099999999999994</v>
      </c>
      <c r="I205" s="24">
        <v>77</v>
      </c>
      <c r="J205" s="25">
        <v>65</v>
      </c>
      <c r="K205" s="23">
        <v>101.4</v>
      </c>
      <c r="L205" s="26">
        <v>53.3</v>
      </c>
      <c r="M205" s="27">
        <v>37.4</v>
      </c>
      <c r="N205" s="20">
        <v>37.6</v>
      </c>
      <c r="O205" s="2" t="s">
        <v>198</v>
      </c>
    </row>
    <row r="206" spans="1:15" x14ac:dyDescent="0.3">
      <c r="A206" s="2" t="s">
        <v>89</v>
      </c>
      <c r="B206" s="38">
        <v>34587</v>
      </c>
      <c r="C206" s="73">
        <v>9135</v>
      </c>
      <c r="D206" s="74">
        <v>37299</v>
      </c>
      <c r="E206" s="75">
        <v>32574</v>
      </c>
      <c r="F206" s="76">
        <v>28582</v>
      </c>
      <c r="G206" s="77">
        <v>34098</v>
      </c>
      <c r="H206" s="78">
        <v>19540</v>
      </c>
      <c r="I206" s="79">
        <v>10049</v>
      </c>
      <c r="J206" s="80">
        <v>37494</v>
      </c>
      <c r="K206" s="78">
        <v>34587</v>
      </c>
      <c r="L206" s="81">
        <v>11973</v>
      </c>
      <c r="M206" s="82">
        <v>23334</v>
      </c>
      <c r="N206" s="75">
        <v>29207</v>
      </c>
      <c r="O206" s="2"/>
    </row>
    <row r="207" spans="1:15" x14ac:dyDescent="0.3">
      <c r="A207" s="15" t="s">
        <v>207</v>
      </c>
      <c r="B207" s="16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 t="s">
        <v>207</v>
      </c>
    </row>
    <row r="208" spans="1:15" x14ac:dyDescent="0.3">
      <c r="A208" s="263" t="s">
        <v>208</v>
      </c>
      <c r="B208" s="264">
        <f>SUM(C208:N208)</f>
        <v>4</v>
      </c>
      <c r="C208" s="265">
        <v>2</v>
      </c>
      <c r="D208" s="266">
        <v>2</v>
      </c>
      <c r="E208" s="267">
        <v>0</v>
      </c>
      <c r="F208" s="268">
        <v>0</v>
      </c>
      <c r="G208" s="269">
        <v>0</v>
      </c>
      <c r="H208" s="270">
        <v>0</v>
      </c>
      <c r="I208" s="271">
        <v>0</v>
      </c>
      <c r="J208" s="272">
        <v>0</v>
      </c>
      <c r="K208" s="270">
        <v>0</v>
      </c>
      <c r="L208" s="273">
        <v>0</v>
      </c>
      <c r="M208" s="274">
        <v>0</v>
      </c>
      <c r="N208" s="267">
        <v>0</v>
      </c>
      <c r="O208" s="263" t="s">
        <v>208</v>
      </c>
    </row>
    <row r="209" spans="1:15" x14ac:dyDescent="0.3">
      <c r="A209" s="275" t="s">
        <v>209</v>
      </c>
      <c r="B209" s="253">
        <f>SUM(C209:N209)</f>
        <v>11.928571428571429</v>
      </c>
      <c r="C209" s="276">
        <v>2.6428571428571428</v>
      </c>
      <c r="D209" s="277">
        <v>4.0714285714285721</v>
      </c>
      <c r="E209" s="278">
        <v>2.5</v>
      </c>
      <c r="F209" s="279">
        <v>0.21428571428571427</v>
      </c>
      <c r="G209" s="280">
        <v>0</v>
      </c>
      <c r="H209" s="281">
        <v>0</v>
      </c>
      <c r="I209" s="282">
        <v>0</v>
      </c>
      <c r="J209" s="283">
        <v>0</v>
      </c>
      <c r="K209" s="281">
        <v>0</v>
      </c>
      <c r="L209" s="284">
        <v>7.1428571428571425E-2</v>
      </c>
      <c r="M209" s="285">
        <v>0.42857142857142855</v>
      </c>
      <c r="N209" s="278">
        <v>2.0000000000000004</v>
      </c>
      <c r="O209" s="275" t="s">
        <v>209</v>
      </c>
    </row>
    <row r="210" spans="1:15" x14ac:dyDescent="0.3">
      <c r="A210" s="2" t="s">
        <v>210</v>
      </c>
      <c r="B210" s="18">
        <v>22</v>
      </c>
      <c r="C210" s="17">
        <v>9</v>
      </c>
      <c r="D210" s="19">
        <v>13</v>
      </c>
      <c r="E210" s="20">
        <v>7</v>
      </c>
      <c r="F210" s="21">
        <v>2</v>
      </c>
      <c r="G210" s="22">
        <v>0</v>
      </c>
      <c r="H210" s="23">
        <v>0</v>
      </c>
      <c r="I210" s="24">
        <v>0</v>
      </c>
      <c r="J210" s="25">
        <v>0</v>
      </c>
      <c r="K210" s="23">
        <v>0</v>
      </c>
      <c r="L210" s="26">
        <v>1</v>
      </c>
      <c r="M210" s="27">
        <v>2</v>
      </c>
      <c r="N210" s="20">
        <v>9</v>
      </c>
      <c r="O210" s="2" t="s">
        <v>210</v>
      </c>
    </row>
    <row r="211" spans="1:15" x14ac:dyDescent="0.3">
      <c r="A211" s="2" t="s">
        <v>86</v>
      </c>
      <c r="B211" s="18">
        <v>2005</v>
      </c>
      <c r="C211" s="17">
        <v>2010</v>
      </c>
      <c r="D211" s="19">
        <v>2010</v>
      </c>
      <c r="E211" s="20">
        <v>2006</v>
      </c>
      <c r="F211" s="21">
        <v>2008</v>
      </c>
      <c r="G211" s="22"/>
      <c r="H211" s="23"/>
      <c r="I211" s="24"/>
      <c r="J211" s="25"/>
      <c r="K211" s="23"/>
      <c r="L211" s="26">
        <v>2012</v>
      </c>
      <c r="M211" s="27">
        <v>2010</v>
      </c>
      <c r="N211" s="20">
        <v>2010</v>
      </c>
      <c r="O211" s="2" t="s">
        <v>86</v>
      </c>
    </row>
    <row r="212" spans="1:15" x14ac:dyDescent="0.3">
      <c r="A212" s="2" t="s">
        <v>211</v>
      </c>
      <c r="B212" s="18">
        <v>0</v>
      </c>
      <c r="C212" s="17">
        <v>0</v>
      </c>
      <c r="D212" s="19">
        <v>0</v>
      </c>
      <c r="E212" s="20">
        <v>0</v>
      </c>
      <c r="F212" s="21">
        <v>0</v>
      </c>
      <c r="G212" s="22">
        <v>0</v>
      </c>
      <c r="H212" s="23">
        <v>0</v>
      </c>
      <c r="I212" s="24">
        <v>0</v>
      </c>
      <c r="J212" s="25">
        <v>0</v>
      </c>
      <c r="K212" s="23">
        <v>0</v>
      </c>
      <c r="L212" s="26">
        <v>0</v>
      </c>
      <c r="M212" s="27">
        <v>0</v>
      </c>
      <c r="N212" s="20">
        <v>0</v>
      </c>
      <c r="O212" s="2" t="s">
        <v>211</v>
      </c>
    </row>
    <row r="213" spans="1:15" x14ac:dyDescent="0.3">
      <c r="A213" s="2" t="s">
        <v>126</v>
      </c>
      <c r="B213" s="18">
        <v>2011</v>
      </c>
      <c r="C213" s="17">
        <v>2014</v>
      </c>
      <c r="D213" s="19">
        <v>2015</v>
      </c>
      <c r="E213" s="20">
        <v>2015</v>
      </c>
      <c r="F213" s="21">
        <v>2015</v>
      </c>
      <c r="G213" s="22"/>
      <c r="H213" s="23"/>
      <c r="I213" s="24"/>
      <c r="J213" s="25"/>
      <c r="K213" s="23"/>
      <c r="L213" s="26">
        <v>2015</v>
      </c>
      <c r="M213" s="27">
        <v>2015</v>
      </c>
      <c r="N213" s="20">
        <v>2015</v>
      </c>
      <c r="O213" s="2" t="s">
        <v>126</v>
      </c>
    </row>
    <row r="214" spans="1:15" x14ac:dyDescent="0.3">
      <c r="A214" s="2" t="s">
        <v>212</v>
      </c>
      <c r="B214" s="18">
        <v>22</v>
      </c>
      <c r="C214" s="17">
        <v>12</v>
      </c>
      <c r="D214" s="19">
        <v>22</v>
      </c>
      <c r="E214" s="20">
        <v>22</v>
      </c>
      <c r="F214" s="21">
        <v>8</v>
      </c>
      <c r="G214" s="22">
        <v>0</v>
      </c>
      <c r="H214" s="23">
        <v>0</v>
      </c>
      <c r="I214" s="24">
        <v>0</v>
      </c>
      <c r="J214" s="25">
        <v>0</v>
      </c>
      <c r="K214" s="23">
        <v>0</v>
      </c>
      <c r="L214" s="26">
        <v>1</v>
      </c>
      <c r="M214" s="27">
        <v>2</v>
      </c>
      <c r="N214" s="20">
        <v>16</v>
      </c>
      <c r="O214" s="2" t="s">
        <v>212</v>
      </c>
    </row>
    <row r="215" spans="1:15" x14ac:dyDescent="0.3">
      <c r="A215" s="49" t="s">
        <v>89</v>
      </c>
      <c r="B215" s="50">
        <v>38407</v>
      </c>
      <c r="C215" s="51">
        <v>41294</v>
      </c>
      <c r="D215" s="52">
        <v>38407</v>
      </c>
      <c r="E215" s="53">
        <v>38413</v>
      </c>
      <c r="F215" s="54">
        <v>39545</v>
      </c>
      <c r="G215" s="55"/>
      <c r="H215" s="56"/>
      <c r="I215" s="57"/>
      <c r="J215" s="58"/>
      <c r="K215" s="56"/>
      <c r="L215" s="59">
        <v>41209</v>
      </c>
      <c r="M215" s="60">
        <v>40510</v>
      </c>
      <c r="N215" s="53">
        <v>40531</v>
      </c>
      <c r="O215" s="49" t="s">
        <v>89</v>
      </c>
    </row>
    <row r="216" spans="1:15" x14ac:dyDescent="0.3">
      <c r="A216" s="2" t="s">
        <v>388</v>
      </c>
      <c r="B216" s="18">
        <f>SUM(C216:N216)</f>
        <v>14</v>
      </c>
      <c r="C216" s="17">
        <v>4</v>
      </c>
      <c r="D216" s="19">
        <v>4</v>
      </c>
      <c r="E216" s="20">
        <v>2</v>
      </c>
      <c r="F216" s="21">
        <v>1</v>
      </c>
      <c r="G216" s="22">
        <v>0</v>
      </c>
      <c r="H216" s="23">
        <v>0</v>
      </c>
      <c r="I216" s="24">
        <v>0</v>
      </c>
      <c r="J216" s="25">
        <v>0</v>
      </c>
      <c r="K216" s="23">
        <v>0</v>
      </c>
      <c r="L216" s="26">
        <v>0</v>
      </c>
      <c r="M216" s="27">
        <v>1</v>
      </c>
      <c r="N216" s="20">
        <v>2</v>
      </c>
      <c r="O216" s="2" t="s">
        <v>388</v>
      </c>
    </row>
    <row r="217" spans="1:15" x14ac:dyDescent="0.3">
      <c r="A217" s="15" t="s">
        <v>214</v>
      </c>
      <c r="B217" s="16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 t="s">
        <v>214</v>
      </c>
    </row>
    <row r="218" spans="1:15" x14ac:dyDescent="0.3">
      <c r="A218" s="263" t="s">
        <v>215</v>
      </c>
      <c r="B218" s="264">
        <f>SUM(C218:N218)</f>
        <v>6</v>
      </c>
      <c r="C218" s="265">
        <v>0</v>
      </c>
      <c r="D218" s="266">
        <v>1</v>
      </c>
      <c r="E218" s="267">
        <v>0</v>
      </c>
      <c r="F218" s="268">
        <v>0</v>
      </c>
      <c r="G218" s="269">
        <v>1</v>
      </c>
      <c r="H218" s="270">
        <v>0</v>
      </c>
      <c r="I218" s="271">
        <v>0</v>
      </c>
      <c r="J218" s="272">
        <v>1</v>
      </c>
      <c r="K218" s="270">
        <v>0</v>
      </c>
      <c r="L218" s="273">
        <v>2</v>
      </c>
      <c r="M218" s="274">
        <v>0</v>
      </c>
      <c r="N218" s="267">
        <v>1</v>
      </c>
      <c r="O218" s="263" t="s">
        <v>215</v>
      </c>
    </row>
    <row r="219" spans="1:15" x14ac:dyDescent="0.3">
      <c r="A219" s="275" t="s">
        <v>216</v>
      </c>
      <c r="B219" s="253">
        <f>SUM(C219:N219)</f>
        <v>14.53968253968254</v>
      </c>
      <c r="C219" s="276">
        <v>1.2857142857142858</v>
      </c>
      <c r="D219" s="277">
        <v>1.0714285714285714</v>
      </c>
      <c r="E219" s="278">
        <v>1.5</v>
      </c>
      <c r="F219" s="279">
        <v>1.3571428571428572</v>
      </c>
      <c r="G219" s="280">
        <v>1.2857142857142858</v>
      </c>
      <c r="H219" s="281">
        <v>0.6428571428571429</v>
      </c>
      <c r="I219" s="282">
        <v>0.46825396825396831</v>
      </c>
      <c r="J219" s="283">
        <v>0.5714285714285714</v>
      </c>
      <c r="K219" s="281">
        <v>1.4285714285714286</v>
      </c>
      <c r="L219" s="284">
        <v>1.1428571428571428</v>
      </c>
      <c r="M219" s="285">
        <v>2.0714285714285716</v>
      </c>
      <c r="N219" s="278">
        <v>1.7142857142857142</v>
      </c>
      <c r="O219" s="275" t="s">
        <v>216</v>
      </c>
    </row>
    <row r="220" spans="1:15" x14ac:dyDescent="0.3">
      <c r="A220" s="2" t="s">
        <v>217</v>
      </c>
      <c r="B220" s="18">
        <v>25</v>
      </c>
      <c r="C220" s="17">
        <v>6</v>
      </c>
      <c r="D220" s="19">
        <v>3</v>
      </c>
      <c r="E220" s="20">
        <v>5</v>
      </c>
      <c r="F220" s="21">
        <v>4</v>
      </c>
      <c r="G220" s="22">
        <v>4</v>
      </c>
      <c r="H220" s="23">
        <v>3</v>
      </c>
      <c r="I220" s="24">
        <v>1</v>
      </c>
      <c r="J220" s="25">
        <v>3</v>
      </c>
      <c r="K220" s="23">
        <v>3</v>
      </c>
      <c r="L220" s="26">
        <v>3</v>
      </c>
      <c r="M220" s="27">
        <v>11</v>
      </c>
      <c r="N220" s="20">
        <v>4</v>
      </c>
      <c r="O220" s="2" t="s">
        <v>217</v>
      </c>
    </row>
    <row r="221" spans="1:15" x14ac:dyDescent="0.3">
      <c r="A221" s="2" t="s">
        <v>86</v>
      </c>
      <c r="B221" s="18">
        <v>2001</v>
      </c>
      <c r="C221" s="17">
        <v>2001</v>
      </c>
      <c r="D221" s="19">
        <v>2001</v>
      </c>
      <c r="E221" s="20">
        <v>2005</v>
      </c>
      <c r="F221" s="21">
        <v>2010</v>
      </c>
      <c r="G221" s="22">
        <v>2001</v>
      </c>
      <c r="H221" s="23">
        <v>2010</v>
      </c>
      <c r="I221" s="24">
        <v>2006</v>
      </c>
      <c r="J221" s="25">
        <v>2013</v>
      </c>
      <c r="K221" s="23">
        <v>2009</v>
      </c>
      <c r="L221" s="26">
        <v>2008</v>
      </c>
      <c r="M221" s="27">
        <v>2011</v>
      </c>
      <c r="N221" s="20">
        <v>2010</v>
      </c>
      <c r="O221" s="2" t="s">
        <v>86</v>
      </c>
    </row>
    <row r="222" spans="1:15" x14ac:dyDescent="0.3">
      <c r="A222" s="2" t="s">
        <v>218</v>
      </c>
      <c r="B222" s="18">
        <v>6</v>
      </c>
      <c r="C222" s="17">
        <v>0</v>
      </c>
      <c r="D222" s="19">
        <v>0</v>
      </c>
      <c r="E222" s="20">
        <v>0</v>
      </c>
      <c r="F222" s="21">
        <v>0</v>
      </c>
      <c r="G222" s="22">
        <v>0</v>
      </c>
      <c r="H222" s="23">
        <v>0</v>
      </c>
      <c r="I222" s="24">
        <v>0</v>
      </c>
      <c r="J222" s="25">
        <v>0</v>
      </c>
      <c r="K222" s="23">
        <v>0</v>
      </c>
      <c r="L222" s="26">
        <v>0</v>
      </c>
      <c r="M222" s="27">
        <v>0</v>
      </c>
      <c r="N222" s="20">
        <v>1</v>
      </c>
      <c r="O222" s="2" t="s">
        <v>218</v>
      </c>
    </row>
    <row r="223" spans="1:15" ht="15" thickBot="1" x14ac:dyDescent="0.35">
      <c r="A223" s="87" t="s">
        <v>86</v>
      </c>
      <c r="B223" s="88">
        <v>2015</v>
      </c>
      <c r="C223" s="89">
        <v>2015</v>
      </c>
      <c r="D223" s="90">
        <v>2014</v>
      </c>
      <c r="E223" s="91">
        <v>2011</v>
      </c>
      <c r="F223" s="92">
        <v>2015</v>
      </c>
      <c r="G223" s="93">
        <v>2002</v>
      </c>
      <c r="H223" s="94">
        <v>2014</v>
      </c>
      <c r="I223" s="95">
        <v>2012</v>
      </c>
      <c r="J223" s="96">
        <v>2014</v>
      </c>
      <c r="K223" s="94">
        <v>2015</v>
      </c>
      <c r="L223" s="97">
        <v>2014</v>
      </c>
      <c r="M223" s="98">
        <v>2008</v>
      </c>
      <c r="N223" s="91">
        <v>2015</v>
      </c>
      <c r="O223" s="87" t="s">
        <v>86</v>
      </c>
    </row>
    <row r="224" spans="1:15" ht="15" thickTop="1" x14ac:dyDescent="0.3">
      <c r="A224" s="61" t="s">
        <v>219</v>
      </c>
      <c r="B224" s="62">
        <f>SUM(C224:N224)</f>
        <v>27</v>
      </c>
      <c r="C224" s="63">
        <v>3</v>
      </c>
      <c r="D224" s="64">
        <v>6</v>
      </c>
      <c r="E224" s="65">
        <v>4</v>
      </c>
      <c r="F224" s="66">
        <v>1</v>
      </c>
      <c r="G224" s="67">
        <v>4</v>
      </c>
      <c r="H224" s="68">
        <v>1</v>
      </c>
      <c r="I224" s="69">
        <v>0</v>
      </c>
      <c r="J224" s="205">
        <v>2</v>
      </c>
      <c r="K224" s="68">
        <v>0</v>
      </c>
      <c r="L224" s="71">
        <v>4</v>
      </c>
      <c r="M224" s="72">
        <v>1</v>
      </c>
      <c r="N224" s="65">
        <v>1</v>
      </c>
      <c r="O224" s="61" t="s">
        <v>219</v>
      </c>
    </row>
    <row r="225" spans="1:15" x14ac:dyDescent="0.3">
      <c r="A225" s="2" t="s">
        <v>220</v>
      </c>
      <c r="B225" s="18">
        <f>SUM(C225:N225)</f>
        <v>58</v>
      </c>
      <c r="C225" s="17">
        <v>5</v>
      </c>
      <c r="D225" s="19">
        <v>6</v>
      </c>
      <c r="E225" s="20">
        <v>5</v>
      </c>
      <c r="F225" s="21">
        <v>4</v>
      </c>
      <c r="G225" s="22">
        <v>3</v>
      </c>
      <c r="H225" s="23">
        <v>4</v>
      </c>
      <c r="I225" s="24">
        <v>4</v>
      </c>
      <c r="J225" s="25">
        <v>4</v>
      </c>
      <c r="K225" s="23">
        <v>5</v>
      </c>
      <c r="L225" s="26">
        <v>6</v>
      </c>
      <c r="M225" s="27">
        <v>6</v>
      </c>
      <c r="N225" s="20">
        <v>6</v>
      </c>
      <c r="O225" s="2" t="s">
        <v>220</v>
      </c>
    </row>
    <row r="226" spans="1:15" x14ac:dyDescent="0.3">
      <c r="A226" s="15" t="s">
        <v>221</v>
      </c>
      <c r="B226" s="16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 t="s">
        <v>221</v>
      </c>
    </row>
    <row r="227" spans="1:15" x14ac:dyDescent="0.3">
      <c r="A227" s="3" t="s">
        <v>222</v>
      </c>
      <c r="B227" s="4">
        <v>66</v>
      </c>
      <c r="C227" s="5">
        <v>57.9</v>
      </c>
      <c r="D227" s="6">
        <v>53.1</v>
      </c>
      <c r="E227" s="7">
        <v>77.2</v>
      </c>
      <c r="F227" s="8">
        <v>53.1</v>
      </c>
      <c r="G227" s="9">
        <v>62.8</v>
      </c>
      <c r="H227" s="10">
        <v>49.9</v>
      </c>
      <c r="I227" s="11">
        <v>48.6</v>
      </c>
      <c r="J227" s="215">
        <v>41.8</v>
      </c>
      <c r="K227" s="10">
        <v>43.5</v>
      </c>
      <c r="L227" s="13">
        <v>33.799999999999997</v>
      </c>
      <c r="M227" s="14">
        <v>66</v>
      </c>
      <c r="N227" s="7">
        <v>53.1</v>
      </c>
      <c r="O227" s="3" t="s">
        <v>222</v>
      </c>
    </row>
    <row r="228" spans="1:15" x14ac:dyDescent="0.3">
      <c r="A228" s="35" t="s">
        <v>223</v>
      </c>
      <c r="B228" s="18">
        <v>77.400000000000006</v>
      </c>
      <c r="C228" s="17">
        <v>77.400000000000006</v>
      </c>
      <c r="D228" s="19">
        <v>60.5</v>
      </c>
      <c r="E228" s="20">
        <v>79.2</v>
      </c>
      <c r="F228" s="21">
        <v>53.1</v>
      </c>
      <c r="G228" s="22">
        <v>70.2</v>
      </c>
      <c r="H228" s="23">
        <v>56.88</v>
      </c>
      <c r="I228" s="24">
        <v>48.6</v>
      </c>
      <c r="J228" s="207">
        <v>44.28</v>
      </c>
      <c r="K228" s="23">
        <v>51.5</v>
      </c>
      <c r="L228" s="284">
        <v>48.6</v>
      </c>
      <c r="M228" s="27">
        <v>66</v>
      </c>
      <c r="N228" s="208">
        <v>64.099999999999994</v>
      </c>
      <c r="O228" s="35" t="s">
        <v>223</v>
      </c>
    </row>
    <row r="229" spans="1:15" ht="15" thickBot="1" x14ac:dyDescent="0.35">
      <c r="A229" s="164" t="s">
        <v>89</v>
      </c>
      <c r="B229" s="50">
        <v>39100</v>
      </c>
      <c r="C229" s="51">
        <v>39100</v>
      </c>
      <c r="D229" s="52">
        <v>41310</v>
      </c>
      <c r="E229" s="53">
        <v>39145</v>
      </c>
      <c r="F229" s="54">
        <v>42096</v>
      </c>
      <c r="G229" s="55">
        <v>38857</v>
      </c>
      <c r="H229" s="56">
        <v>39252</v>
      </c>
      <c r="I229" s="57">
        <v>39996</v>
      </c>
      <c r="J229" s="58">
        <v>38946</v>
      </c>
      <c r="K229" s="56">
        <v>40060</v>
      </c>
      <c r="L229" s="59">
        <v>41575</v>
      </c>
      <c r="M229" s="60">
        <v>42325</v>
      </c>
      <c r="N229" s="53">
        <v>39081</v>
      </c>
      <c r="O229" s="164" t="s">
        <v>86</v>
      </c>
    </row>
    <row r="230" spans="1:15" ht="15" thickTop="1" x14ac:dyDescent="0.3">
      <c r="A230" s="61" t="s">
        <v>224</v>
      </c>
      <c r="B230" s="62">
        <v>101.9</v>
      </c>
      <c r="C230" s="63">
        <v>101.9</v>
      </c>
      <c r="D230" s="64">
        <v>74.099999999999994</v>
      </c>
      <c r="E230" s="65">
        <v>108</v>
      </c>
      <c r="F230" s="66">
        <v>87.1</v>
      </c>
      <c r="G230" s="67">
        <v>90.7</v>
      </c>
      <c r="H230" s="68">
        <v>57.4</v>
      </c>
      <c r="I230" s="69">
        <v>72.7</v>
      </c>
      <c r="J230" s="70">
        <v>66.239999999999995</v>
      </c>
      <c r="K230" s="68">
        <v>67.3</v>
      </c>
      <c r="L230" s="71">
        <v>53.7</v>
      </c>
      <c r="M230" s="72">
        <v>89.3</v>
      </c>
      <c r="N230" s="65">
        <v>74.099999999999994</v>
      </c>
      <c r="O230" s="61" t="s">
        <v>224</v>
      </c>
    </row>
    <row r="231" spans="1:15" x14ac:dyDescent="0.3">
      <c r="A231" s="35" t="s">
        <v>223</v>
      </c>
      <c r="B231" s="18">
        <v>180</v>
      </c>
      <c r="C231" s="17">
        <v>151</v>
      </c>
      <c r="D231" s="19">
        <v>151</v>
      </c>
      <c r="E231" s="20">
        <v>126</v>
      </c>
      <c r="F231" s="21">
        <v>180</v>
      </c>
      <c r="G231" s="22">
        <v>133</v>
      </c>
      <c r="H231" s="23">
        <v>108</v>
      </c>
      <c r="I231" s="24">
        <v>94</v>
      </c>
      <c r="J231" s="25">
        <v>108</v>
      </c>
      <c r="K231" s="23">
        <v>96.5</v>
      </c>
      <c r="L231" s="26">
        <v>180</v>
      </c>
      <c r="M231" s="27">
        <v>122</v>
      </c>
      <c r="N231" s="20">
        <v>148</v>
      </c>
      <c r="O231" s="35" t="s">
        <v>223</v>
      </c>
    </row>
    <row r="232" spans="1:15" x14ac:dyDescent="0.3">
      <c r="A232" s="35" t="s">
        <v>86</v>
      </c>
      <c r="B232" s="18">
        <v>1949</v>
      </c>
      <c r="C232" s="17">
        <v>1966</v>
      </c>
      <c r="D232" s="19">
        <v>1990</v>
      </c>
      <c r="E232" s="20">
        <v>1984</v>
      </c>
      <c r="F232" s="21">
        <v>1949</v>
      </c>
      <c r="G232" s="22">
        <v>1949</v>
      </c>
      <c r="H232" s="23">
        <v>1993</v>
      </c>
      <c r="I232" s="24">
        <v>1983</v>
      </c>
      <c r="J232" s="25">
        <v>1949</v>
      </c>
      <c r="K232" s="23">
        <v>2012</v>
      </c>
      <c r="L232" s="26">
        <v>1949</v>
      </c>
      <c r="M232" s="27" t="s">
        <v>99</v>
      </c>
      <c r="N232" s="20">
        <v>2004</v>
      </c>
      <c r="O232" s="35" t="s">
        <v>86</v>
      </c>
    </row>
    <row r="233" spans="1:15" x14ac:dyDescent="0.3">
      <c r="A233" s="16" t="s">
        <v>225</v>
      </c>
      <c r="B233" s="16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6" t="s">
        <v>225</v>
      </c>
    </row>
    <row r="234" spans="1:15" x14ac:dyDescent="0.3">
      <c r="A234" s="263" t="s">
        <v>389</v>
      </c>
      <c r="B234" s="264">
        <f>SUM(C234:N234)</f>
        <v>41.5</v>
      </c>
      <c r="C234" s="265">
        <v>1.5</v>
      </c>
      <c r="D234" s="266">
        <v>6.5</v>
      </c>
      <c r="E234" s="267">
        <v>7</v>
      </c>
      <c r="F234" s="268">
        <v>7.5</v>
      </c>
      <c r="G234" s="269">
        <v>2</v>
      </c>
      <c r="H234" s="270">
        <v>3</v>
      </c>
      <c r="I234" s="271">
        <v>0</v>
      </c>
      <c r="J234" s="272">
        <v>3</v>
      </c>
      <c r="K234" s="270">
        <v>5</v>
      </c>
      <c r="L234" s="273">
        <v>5</v>
      </c>
      <c r="M234" s="274">
        <v>1</v>
      </c>
      <c r="N234" s="267">
        <v>0</v>
      </c>
      <c r="O234" s="263" t="s">
        <v>389</v>
      </c>
    </row>
    <row r="235" spans="1:15" x14ac:dyDescent="0.3">
      <c r="A235" s="287" t="s">
        <v>227</v>
      </c>
      <c r="B235" s="253">
        <f>SUM(C235:N235)</f>
        <v>33.95428571428571</v>
      </c>
      <c r="C235" s="276">
        <v>1.8571428571428572</v>
      </c>
      <c r="D235" s="277">
        <v>2.9285714285714284</v>
      </c>
      <c r="E235" s="278">
        <v>3.5</v>
      </c>
      <c r="F235" s="279">
        <v>4.5371428571428565</v>
      </c>
      <c r="G235" s="280">
        <v>4.18</v>
      </c>
      <c r="H235" s="281">
        <v>4.2157142857142853</v>
      </c>
      <c r="I235" s="282">
        <v>2.2857142857142856</v>
      </c>
      <c r="J235" s="283">
        <v>1.6071428571428572</v>
      </c>
      <c r="K235" s="281">
        <v>2.2157142857142853</v>
      </c>
      <c r="L235" s="284">
        <v>1.7514285714285713</v>
      </c>
      <c r="M235" s="285">
        <v>2.34</v>
      </c>
      <c r="N235" s="278">
        <v>2.5357142857142856</v>
      </c>
      <c r="O235" s="287" t="s">
        <v>227</v>
      </c>
    </row>
    <row r="236" spans="1:15" x14ac:dyDescent="0.3">
      <c r="A236" s="35" t="s">
        <v>228</v>
      </c>
      <c r="B236" s="18" t="s">
        <v>499</v>
      </c>
      <c r="C236" s="288" t="s">
        <v>500</v>
      </c>
      <c r="D236" s="31" t="s">
        <v>406</v>
      </c>
      <c r="E236" s="32" t="s">
        <v>539</v>
      </c>
      <c r="F236" s="33" t="s">
        <v>502</v>
      </c>
      <c r="G236" s="22" t="s">
        <v>503</v>
      </c>
      <c r="H236" s="23" t="s">
        <v>736</v>
      </c>
      <c r="I236" s="24" t="s">
        <v>523</v>
      </c>
      <c r="J236" s="84" t="s">
        <v>723</v>
      </c>
      <c r="K236" s="255" t="s">
        <v>444</v>
      </c>
      <c r="L236" s="36" t="s">
        <v>505</v>
      </c>
      <c r="M236" s="260" t="s">
        <v>726</v>
      </c>
      <c r="N236" s="32" t="s">
        <v>500</v>
      </c>
      <c r="O236" s="35" t="s">
        <v>228</v>
      </c>
    </row>
    <row r="237" spans="1:15" ht="15" thickBot="1" x14ac:dyDescent="0.35">
      <c r="A237" s="149" t="s">
        <v>239</v>
      </c>
      <c r="B237" s="88" t="s">
        <v>240</v>
      </c>
      <c r="C237" s="89" t="s">
        <v>730</v>
      </c>
      <c r="D237" s="90" t="s">
        <v>730</v>
      </c>
      <c r="E237" s="91" t="s">
        <v>241</v>
      </c>
      <c r="F237" s="92" t="s">
        <v>354</v>
      </c>
      <c r="G237" s="93" t="s">
        <v>244</v>
      </c>
      <c r="H237" s="94" t="s">
        <v>244</v>
      </c>
      <c r="I237" s="95" t="s">
        <v>748</v>
      </c>
      <c r="J237" s="257" t="s">
        <v>730</v>
      </c>
      <c r="K237" s="302" t="s">
        <v>524</v>
      </c>
      <c r="L237" s="97" t="s">
        <v>353</v>
      </c>
      <c r="M237" s="98" t="s">
        <v>730</v>
      </c>
      <c r="N237" s="91" t="s">
        <v>748</v>
      </c>
      <c r="O237" s="149" t="s">
        <v>239</v>
      </c>
    </row>
    <row r="238" spans="1:15" ht="15" thickTop="1" x14ac:dyDescent="0.3">
      <c r="A238" s="289" t="s">
        <v>396</v>
      </c>
      <c r="B238" s="151">
        <f>SUM(C238:N238)</f>
        <v>4</v>
      </c>
      <c r="C238" s="290">
        <v>0.5</v>
      </c>
      <c r="D238" s="291">
        <v>0.5</v>
      </c>
      <c r="E238" s="292">
        <v>0.5</v>
      </c>
      <c r="F238" s="293">
        <v>0</v>
      </c>
      <c r="G238" s="294">
        <v>0</v>
      </c>
      <c r="H238" s="295">
        <v>0.5</v>
      </c>
      <c r="I238" s="296">
        <v>0</v>
      </c>
      <c r="J238" s="297">
        <v>0</v>
      </c>
      <c r="K238" s="295">
        <v>1</v>
      </c>
      <c r="L238" s="298">
        <v>1</v>
      </c>
      <c r="M238" s="299">
        <v>0</v>
      </c>
      <c r="N238" s="292">
        <v>0</v>
      </c>
      <c r="O238" s="289" t="s">
        <v>396</v>
      </c>
    </row>
    <row r="239" spans="1:15" x14ac:dyDescent="0.3">
      <c r="A239" s="287" t="s">
        <v>248</v>
      </c>
      <c r="B239" s="253">
        <f>SUM(C239:N239)</f>
        <v>14.825714285714286</v>
      </c>
      <c r="C239" s="276">
        <v>0.7142857142857143</v>
      </c>
      <c r="D239" s="277">
        <v>1.6442857142857144</v>
      </c>
      <c r="E239" s="278">
        <v>2.6057142857142859</v>
      </c>
      <c r="F239" s="279">
        <v>3.1428571428571428</v>
      </c>
      <c r="G239" s="280">
        <v>1.3914285714285715</v>
      </c>
      <c r="H239" s="281">
        <v>0.82285714285714284</v>
      </c>
      <c r="I239" s="282">
        <v>0.25</v>
      </c>
      <c r="J239" s="283">
        <v>1.0728571428571432</v>
      </c>
      <c r="K239" s="281">
        <v>1.0014285714285713</v>
      </c>
      <c r="L239" s="284">
        <v>0.50142857142857133</v>
      </c>
      <c r="M239" s="285">
        <v>0.25</v>
      </c>
      <c r="N239" s="278">
        <v>1.4285714285714286</v>
      </c>
      <c r="O239" s="287" t="s">
        <v>248</v>
      </c>
    </row>
    <row r="240" spans="1:15" x14ac:dyDescent="0.3">
      <c r="A240" s="35" t="s">
        <v>249</v>
      </c>
      <c r="B240" s="18" t="s">
        <v>250</v>
      </c>
      <c r="C240" s="17" t="s">
        <v>251</v>
      </c>
      <c r="D240" s="19" t="s">
        <v>252</v>
      </c>
      <c r="E240" s="20" t="s">
        <v>253</v>
      </c>
      <c r="F240" s="21" t="s">
        <v>254</v>
      </c>
      <c r="G240" s="22" t="s">
        <v>255</v>
      </c>
      <c r="H240" s="23" t="s">
        <v>256</v>
      </c>
      <c r="I240" s="24" t="s">
        <v>257</v>
      </c>
      <c r="J240" s="25" t="s">
        <v>258</v>
      </c>
      <c r="K240" s="23" t="s">
        <v>259</v>
      </c>
      <c r="L240" s="26" t="s">
        <v>260</v>
      </c>
      <c r="M240" s="27" t="s">
        <v>261</v>
      </c>
      <c r="N240" s="20" t="s">
        <v>262</v>
      </c>
      <c r="O240" s="35" t="s">
        <v>249</v>
      </c>
    </row>
    <row r="241" spans="1:15" ht="15" thickBot="1" x14ac:dyDescent="0.35">
      <c r="A241" s="149" t="s">
        <v>263</v>
      </c>
      <c r="B241" s="88" t="s">
        <v>507</v>
      </c>
      <c r="C241" s="262" t="s">
        <v>730</v>
      </c>
      <c r="D241" s="300" t="s">
        <v>730</v>
      </c>
      <c r="E241" s="258" t="s">
        <v>540</v>
      </c>
      <c r="F241" s="301" t="s">
        <v>748</v>
      </c>
      <c r="G241" s="261" t="s">
        <v>748</v>
      </c>
      <c r="H241" s="302" t="s">
        <v>540</v>
      </c>
      <c r="I241" s="320" t="s">
        <v>748</v>
      </c>
      <c r="J241" s="257" t="s">
        <v>748</v>
      </c>
      <c r="K241" s="302" t="s">
        <v>748</v>
      </c>
      <c r="L241" s="303" t="s">
        <v>730</v>
      </c>
      <c r="M241" s="259" t="s">
        <v>748</v>
      </c>
      <c r="N241" s="91" t="s">
        <v>748</v>
      </c>
      <c r="O241" s="149" t="s">
        <v>263</v>
      </c>
    </row>
    <row r="242" spans="1:15" ht="15" thickTop="1" x14ac:dyDescent="0.3">
      <c r="A242" s="289" t="s">
        <v>399</v>
      </c>
      <c r="B242" s="151">
        <f>SUM(C242:N242)</f>
        <v>28.5</v>
      </c>
      <c r="C242" s="290">
        <v>1</v>
      </c>
      <c r="D242" s="291">
        <v>4</v>
      </c>
      <c r="E242" s="292">
        <v>5.5</v>
      </c>
      <c r="F242" s="293">
        <v>7</v>
      </c>
      <c r="G242" s="294">
        <v>3.5</v>
      </c>
      <c r="H242" s="295">
        <v>2</v>
      </c>
      <c r="I242" s="296">
        <v>2</v>
      </c>
      <c r="J242" s="297">
        <v>1</v>
      </c>
      <c r="K242" s="295">
        <v>1</v>
      </c>
      <c r="L242" s="298">
        <v>1</v>
      </c>
      <c r="M242" s="299">
        <v>0</v>
      </c>
      <c r="N242" s="292">
        <v>0.5</v>
      </c>
      <c r="O242" s="289" t="s">
        <v>357</v>
      </c>
    </row>
    <row r="243" spans="1:15" x14ac:dyDescent="0.3">
      <c r="A243" s="287" t="s">
        <v>269</v>
      </c>
      <c r="B243" s="253">
        <f>SUM(C243:N243)</f>
        <v>38.04</v>
      </c>
      <c r="C243" s="276">
        <v>3.3557142857142859</v>
      </c>
      <c r="D243" s="277">
        <v>3.5357142857142856</v>
      </c>
      <c r="E243" s="278">
        <v>4.4642857142857144</v>
      </c>
      <c r="F243" s="279">
        <v>3.9285714285714284</v>
      </c>
      <c r="G243" s="280">
        <v>3.1799999999999997</v>
      </c>
      <c r="H243" s="281">
        <v>2.572857142857143</v>
      </c>
      <c r="I243" s="282">
        <v>1.6785714285714286</v>
      </c>
      <c r="J243" s="283">
        <v>1.5371428571428571</v>
      </c>
      <c r="K243" s="281">
        <v>3.1414285714285719</v>
      </c>
      <c r="L243" s="284">
        <v>3.75</v>
      </c>
      <c r="M243" s="285">
        <v>2.8942857142857146</v>
      </c>
      <c r="N243" s="278">
        <v>4.0014285714285718</v>
      </c>
      <c r="O243" s="287" t="s">
        <v>269</v>
      </c>
    </row>
    <row r="244" spans="1:15" x14ac:dyDescent="0.3">
      <c r="A244" s="35" t="s">
        <v>270</v>
      </c>
      <c r="B244" s="18" t="s">
        <v>525</v>
      </c>
      <c r="C244" s="17" t="s">
        <v>425</v>
      </c>
      <c r="D244" s="19" t="s">
        <v>465</v>
      </c>
      <c r="E244" s="32" t="s">
        <v>526</v>
      </c>
      <c r="F244" s="33" t="s">
        <v>527</v>
      </c>
      <c r="G244" s="22" t="s">
        <v>466</v>
      </c>
      <c r="H244" s="23" t="s">
        <v>428</v>
      </c>
      <c r="I244" s="24" t="s">
        <v>428</v>
      </c>
      <c r="J244" s="84" t="s">
        <v>528</v>
      </c>
      <c r="K244" s="23" t="s">
        <v>467</v>
      </c>
      <c r="L244" s="26" t="s">
        <v>276</v>
      </c>
      <c r="M244" s="260" t="s">
        <v>529</v>
      </c>
      <c r="N244" s="32" t="s">
        <v>502</v>
      </c>
      <c r="O244" s="35" t="s">
        <v>270</v>
      </c>
    </row>
    <row r="245" spans="1:15" ht="15" thickBot="1" x14ac:dyDescent="0.35">
      <c r="A245" s="149" t="s">
        <v>279</v>
      </c>
      <c r="B245" s="88" t="s">
        <v>744</v>
      </c>
      <c r="C245" s="89" t="s">
        <v>447</v>
      </c>
      <c r="D245" s="90" t="s">
        <v>730</v>
      </c>
      <c r="E245" s="91" t="s">
        <v>732</v>
      </c>
      <c r="F245" s="92" t="s">
        <v>241</v>
      </c>
      <c r="G245" s="93" t="s">
        <v>714</v>
      </c>
      <c r="H245" s="94" t="s">
        <v>510</v>
      </c>
      <c r="I245" s="95" t="s">
        <v>508</v>
      </c>
      <c r="J245" s="257" t="s">
        <v>730</v>
      </c>
      <c r="K245" s="94" t="s">
        <v>245</v>
      </c>
      <c r="L245" s="97" t="s">
        <v>714</v>
      </c>
      <c r="M245" s="98" t="s">
        <v>748</v>
      </c>
      <c r="N245" s="91" t="s">
        <v>524</v>
      </c>
      <c r="O245" s="149" t="s">
        <v>279</v>
      </c>
    </row>
    <row r="246" spans="1:15" ht="15" thickTop="1" x14ac:dyDescent="0.3">
      <c r="A246" s="289" t="s">
        <v>402</v>
      </c>
      <c r="B246" s="151">
        <f>SUM(C246:N246)</f>
        <v>41.5</v>
      </c>
      <c r="C246" s="290">
        <v>2.5</v>
      </c>
      <c r="D246" s="291">
        <v>2</v>
      </c>
      <c r="E246" s="292">
        <v>1.5</v>
      </c>
      <c r="F246" s="293">
        <v>3</v>
      </c>
      <c r="G246" s="294">
        <v>1</v>
      </c>
      <c r="H246" s="295">
        <v>2</v>
      </c>
      <c r="I246" s="296">
        <v>4.5</v>
      </c>
      <c r="J246" s="297">
        <v>5.5</v>
      </c>
      <c r="K246" s="295">
        <v>7</v>
      </c>
      <c r="L246" s="298">
        <v>7</v>
      </c>
      <c r="M246" s="299">
        <v>3.5</v>
      </c>
      <c r="N246" s="292">
        <v>2</v>
      </c>
      <c r="O246" s="289" t="s">
        <v>402</v>
      </c>
    </row>
    <row r="247" spans="1:15" x14ac:dyDescent="0.3">
      <c r="A247" s="287" t="s">
        <v>282</v>
      </c>
      <c r="B247" s="253">
        <f>SUM(C247:N247)</f>
        <v>37.541428571428568</v>
      </c>
      <c r="C247" s="276">
        <v>4.1071428571428568</v>
      </c>
      <c r="D247" s="277">
        <v>2.9299999999999997</v>
      </c>
      <c r="E247" s="278">
        <v>3.3928571428571428</v>
      </c>
      <c r="F247" s="279">
        <v>2.8214285714285716</v>
      </c>
      <c r="G247" s="280">
        <v>1.9285714285714286</v>
      </c>
      <c r="H247" s="281">
        <v>2.5728571428571421</v>
      </c>
      <c r="I247" s="282">
        <v>2.5728571428571425</v>
      </c>
      <c r="J247" s="283">
        <v>1.6085714285714285</v>
      </c>
      <c r="K247" s="281">
        <v>3.0700000000000003</v>
      </c>
      <c r="L247" s="284">
        <v>4.8214285714285712</v>
      </c>
      <c r="M247" s="285">
        <v>4.7857142857142856</v>
      </c>
      <c r="N247" s="278">
        <v>2.9299999999999997</v>
      </c>
      <c r="O247" s="287" t="s">
        <v>282</v>
      </c>
    </row>
    <row r="248" spans="1:15" x14ac:dyDescent="0.3">
      <c r="A248" s="35" t="s">
        <v>283</v>
      </c>
      <c r="B248" s="18" t="s">
        <v>745</v>
      </c>
      <c r="C248" s="17" t="s">
        <v>429</v>
      </c>
      <c r="D248" s="19" t="s">
        <v>451</v>
      </c>
      <c r="E248" s="20" t="s">
        <v>733</v>
      </c>
      <c r="F248" s="33" t="s">
        <v>735</v>
      </c>
      <c r="G248" s="22" t="s">
        <v>469</v>
      </c>
      <c r="H248" s="23" t="s">
        <v>511</v>
      </c>
      <c r="I248" s="24" t="s">
        <v>722</v>
      </c>
      <c r="J248" s="84" t="s">
        <v>754</v>
      </c>
      <c r="K248" s="23" t="s">
        <v>431</v>
      </c>
      <c r="L248" s="26" t="s">
        <v>427</v>
      </c>
      <c r="M248" s="27" t="s">
        <v>742</v>
      </c>
      <c r="N248" s="20" t="s">
        <v>723</v>
      </c>
      <c r="O248" s="35" t="s">
        <v>283</v>
      </c>
    </row>
    <row r="249" spans="1:15" ht="15" thickBot="1" x14ac:dyDescent="0.35">
      <c r="A249" s="149" t="s">
        <v>287</v>
      </c>
      <c r="B249" s="88" t="s">
        <v>288</v>
      </c>
      <c r="C249" s="89" t="s">
        <v>530</v>
      </c>
      <c r="D249" s="90" t="s">
        <v>353</v>
      </c>
      <c r="E249" s="258" t="s">
        <v>486</v>
      </c>
      <c r="F249" s="92" t="s">
        <v>432</v>
      </c>
      <c r="G249" s="93" t="s">
        <v>242</v>
      </c>
      <c r="H249" s="94" t="s">
        <v>464</v>
      </c>
      <c r="I249" s="95" t="s">
        <v>242</v>
      </c>
      <c r="J249" s="96" t="s">
        <v>242</v>
      </c>
      <c r="K249" s="94" t="s">
        <v>246</v>
      </c>
      <c r="L249" s="97" t="s">
        <v>740</v>
      </c>
      <c r="M249" s="98" t="s">
        <v>245</v>
      </c>
      <c r="N249" s="91" t="s">
        <v>245</v>
      </c>
      <c r="O249" s="149" t="s">
        <v>287</v>
      </c>
    </row>
    <row r="250" spans="1:15" ht="15" thickTop="1" x14ac:dyDescent="0.3">
      <c r="A250" s="289" t="s">
        <v>404</v>
      </c>
      <c r="B250" s="151">
        <f>SUM(C250:N250)</f>
        <v>53.5</v>
      </c>
      <c r="C250" s="290">
        <v>2.5</v>
      </c>
      <c r="D250" s="291">
        <v>6</v>
      </c>
      <c r="E250" s="292">
        <v>1.5</v>
      </c>
      <c r="F250" s="293">
        <v>0.5</v>
      </c>
      <c r="G250" s="294">
        <v>1</v>
      </c>
      <c r="H250" s="295">
        <v>3</v>
      </c>
      <c r="I250" s="296">
        <v>0.5</v>
      </c>
      <c r="J250" s="297">
        <v>5</v>
      </c>
      <c r="K250" s="295">
        <v>9</v>
      </c>
      <c r="L250" s="298">
        <v>9</v>
      </c>
      <c r="M250" s="299">
        <v>4</v>
      </c>
      <c r="N250" s="292">
        <v>11.5</v>
      </c>
      <c r="O250" s="289" t="s">
        <v>404</v>
      </c>
    </row>
    <row r="251" spans="1:15" x14ac:dyDescent="0.3">
      <c r="A251" s="287" t="s">
        <v>290</v>
      </c>
      <c r="B251" s="253">
        <f>SUM(C251:N251)</f>
        <v>45.574285714285715</v>
      </c>
      <c r="C251" s="276">
        <v>5.93</v>
      </c>
      <c r="D251" s="277">
        <v>3.1071428571428572</v>
      </c>
      <c r="E251" s="278">
        <v>3.4285714285714284</v>
      </c>
      <c r="F251" s="279">
        <v>2.6442857142857141</v>
      </c>
      <c r="G251" s="280">
        <v>2.8571428571428572</v>
      </c>
      <c r="H251" s="281">
        <v>1.9999999999999996</v>
      </c>
      <c r="I251" s="282">
        <v>2.2857142857142856</v>
      </c>
      <c r="J251" s="283">
        <v>3.25</v>
      </c>
      <c r="K251" s="281">
        <v>3.5357142857142856</v>
      </c>
      <c r="L251" s="284">
        <v>5.75</v>
      </c>
      <c r="M251" s="285">
        <v>6.0714285714285712</v>
      </c>
      <c r="N251" s="278">
        <v>4.7142857142857144</v>
      </c>
      <c r="O251" s="287" t="s">
        <v>290</v>
      </c>
    </row>
    <row r="252" spans="1:15" x14ac:dyDescent="0.3">
      <c r="A252" s="35" t="s">
        <v>291</v>
      </c>
      <c r="B252" s="18" t="s">
        <v>746</v>
      </c>
      <c r="C252" s="17" t="s">
        <v>467</v>
      </c>
      <c r="D252" s="19" t="s">
        <v>731</v>
      </c>
      <c r="E252" s="32" t="s">
        <v>472</v>
      </c>
      <c r="F252" s="33" t="s">
        <v>487</v>
      </c>
      <c r="G252" s="22" t="s">
        <v>403</v>
      </c>
      <c r="H252" s="23" t="s">
        <v>487</v>
      </c>
      <c r="I252" s="24" t="s">
        <v>453</v>
      </c>
      <c r="J252" s="84" t="s">
        <v>473</v>
      </c>
      <c r="K252" s="255" t="s">
        <v>755</v>
      </c>
      <c r="L252" s="26" t="s">
        <v>741</v>
      </c>
      <c r="M252" s="260" t="s">
        <v>489</v>
      </c>
      <c r="N252" s="20" t="s">
        <v>435</v>
      </c>
      <c r="O252" s="35" t="s">
        <v>291</v>
      </c>
    </row>
    <row r="253" spans="1:15" ht="15" thickBot="1" x14ac:dyDescent="0.35">
      <c r="A253" s="149" t="s">
        <v>295</v>
      </c>
      <c r="B253" s="88" t="s">
        <v>296</v>
      </c>
      <c r="C253" s="262" t="s">
        <v>512</v>
      </c>
      <c r="D253" s="90" t="s">
        <v>354</v>
      </c>
      <c r="E253" s="91" t="s">
        <v>749</v>
      </c>
      <c r="F253" s="301" t="s">
        <v>750</v>
      </c>
      <c r="G253" s="93" t="s">
        <v>510</v>
      </c>
      <c r="H253" s="94" t="s">
        <v>242</v>
      </c>
      <c r="I253" s="95" t="s">
        <v>750</v>
      </c>
      <c r="J253" s="96" t="s">
        <v>242</v>
      </c>
      <c r="K253" s="94" t="s">
        <v>243</v>
      </c>
      <c r="L253" s="97" t="s">
        <v>235</v>
      </c>
      <c r="M253" s="98" t="s">
        <v>245</v>
      </c>
      <c r="N253" s="91" t="s">
        <v>245</v>
      </c>
      <c r="O253" s="149" t="s">
        <v>295</v>
      </c>
    </row>
    <row r="254" spans="1:15" ht="15" thickTop="1" x14ac:dyDescent="0.3">
      <c r="A254" s="289" t="s">
        <v>410</v>
      </c>
      <c r="B254" s="151">
        <f>SUM(C254:N254)</f>
        <v>32</v>
      </c>
      <c r="C254" s="290">
        <v>5.5</v>
      </c>
      <c r="D254" s="291">
        <v>2.5</v>
      </c>
      <c r="E254" s="292">
        <v>2</v>
      </c>
      <c r="F254" s="293">
        <v>0.5</v>
      </c>
      <c r="G254" s="294">
        <v>1.5</v>
      </c>
      <c r="H254" s="295">
        <v>2</v>
      </c>
      <c r="I254" s="296">
        <v>0</v>
      </c>
      <c r="J254" s="297">
        <v>3.5</v>
      </c>
      <c r="K254" s="295">
        <v>1</v>
      </c>
      <c r="L254" s="298">
        <v>1</v>
      </c>
      <c r="M254" s="299">
        <v>3.5</v>
      </c>
      <c r="N254" s="292">
        <v>9</v>
      </c>
      <c r="O254" s="289" t="s">
        <v>410</v>
      </c>
    </row>
    <row r="255" spans="1:15" x14ac:dyDescent="0.3">
      <c r="A255" s="287" t="s">
        <v>299</v>
      </c>
      <c r="B255" s="253">
        <f>SUM(C255:N255)</f>
        <v>47.718571428571437</v>
      </c>
      <c r="C255" s="276">
        <v>5.5</v>
      </c>
      <c r="D255" s="277">
        <v>4.4285714285714288</v>
      </c>
      <c r="E255" s="278">
        <v>3.3200000000000003</v>
      </c>
      <c r="F255" s="279">
        <v>3.1071428571428572</v>
      </c>
      <c r="G255" s="280">
        <v>3.108571428571429</v>
      </c>
      <c r="H255" s="281">
        <v>2.7857142857142856</v>
      </c>
      <c r="I255" s="282">
        <v>4.7142857142857144</v>
      </c>
      <c r="J255" s="283">
        <v>4.1085714285714285</v>
      </c>
      <c r="K255" s="281">
        <v>3.6428571428571428</v>
      </c>
      <c r="L255" s="284">
        <v>5.1442857142857141</v>
      </c>
      <c r="M255" s="285">
        <v>4.1442857142857141</v>
      </c>
      <c r="N255" s="278">
        <v>3.7142857142857144</v>
      </c>
      <c r="O255" s="287" t="s">
        <v>299</v>
      </c>
    </row>
    <row r="256" spans="1:15" x14ac:dyDescent="0.3">
      <c r="A256" s="35" t="s">
        <v>300</v>
      </c>
      <c r="B256" s="18" t="s">
        <v>301</v>
      </c>
      <c r="C256" s="17" t="s">
        <v>368</v>
      </c>
      <c r="D256" s="19" t="s">
        <v>369</v>
      </c>
      <c r="E256" s="20" t="s">
        <v>370</v>
      </c>
      <c r="F256" s="33" t="s">
        <v>541</v>
      </c>
      <c r="G256" s="22" t="s">
        <v>302</v>
      </c>
      <c r="H256" s="23" t="s">
        <v>252</v>
      </c>
      <c r="I256" s="24" t="s">
        <v>253</v>
      </c>
      <c r="J256" s="25" t="s">
        <v>303</v>
      </c>
      <c r="K256" s="23" t="s">
        <v>392</v>
      </c>
      <c r="L256" s="26" t="s">
        <v>280</v>
      </c>
      <c r="M256" s="27" t="s">
        <v>490</v>
      </c>
      <c r="N256" s="20" t="s">
        <v>755</v>
      </c>
      <c r="O256" s="35" t="s">
        <v>300</v>
      </c>
    </row>
    <row r="257" spans="1:15" ht="15" thickBot="1" x14ac:dyDescent="0.35">
      <c r="A257" s="149" t="s">
        <v>305</v>
      </c>
      <c r="B257" s="88" t="s">
        <v>513</v>
      </c>
      <c r="C257" s="262" t="s">
        <v>542</v>
      </c>
      <c r="D257" s="90" t="s">
        <v>715</v>
      </c>
      <c r="E257" s="258" t="s">
        <v>531</v>
      </c>
      <c r="F257" s="92" t="s">
        <v>447</v>
      </c>
      <c r="G257" s="93" t="s">
        <v>464</v>
      </c>
      <c r="H257" s="94" t="s">
        <v>483</v>
      </c>
      <c r="I257" s="95" t="s">
        <v>748</v>
      </c>
      <c r="J257" s="96" t="s">
        <v>243</v>
      </c>
      <c r="K257" s="94" t="s">
        <v>756</v>
      </c>
      <c r="L257" s="97" t="s">
        <v>455</v>
      </c>
      <c r="M257" s="259" t="s">
        <v>510</v>
      </c>
      <c r="N257" s="258" t="s">
        <v>730</v>
      </c>
      <c r="O257" s="149" t="s">
        <v>305</v>
      </c>
    </row>
    <row r="258" spans="1:15" ht="15" thickTop="1" x14ac:dyDescent="0.3">
      <c r="A258" s="289" t="s">
        <v>414</v>
      </c>
      <c r="B258" s="151">
        <f>SUM(C258:N258)</f>
        <v>157</v>
      </c>
      <c r="C258" s="290">
        <v>16</v>
      </c>
      <c r="D258" s="291">
        <v>6.5</v>
      </c>
      <c r="E258" s="292">
        <v>12.5</v>
      </c>
      <c r="F258" s="293">
        <v>11.5</v>
      </c>
      <c r="G258" s="294">
        <v>22</v>
      </c>
      <c r="H258" s="295">
        <v>16.5</v>
      </c>
      <c r="I258" s="296">
        <v>23.5</v>
      </c>
      <c r="J258" s="297">
        <v>11</v>
      </c>
      <c r="K258" s="295">
        <v>6</v>
      </c>
      <c r="L258" s="298">
        <v>6</v>
      </c>
      <c r="M258" s="299">
        <v>17.5</v>
      </c>
      <c r="N258" s="292">
        <v>8</v>
      </c>
      <c r="O258" s="289" t="s">
        <v>414</v>
      </c>
    </row>
    <row r="259" spans="1:15" x14ac:dyDescent="0.3">
      <c r="A259" s="287" t="s">
        <v>312</v>
      </c>
      <c r="B259" s="253">
        <f>SUM(C259:N259)</f>
        <v>103.35857142857144</v>
      </c>
      <c r="C259" s="276">
        <v>6.07</v>
      </c>
      <c r="D259" s="277">
        <v>6.822857142857143</v>
      </c>
      <c r="E259" s="278">
        <v>7.2857142857142856</v>
      </c>
      <c r="F259" s="279">
        <v>7.7871428571428565</v>
      </c>
      <c r="G259" s="280">
        <v>10.712857142857143</v>
      </c>
      <c r="H259" s="281">
        <v>11.644285714285713</v>
      </c>
      <c r="I259" s="282">
        <v>12.784285714285716</v>
      </c>
      <c r="J259" s="283">
        <v>12.571428571428571</v>
      </c>
      <c r="K259" s="281">
        <v>8.6785714285714288</v>
      </c>
      <c r="L259" s="284">
        <v>6.43</v>
      </c>
      <c r="M259" s="285">
        <v>4.8942857142857141</v>
      </c>
      <c r="N259" s="278">
        <v>7.677142857142857</v>
      </c>
      <c r="O259" s="287" t="s">
        <v>312</v>
      </c>
    </row>
    <row r="260" spans="1:15" x14ac:dyDescent="0.3">
      <c r="A260" s="35" t="s">
        <v>313</v>
      </c>
      <c r="B260" s="18" t="s">
        <v>761</v>
      </c>
      <c r="C260" s="30" t="s">
        <v>543</v>
      </c>
      <c r="D260" s="19" t="s">
        <v>544</v>
      </c>
      <c r="E260" s="32" t="s">
        <v>734</v>
      </c>
      <c r="F260" s="21" t="s">
        <v>720</v>
      </c>
      <c r="G260" s="22" t="s">
        <v>751</v>
      </c>
      <c r="H260" s="255" t="s">
        <v>534</v>
      </c>
      <c r="I260" s="24" t="s">
        <v>752</v>
      </c>
      <c r="J260" s="84" t="s">
        <v>738</v>
      </c>
      <c r="K260" s="255" t="s">
        <v>518</v>
      </c>
      <c r="L260" s="26" t="s">
        <v>724</v>
      </c>
      <c r="M260" s="260" t="s">
        <v>760</v>
      </c>
      <c r="N260" s="32" t="s">
        <v>536</v>
      </c>
      <c r="O260" s="35" t="s">
        <v>313</v>
      </c>
    </row>
    <row r="261" spans="1:15" ht="15" thickBot="1" x14ac:dyDescent="0.35">
      <c r="A261" s="149" t="s">
        <v>320</v>
      </c>
      <c r="B261" s="88" t="s">
        <v>321</v>
      </c>
      <c r="C261" s="262" t="s">
        <v>491</v>
      </c>
      <c r="D261" s="90" t="s">
        <v>235</v>
      </c>
      <c r="E261" s="91" t="s">
        <v>230</v>
      </c>
      <c r="F261" s="92" t="s">
        <v>232</v>
      </c>
      <c r="G261" s="93" t="s">
        <v>479</v>
      </c>
      <c r="H261" s="94" t="s">
        <v>319</v>
      </c>
      <c r="I261" s="95" t="s">
        <v>322</v>
      </c>
      <c r="J261" s="96" t="s">
        <v>243</v>
      </c>
      <c r="K261" s="94" t="s">
        <v>243</v>
      </c>
      <c r="L261" s="97" t="s">
        <v>413</v>
      </c>
      <c r="M261" s="98" t="s">
        <v>230</v>
      </c>
      <c r="N261" s="91" t="s">
        <v>432</v>
      </c>
      <c r="O261" s="149" t="s">
        <v>320</v>
      </c>
    </row>
    <row r="262" spans="1:15" ht="15" thickTop="1" x14ac:dyDescent="0.3">
      <c r="A262" s="289" t="s">
        <v>419</v>
      </c>
      <c r="B262" s="151">
        <f>SUM(C262:N262)</f>
        <v>8</v>
      </c>
      <c r="C262" s="290">
        <v>1.5</v>
      </c>
      <c r="D262" s="291">
        <v>0</v>
      </c>
      <c r="E262" s="292">
        <v>0.5</v>
      </c>
      <c r="F262" s="293">
        <v>0</v>
      </c>
      <c r="G262" s="294">
        <v>0</v>
      </c>
      <c r="H262" s="295">
        <v>1</v>
      </c>
      <c r="I262" s="296">
        <v>0.5</v>
      </c>
      <c r="J262" s="297">
        <v>2</v>
      </c>
      <c r="K262" s="295">
        <v>1</v>
      </c>
      <c r="L262" s="298">
        <v>1</v>
      </c>
      <c r="M262" s="299">
        <v>0.5</v>
      </c>
      <c r="N262" s="292">
        <v>0</v>
      </c>
      <c r="O262" s="289" t="s">
        <v>419</v>
      </c>
    </row>
    <row r="263" spans="1:15" x14ac:dyDescent="0.3">
      <c r="A263" s="287" t="s">
        <v>324</v>
      </c>
      <c r="B263" s="253">
        <f>SUM(C263:N263)</f>
        <v>16.471428571428572</v>
      </c>
      <c r="C263" s="276">
        <v>0.7857142857142857</v>
      </c>
      <c r="D263" s="277">
        <v>1.18</v>
      </c>
      <c r="E263" s="278">
        <v>1.0371428571428571</v>
      </c>
      <c r="F263" s="279">
        <v>1.3942857142857144</v>
      </c>
      <c r="G263" s="280">
        <v>1.3571428571428572</v>
      </c>
      <c r="H263" s="281">
        <v>2.1071428571428572</v>
      </c>
      <c r="I263" s="282">
        <v>1.5014285714285711</v>
      </c>
      <c r="J263" s="283">
        <v>1.5</v>
      </c>
      <c r="K263" s="281">
        <v>1.8942857142857139</v>
      </c>
      <c r="L263" s="284">
        <v>1</v>
      </c>
      <c r="M263" s="285">
        <v>1.5714285714285714</v>
      </c>
      <c r="N263" s="278">
        <v>1.1428571428571428</v>
      </c>
      <c r="O263" s="287" t="s">
        <v>324</v>
      </c>
    </row>
    <row r="264" spans="1:15" x14ac:dyDescent="0.3">
      <c r="A264" s="35" t="s">
        <v>325</v>
      </c>
      <c r="B264" s="18" t="s">
        <v>420</v>
      </c>
      <c r="C264" s="17" t="s">
        <v>233</v>
      </c>
      <c r="D264" s="19" t="s">
        <v>393</v>
      </c>
      <c r="E264" s="20" t="s">
        <v>458</v>
      </c>
      <c r="F264" s="33" t="s">
        <v>485</v>
      </c>
      <c r="G264" s="22" t="s">
        <v>379</v>
      </c>
      <c r="H264" s="23" t="s">
        <v>327</v>
      </c>
      <c r="I264" s="24" t="s">
        <v>407</v>
      </c>
      <c r="J264" s="25" t="s">
        <v>430</v>
      </c>
      <c r="K264" s="23" t="s">
        <v>328</v>
      </c>
      <c r="L264" s="26" t="s">
        <v>452</v>
      </c>
      <c r="M264" s="27" t="s">
        <v>453</v>
      </c>
      <c r="N264" s="20" t="s">
        <v>394</v>
      </c>
      <c r="O264" s="35" t="s">
        <v>325</v>
      </c>
    </row>
    <row r="265" spans="1:15" x14ac:dyDescent="0.3">
      <c r="A265" s="35" t="s">
        <v>329</v>
      </c>
      <c r="B265" s="18" t="s">
        <v>730</v>
      </c>
      <c r="C265" s="30" t="s">
        <v>730</v>
      </c>
      <c r="D265" s="31" t="s">
        <v>748</v>
      </c>
      <c r="E265" s="32" t="s">
        <v>730</v>
      </c>
      <c r="F265" s="33" t="s">
        <v>748</v>
      </c>
      <c r="G265" s="22" t="s">
        <v>748</v>
      </c>
      <c r="H265" s="255" t="s">
        <v>730</v>
      </c>
      <c r="I265" s="212" t="s">
        <v>730</v>
      </c>
      <c r="J265" s="84" t="s">
        <v>730</v>
      </c>
      <c r="K265" s="255" t="s">
        <v>730</v>
      </c>
      <c r="L265" s="26" t="s">
        <v>730</v>
      </c>
      <c r="M265" s="27" t="s">
        <v>730</v>
      </c>
      <c r="N265" s="20" t="s">
        <v>748</v>
      </c>
      <c r="O265" s="35" t="s">
        <v>329</v>
      </c>
    </row>
    <row r="266" spans="1:15" x14ac:dyDescent="0.3">
      <c r="A266" s="16" t="s">
        <v>331</v>
      </c>
      <c r="B266" s="16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6" t="s">
        <v>331</v>
      </c>
    </row>
    <row r="267" spans="1:15" x14ac:dyDescent="0.3">
      <c r="A267" s="35" t="s">
        <v>380</v>
      </c>
      <c r="B267" s="166">
        <f>AVERAGE(C267:N267)</f>
        <v>1017.6416666666668</v>
      </c>
      <c r="C267" s="5">
        <v>1009.1</v>
      </c>
      <c r="D267" s="6">
        <v>1017</v>
      </c>
      <c r="E267" s="7">
        <v>1021.2</v>
      </c>
      <c r="F267" s="8">
        <v>1021.6</v>
      </c>
      <c r="G267" s="9">
        <v>1016.5</v>
      </c>
      <c r="H267" s="10">
        <v>1020</v>
      </c>
      <c r="I267" s="11">
        <v>1015.5</v>
      </c>
      <c r="J267" s="12">
        <v>1014.7</v>
      </c>
      <c r="K267" s="10">
        <v>1017.1</v>
      </c>
      <c r="L267" s="13">
        <v>1017.7</v>
      </c>
      <c r="M267" s="14">
        <v>1018.2</v>
      </c>
      <c r="N267" s="7">
        <v>1023.1</v>
      </c>
      <c r="O267" s="35" t="s">
        <v>380</v>
      </c>
    </row>
    <row r="268" spans="1:15" x14ac:dyDescent="0.3">
      <c r="A268" s="287" t="s">
        <v>382</v>
      </c>
      <c r="B268" s="253">
        <v>976</v>
      </c>
      <c r="C268" s="276">
        <v>976.2</v>
      </c>
      <c r="D268" s="277">
        <v>990.5</v>
      </c>
      <c r="E268" s="278">
        <v>1000.5</v>
      </c>
      <c r="F268" s="279">
        <v>1004.6</v>
      </c>
      <c r="G268" s="280">
        <v>992.2</v>
      </c>
      <c r="H268" s="281">
        <v>1005.8</v>
      </c>
      <c r="I268" s="282">
        <v>999.9</v>
      </c>
      <c r="J268" s="304">
        <v>994</v>
      </c>
      <c r="K268" s="305">
        <v>985.8</v>
      </c>
      <c r="L268" s="284">
        <v>997.5</v>
      </c>
      <c r="M268" s="285">
        <v>999.7</v>
      </c>
      <c r="N268" s="278">
        <v>1010.3</v>
      </c>
      <c r="O268" s="287" t="s">
        <v>382</v>
      </c>
    </row>
    <row r="269" spans="1:15" x14ac:dyDescent="0.3">
      <c r="A269" s="149" t="s">
        <v>89</v>
      </c>
      <c r="B269" s="167">
        <v>42033</v>
      </c>
      <c r="C269" s="168">
        <v>42033</v>
      </c>
      <c r="D269" s="169">
        <v>42036</v>
      </c>
      <c r="E269" s="170">
        <v>42092</v>
      </c>
      <c r="F269" s="171">
        <v>42120</v>
      </c>
      <c r="G269" s="172">
        <v>42129</v>
      </c>
      <c r="H269" s="173">
        <v>42167</v>
      </c>
      <c r="I269" s="174">
        <v>42210</v>
      </c>
      <c r="J269" s="175">
        <v>42240</v>
      </c>
      <c r="K269" s="173">
        <v>42263</v>
      </c>
      <c r="L269" s="176">
        <v>42283</v>
      </c>
      <c r="M269" s="177">
        <v>42329</v>
      </c>
      <c r="N269" s="170">
        <v>42368</v>
      </c>
      <c r="O269" s="149" t="s">
        <v>89</v>
      </c>
    </row>
    <row r="270" spans="1:15" x14ac:dyDescent="0.3">
      <c r="A270" s="149" t="s">
        <v>383</v>
      </c>
      <c r="B270" s="88">
        <v>1042.3</v>
      </c>
      <c r="C270" s="89">
        <v>1033.0999999999999</v>
      </c>
      <c r="D270" s="90">
        <v>1042.3</v>
      </c>
      <c r="E270" s="91">
        <v>1040.8</v>
      </c>
      <c r="F270" s="92">
        <v>1038</v>
      </c>
      <c r="G270" s="93">
        <v>1029.0999999999999</v>
      </c>
      <c r="H270" s="94">
        <v>1031.3</v>
      </c>
      <c r="I270" s="95">
        <v>1025.0999999999999</v>
      </c>
      <c r="J270" s="25">
        <v>1023.7</v>
      </c>
      <c r="K270" s="23">
        <v>1035.5999999999999</v>
      </c>
      <c r="L270" s="97">
        <v>1030</v>
      </c>
      <c r="M270" s="98">
        <v>1029.9000000000001</v>
      </c>
      <c r="N270" s="91">
        <v>1038.0999999999999</v>
      </c>
      <c r="O270" s="149" t="s">
        <v>383</v>
      </c>
    </row>
    <row r="271" spans="1:15" ht="15" thickBot="1" x14ac:dyDescent="0.35">
      <c r="A271" s="178" t="s">
        <v>89</v>
      </c>
      <c r="B271" s="179">
        <v>42052</v>
      </c>
      <c r="C271" s="180">
        <v>42029</v>
      </c>
      <c r="D271" s="181">
        <v>42052</v>
      </c>
      <c r="E271" s="182">
        <v>42068</v>
      </c>
      <c r="F271" s="183">
        <v>42101</v>
      </c>
      <c r="G271" s="184">
        <v>42145</v>
      </c>
      <c r="H271" s="185">
        <v>42163</v>
      </c>
      <c r="I271" s="186" t="s">
        <v>753</v>
      </c>
      <c r="J271" s="175">
        <v>42224</v>
      </c>
      <c r="K271" s="173">
        <v>42275</v>
      </c>
      <c r="L271" s="188">
        <v>42278</v>
      </c>
      <c r="M271" s="189">
        <v>42309</v>
      </c>
      <c r="N271" s="182">
        <v>42347</v>
      </c>
      <c r="O271" s="178" t="s">
        <v>89</v>
      </c>
    </row>
    <row r="272" spans="1:15" ht="15" thickTop="1" x14ac:dyDescent="0.3">
      <c r="A272" s="152" t="s">
        <v>384</v>
      </c>
      <c r="B272" s="166">
        <f>AVERAGE(C272:N272)</f>
        <v>1018.6999999999999</v>
      </c>
      <c r="C272" s="190">
        <v>1017.5</v>
      </c>
      <c r="D272" s="191">
        <v>1017.4</v>
      </c>
      <c r="E272" s="192">
        <v>1021.7</v>
      </c>
      <c r="F272" s="193">
        <v>1021.8</v>
      </c>
      <c r="G272" s="194">
        <v>1016.7</v>
      </c>
      <c r="H272" s="195">
        <v>1020.5</v>
      </c>
      <c r="I272" s="196">
        <v>1016</v>
      </c>
      <c r="J272" s="70">
        <v>1015.2</v>
      </c>
      <c r="K272" s="68">
        <v>1017.6</v>
      </c>
      <c r="L272" s="198">
        <v>1018.1</v>
      </c>
      <c r="M272" s="199">
        <v>1018.6</v>
      </c>
      <c r="N272" s="192">
        <v>1023.3</v>
      </c>
      <c r="O272" s="152" t="s">
        <v>384</v>
      </c>
    </row>
    <row r="273" spans="1:15" x14ac:dyDescent="0.3">
      <c r="A273" s="15"/>
      <c r="B273" s="16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</row>
    <row r="274" spans="1:15" x14ac:dyDescent="0.3">
      <c r="A274" s="3" t="s">
        <v>743</v>
      </c>
      <c r="B274" s="4" t="s">
        <v>1</v>
      </c>
      <c r="C274" s="5" t="s">
        <v>2</v>
      </c>
      <c r="D274" s="6" t="s">
        <v>3</v>
      </c>
      <c r="E274" s="7" t="s">
        <v>4</v>
      </c>
      <c r="F274" s="8" t="s">
        <v>5</v>
      </c>
      <c r="G274" s="9" t="s">
        <v>6</v>
      </c>
      <c r="H274" s="10" t="s">
        <v>7</v>
      </c>
      <c r="I274" s="11" t="s">
        <v>8</v>
      </c>
      <c r="J274" s="12" t="s">
        <v>9</v>
      </c>
      <c r="K274" s="10" t="s">
        <v>10</v>
      </c>
      <c r="L274" s="13" t="s">
        <v>11</v>
      </c>
      <c r="M274" s="14" t="s">
        <v>12</v>
      </c>
      <c r="N274" s="7" t="s">
        <v>13</v>
      </c>
      <c r="O274" s="3" t="s">
        <v>743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274"/>
  <sheetViews>
    <sheetView workbookViewId="0">
      <selection activeCell="F16" sqref="F16"/>
    </sheetView>
  </sheetViews>
  <sheetFormatPr baseColWidth="10" defaultRowHeight="14.4" x14ac:dyDescent="0.3"/>
  <cols>
    <col min="1" max="1" width="45.88671875" customWidth="1"/>
    <col min="15" max="15" width="45" customWidth="1"/>
  </cols>
  <sheetData>
    <row r="1" spans="1:15" ht="15" thickBot="1" x14ac:dyDescent="0.35">
      <c r="A1" s="306">
        <v>2016</v>
      </c>
      <c r="B1" s="307" t="s">
        <v>1</v>
      </c>
      <c r="C1" s="308" t="s">
        <v>2</v>
      </c>
      <c r="D1" s="309" t="s">
        <v>3</v>
      </c>
      <c r="E1" s="310" t="s">
        <v>4</v>
      </c>
      <c r="F1" s="311" t="s">
        <v>5</v>
      </c>
      <c r="G1" s="312" t="s">
        <v>6</v>
      </c>
      <c r="H1" s="313" t="s">
        <v>7</v>
      </c>
      <c r="I1" s="314" t="s">
        <v>8</v>
      </c>
      <c r="J1" s="315" t="s">
        <v>9</v>
      </c>
      <c r="K1" s="313" t="s">
        <v>10</v>
      </c>
      <c r="L1" s="316" t="s">
        <v>11</v>
      </c>
      <c r="M1" s="437" t="s">
        <v>12</v>
      </c>
      <c r="N1" s="310" t="s">
        <v>13</v>
      </c>
      <c r="O1" s="306" t="s">
        <v>762</v>
      </c>
    </row>
    <row r="2" spans="1:15" ht="15.6" thickTop="1" thickBot="1" x14ac:dyDescent="0.35">
      <c r="A2" s="318" t="s">
        <v>82</v>
      </c>
      <c r="B2" s="319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438"/>
      <c r="N2" s="318"/>
      <c r="O2" s="318" t="s">
        <v>82</v>
      </c>
    </row>
    <row r="3" spans="1:15" ht="15" thickTop="1" x14ac:dyDescent="0.3">
      <c r="A3" s="263" t="s">
        <v>83</v>
      </c>
      <c r="B3" s="264">
        <f>INT(SUM(C3:N3)*100/12)/100</f>
        <v>7.09</v>
      </c>
      <c r="C3" s="265">
        <v>2.76</v>
      </c>
      <c r="D3" s="266">
        <v>2.5499999999999998</v>
      </c>
      <c r="E3" s="267">
        <v>2.2799999999999998</v>
      </c>
      <c r="F3" s="268">
        <v>4.34</v>
      </c>
      <c r="G3" s="269">
        <v>8.57</v>
      </c>
      <c r="H3" s="270">
        <v>12.5</v>
      </c>
      <c r="I3" s="271">
        <v>13.3</v>
      </c>
      <c r="J3" s="272">
        <v>13.3</v>
      </c>
      <c r="K3" s="270">
        <v>13.3</v>
      </c>
      <c r="L3" s="273">
        <v>7.1</v>
      </c>
      <c r="M3" s="439">
        <v>3.79</v>
      </c>
      <c r="N3" s="267">
        <v>1.4</v>
      </c>
      <c r="O3" s="263" t="s">
        <v>83</v>
      </c>
    </row>
    <row r="4" spans="1:15" x14ac:dyDescent="0.3">
      <c r="A4" s="275" t="s">
        <v>84</v>
      </c>
      <c r="B4" s="253">
        <f>INT(SUM(C4:N4)*100/12)/100</f>
        <v>7.07</v>
      </c>
      <c r="C4" s="276">
        <v>1.87</v>
      </c>
      <c r="D4" s="277">
        <v>1.73</v>
      </c>
      <c r="E4" s="278">
        <v>3.11</v>
      </c>
      <c r="F4" s="279">
        <v>5.05</v>
      </c>
      <c r="G4" s="280">
        <v>8.35</v>
      </c>
      <c r="H4" s="281">
        <v>11.28</v>
      </c>
      <c r="I4" s="282">
        <v>13.36</v>
      </c>
      <c r="J4" s="283">
        <v>13.29</v>
      </c>
      <c r="K4" s="281">
        <v>10.51</v>
      </c>
      <c r="L4" s="284">
        <v>8.83</v>
      </c>
      <c r="M4" s="440">
        <v>5.26</v>
      </c>
      <c r="N4" s="278">
        <v>2.29</v>
      </c>
      <c r="O4" s="275" t="s">
        <v>84</v>
      </c>
    </row>
    <row r="5" spans="1:15" x14ac:dyDescent="0.3">
      <c r="A5" s="2" t="s">
        <v>21</v>
      </c>
      <c r="B5" s="18">
        <f t="shared" ref="B5:N5" si="0">B3-B4</f>
        <v>1.9999999999999574E-2</v>
      </c>
      <c r="C5" s="17">
        <f t="shared" si="0"/>
        <v>0.88999999999999968</v>
      </c>
      <c r="D5" s="19">
        <f t="shared" si="0"/>
        <v>0.81999999999999984</v>
      </c>
      <c r="E5" s="20">
        <f t="shared" si="0"/>
        <v>-0.83000000000000007</v>
      </c>
      <c r="F5" s="21">
        <f t="shared" si="0"/>
        <v>-0.71</v>
      </c>
      <c r="G5" s="22">
        <f t="shared" si="0"/>
        <v>0.22000000000000064</v>
      </c>
      <c r="H5" s="23">
        <f t="shared" si="0"/>
        <v>1.2200000000000006</v>
      </c>
      <c r="I5" s="24">
        <f t="shared" si="0"/>
        <v>-5.9999999999998721E-2</v>
      </c>
      <c r="J5" s="25">
        <f t="shared" si="0"/>
        <v>1.0000000000001563E-2</v>
      </c>
      <c r="K5" s="23">
        <f t="shared" si="0"/>
        <v>2.7900000000000009</v>
      </c>
      <c r="L5" s="26">
        <f t="shared" si="0"/>
        <v>-1.7300000000000004</v>
      </c>
      <c r="M5" s="441">
        <f t="shared" si="0"/>
        <v>-1.4699999999999998</v>
      </c>
      <c r="N5" s="20">
        <f t="shared" si="0"/>
        <v>-0.89000000000000012</v>
      </c>
      <c r="O5" s="2" t="s">
        <v>21</v>
      </c>
    </row>
    <row r="6" spans="1:15" x14ac:dyDescent="0.3">
      <c r="A6" s="2" t="s">
        <v>85</v>
      </c>
      <c r="B6" s="18">
        <v>6.13</v>
      </c>
      <c r="C6" s="17">
        <v>-1.98</v>
      </c>
      <c r="D6" s="19">
        <v>-2.1</v>
      </c>
      <c r="E6" s="20">
        <v>1.27</v>
      </c>
      <c r="F6" s="21">
        <v>3.61</v>
      </c>
      <c r="G6" s="22">
        <v>5.4</v>
      </c>
      <c r="H6" s="23">
        <v>9.85</v>
      </c>
      <c r="I6" s="24">
        <v>11.5</v>
      </c>
      <c r="J6" s="25">
        <v>11.7</v>
      </c>
      <c r="K6" s="23">
        <v>7.66</v>
      </c>
      <c r="L6" s="26">
        <v>4.42</v>
      </c>
      <c r="M6" s="441">
        <v>3.45</v>
      </c>
      <c r="N6" s="20">
        <v>-2.5</v>
      </c>
      <c r="O6" s="2" t="s">
        <v>85</v>
      </c>
    </row>
    <row r="7" spans="1:15" x14ac:dyDescent="0.3">
      <c r="A7" s="2" t="s">
        <v>86</v>
      </c>
      <c r="B7" s="18">
        <v>2003</v>
      </c>
      <c r="C7" s="17">
        <v>2009</v>
      </c>
      <c r="D7" s="19">
        <v>2012</v>
      </c>
      <c r="E7" s="20">
        <v>2013</v>
      </c>
      <c r="F7" s="21">
        <v>2003</v>
      </c>
      <c r="G7" s="22">
        <v>2010</v>
      </c>
      <c r="H7" s="23">
        <v>2001</v>
      </c>
      <c r="I7" s="24">
        <v>2011</v>
      </c>
      <c r="J7" s="25">
        <v>2005</v>
      </c>
      <c r="K7" s="23">
        <v>2003</v>
      </c>
      <c r="L7" s="26">
        <v>2003</v>
      </c>
      <c r="M7" s="441">
        <v>2005</v>
      </c>
      <c r="N7" s="20">
        <v>2010</v>
      </c>
      <c r="O7" s="2" t="s">
        <v>86</v>
      </c>
    </row>
    <row r="8" spans="1:15" x14ac:dyDescent="0.3">
      <c r="A8" s="2" t="s">
        <v>87</v>
      </c>
      <c r="B8" s="18">
        <v>7.94</v>
      </c>
      <c r="C8" s="17">
        <v>5.46</v>
      </c>
      <c r="D8" s="19">
        <v>5.07</v>
      </c>
      <c r="E8" s="20">
        <v>4.58</v>
      </c>
      <c r="F8" s="21">
        <v>6.96</v>
      </c>
      <c r="G8" s="22">
        <v>10.5</v>
      </c>
      <c r="H8" s="23">
        <v>13</v>
      </c>
      <c r="I8" s="24">
        <v>15.3</v>
      </c>
      <c r="J8" s="25">
        <v>15.2</v>
      </c>
      <c r="K8" s="23">
        <v>13.9</v>
      </c>
      <c r="L8" s="26">
        <v>12</v>
      </c>
      <c r="M8" s="441">
        <v>7.61</v>
      </c>
      <c r="N8" s="20">
        <v>7.72</v>
      </c>
      <c r="O8" s="2" t="s">
        <v>87</v>
      </c>
    </row>
    <row r="9" spans="1:15" x14ac:dyDescent="0.3">
      <c r="A9" s="2" t="s">
        <v>86</v>
      </c>
      <c r="B9" s="18">
        <v>2014</v>
      </c>
      <c r="C9" s="17">
        <v>2007</v>
      </c>
      <c r="D9" s="19">
        <v>2002</v>
      </c>
      <c r="E9" s="20">
        <v>2001</v>
      </c>
      <c r="F9" s="21">
        <v>2011</v>
      </c>
      <c r="G9" s="22">
        <v>2008</v>
      </c>
      <c r="H9" s="23">
        <v>2007</v>
      </c>
      <c r="I9" s="24">
        <v>2006</v>
      </c>
      <c r="J9" s="25">
        <v>2004</v>
      </c>
      <c r="K9" s="23">
        <v>2006</v>
      </c>
      <c r="L9" s="26">
        <v>2001</v>
      </c>
      <c r="M9" s="441">
        <v>2009</v>
      </c>
      <c r="N9" s="20">
        <v>2015</v>
      </c>
      <c r="O9" s="2" t="s">
        <v>86</v>
      </c>
    </row>
    <row r="10" spans="1:15" x14ac:dyDescent="0.3">
      <c r="A10" s="3" t="s">
        <v>88</v>
      </c>
      <c r="B10" s="18">
        <f>MIN(C10:N10)</f>
        <v>-7.2</v>
      </c>
      <c r="C10" s="5">
        <v>-7.2</v>
      </c>
      <c r="D10" s="6">
        <v>-3.9</v>
      </c>
      <c r="E10" s="7">
        <v>-3.2</v>
      </c>
      <c r="F10" s="8">
        <v>-1.1000000000000001</v>
      </c>
      <c r="G10" s="9">
        <v>-0.8</v>
      </c>
      <c r="H10" s="10">
        <v>8.8000000000000007</v>
      </c>
      <c r="I10" s="11">
        <v>9</v>
      </c>
      <c r="J10" s="12">
        <v>8.6999999999999993</v>
      </c>
      <c r="K10" s="10">
        <v>8.6999999999999993</v>
      </c>
      <c r="L10" s="13">
        <v>1.1000000000000001</v>
      </c>
      <c r="M10" s="442">
        <v>-5.7</v>
      </c>
      <c r="N10" s="7">
        <v>-4.3</v>
      </c>
      <c r="O10" s="3" t="s">
        <v>88</v>
      </c>
    </row>
    <row r="11" spans="1:15" x14ac:dyDescent="0.3">
      <c r="A11" s="35" t="s">
        <v>89</v>
      </c>
      <c r="B11" s="50">
        <v>42388</v>
      </c>
      <c r="C11" s="39">
        <v>42388</v>
      </c>
      <c r="D11" s="40">
        <v>42417</v>
      </c>
      <c r="E11" s="41">
        <v>42440</v>
      </c>
      <c r="F11" s="42">
        <v>42478</v>
      </c>
      <c r="G11" s="43">
        <v>42491</v>
      </c>
      <c r="H11" s="44">
        <v>42537</v>
      </c>
      <c r="I11" s="45">
        <v>42558</v>
      </c>
      <c r="J11" s="46">
        <v>42592</v>
      </c>
      <c r="K11" s="44">
        <v>42634</v>
      </c>
      <c r="L11" s="47">
        <v>42655</v>
      </c>
      <c r="M11" s="443">
        <v>42704</v>
      </c>
      <c r="N11" s="41">
        <v>42734</v>
      </c>
      <c r="O11" s="35" t="s">
        <v>89</v>
      </c>
    </row>
    <row r="12" spans="1:15" x14ac:dyDescent="0.3">
      <c r="A12" s="2" t="s">
        <v>90</v>
      </c>
      <c r="B12" s="18">
        <v>-15.7</v>
      </c>
      <c r="C12" s="17">
        <v>-15.7</v>
      </c>
      <c r="D12" s="19">
        <v>-13.5</v>
      </c>
      <c r="E12" s="32">
        <v>-11.9</v>
      </c>
      <c r="F12" s="21">
        <v>-5.2</v>
      </c>
      <c r="G12" s="22">
        <v>-0.8</v>
      </c>
      <c r="H12" s="23">
        <v>3.1</v>
      </c>
      <c r="I12" s="24">
        <v>5.0999999999999996</v>
      </c>
      <c r="J12" s="25">
        <v>5.7</v>
      </c>
      <c r="K12" s="23">
        <v>1</v>
      </c>
      <c r="L12" s="26">
        <v>-5.5</v>
      </c>
      <c r="M12" s="441">
        <v>-6</v>
      </c>
      <c r="N12" s="20">
        <v>-10.6</v>
      </c>
      <c r="O12" s="2" t="s">
        <v>90</v>
      </c>
    </row>
    <row r="13" spans="1:15" ht="15" thickBot="1" x14ac:dyDescent="0.35">
      <c r="A13" s="49" t="s">
        <v>89</v>
      </c>
      <c r="B13" s="50">
        <v>39820</v>
      </c>
      <c r="C13" s="51">
        <v>39820</v>
      </c>
      <c r="D13" s="52">
        <v>40951</v>
      </c>
      <c r="E13" s="218">
        <v>38415</v>
      </c>
      <c r="F13" s="54">
        <v>37719</v>
      </c>
      <c r="G13" s="55">
        <v>42491</v>
      </c>
      <c r="H13" s="56">
        <v>38869</v>
      </c>
      <c r="I13" s="57">
        <v>40727</v>
      </c>
      <c r="J13" s="58">
        <v>40786</v>
      </c>
      <c r="K13" s="56">
        <v>37888</v>
      </c>
      <c r="L13" s="59">
        <v>37922</v>
      </c>
      <c r="M13" s="444">
        <v>40511</v>
      </c>
      <c r="N13" s="53">
        <v>40530</v>
      </c>
      <c r="O13" s="49" t="s">
        <v>89</v>
      </c>
    </row>
    <row r="14" spans="1:15" ht="15" thickTop="1" x14ac:dyDescent="0.3">
      <c r="A14" s="289" t="s">
        <v>97</v>
      </c>
      <c r="B14" s="434">
        <f>INT(SUM(C14:N14)*100/12)/100</f>
        <v>7.75</v>
      </c>
      <c r="C14" s="290">
        <v>3.4</v>
      </c>
      <c r="D14" s="291">
        <v>3.1</v>
      </c>
      <c r="E14" s="292">
        <v>3.1</v>
      </c>
      <c r="F14" s="293">
        <v>5.0999999999999996</v>
      </c>
      <c r="G14" s="294">
        <v>9.1999999999999993</v>
      </c>
      <c r="H14" s="295">
        <v>12.7</v>
      </c>
      <c r="I14" s="296">
        <v>13.9</v>
      </c>
      <c r="J14" s="297">
        <v>14.1</v>
      </c>
      <c r="K14" s="295">
        <v>14</v>
      </c>
      <c r="L14" s="298">
        <v>7.7</v>
      </c>
      <c r="M14" s="439">
        <v>4.7</v>
      </c>
      <c r="N14" s="292">
        <v>2.1</v>
      </c>
      <c r="O14" s="289" t="s">
        <v>97</v>
      </c>
    </row>
    <row r="15" spans="1:15" x14ac:dyDescent="0.3">
      <c r="A15" s="275" t="s">
        <v>98</v>
      </c>
      <c r="B15" s="253">
        <f>INT(SUM(C15:N15)*100/12)/100</f>
        <v>7.85</v>
      </c>
      <c r="C15" s="276">
        <v>2.2999999999999998</v>
      </c>
      <c r="D15" s="277">
        <v>4.0999999999999996</v>
      </c>
      <c r="E15" s="278">
        <v>3.8</v>
      </c>
      <c r="F15" s="279">
        <v>4.5999999999999996</v>
      </c>
      <c r="G15" s="280">
        <v>9.1999999999999993</v>
      </c>
      <c r="H15" s="281">
        <v>11.7</v>
      </c>
      <c r="I15" s="282">
        <v>12</v>
      </c>
      <c r="J15" s="283">
        <v>13.3</v>
      </c>
      <c r="K15" s="281">
        <v>12.7</v>
      </c>
      <c r="L15" s="284">
        <v>9.6999999999999993</v>
      </c>
      <c r="M15" s="440">
        <v>6.1</v>
      </c>
      <c r="N15" s="278">
        <v>4.8</v>
      </c>
      <c r="O15" s="275" t="s">
        <v>98</v>
      </c>
    </row>
    <row r="16" spans="1:15" x14ac:dyDescent="0.3">
      <c r="A16" s="2" t="s">
        <v>21</v>
      </c>
      <c r="B16" s="18">
        <f t="shared" ref="B16:N16" si="1">B14-B15</f>
        <v>-9.9999999999999645E-2</v>
      </c>
      <c r="C16" s="17">
        <f t="shared" si="1"/>
        <v>1.1000000000000001</v>
      </c>
      <c r="D16" s="19">
        <f t="shared" si="1"/>
        <v>-0.99999999999999956</v>
      </c>
      <c r="E16" s="20">
        <f t="shared" si="1"/>
        <v>-0.69999999999999973</v>
      </c>
      <c r="F16" s="21">
        <f t="shared" si="1"/>
        <v>0.5</v>
      </c>
      <c r="G16" s="22">
        <f t="shared" si="1"/>
        <v>0</v>
      </c>
      <c r="H16" s="23">
        <f t="shared" si="1"/>
        <v>1</v>
      </c>
      <c r="I16" s="24">
        <f t="shared" si="1"/>
        <v>1.9000000000000004</v>
      </c>
      <c r="J16" s="25">
        <f t="shared" si="1"/>
        <v>0.79999999999999893</v>
      </c>
      <c r="K16" s="23">
        <f t="shared" si="1"/>
        <v>1.3000000000000007</v>
      </c>
      <c r="L16" s="26">
        <f t="shared" si="1"/>
        <v>-1.9999999999999991</v>
      </c>
      <c r="M16" s="441">
        <f t="shared" si="1"/>
        <v>-1.3999999999999995</v>
      </c>
      <c r="N16" s="20">
        <f t="shared" si="1"/>
        <v>-2.6999999999999997</v>
      </c>
      <c r="O16" s="2" t="s">
        <v>21</v>
      </c>
    </row>
    <row r="17" spans="1:15" x14ac:dyDescent="0.3">
      <c r="A17" s="2" t="s">
        <v>85</v>
      </c>
      <c r="B17" s="16"/>
      <c r="C17" s="17">
        <v>-5.6</v>
      </c>
      <c r="D17" s="19">
        <v>-7.6</v>
      </c>
      <c r="E17" s="20">
        <v>-0.7</v>
      </c>
      <c r="F17" s="21">
        <v>2.2000000000000002</v>
      </c>
      <c r="G17" s="22">
        <v>5.8</v>
      </c>
      <c r="H17" s="23">
        <v>8.3000000000000007</v>
      </c>
      <c r="I17" s="24">
        <v>11.1</v>
      </c>
      <c r="J17" s="25">
        <v>10.6</v>
      </c>
      <c r="K17" s="23">
        <v>7.6</v>
      </c>
      <c r="L17" s="26">
        <v>5.0999999999999996</v>
      </c>
      <c r="M17" s="441">
        <v>1</v>
      </c>
      <c r="N17" s="20">
        <v>-2.4</v>
      </c>
      <c r="O17" s="2" t="s">
        <v>85</v>
      </c>
    </row>
    <row r="18" spans="1:15" x14ac:dyDescent="0.3">
      <c r="A18" s="2" t="s">
        <v>86</v>
      </c>
      <c r="B18" s="217"/>
      <c r="C18" s="17">
        <v>1963</v>
      </c>
      <c r="D18" s="19">
        <v>1956</v>
      </c>
      <c r="E18" s="20">
        <v>1955</v>
      </c>
      <c r="F18" s="21">
        <v>1954</v>
      </c>
      <c r="G18" s="22">
        <v>2010</v>
      </c>
      <c r="H18" s="23">
        <v>1949</v>
      </c>
      <c r="I18" s="24">
        <v>1984</v>
      </c>
      <c r="J18" s="25">
        <v>1978</v>
      </c>
      <c r="K18" s="23">
        <v>1986</v>
      </c>
      <c r="L18" s="26">
        <v>1947</v>
      </c>
      <c r="M18" s="441">
        <v>1985</v>
      </c>
      <c r="N18" s="20">
        <v>2010</v>
      </c>
      <c r="O18" s="2" t="s">
        <v>86</v>
      </c>
    </row>
    <row r="19" spans="1:15" x14ac:dyDescent="0.3">
      <c r="A19" s="2" t="s">
        <v>87</v>
      </c>
      <c r="B19" s="16"/>
      <c r="C19" s="17">
        <v>5.5</v>
      </c>
      <c r="D19" s="19">
        <v>5.4</v>
      </c>
      <c r="E19" s="20">
        <v>6.4</v>
      </c>
      <c r="F19" s="21">
        <v>7.9</v>
      </c>
      <c r="G19" s="22">
        <v>10.5</v>
      </c>
      <c r="H19" s="23">
        <v>12.5</v>
      </c>
      <c r="I19" s="24">
        <v>15.3</v>
      </c>
      <c r="J19" s="25">
        <v>15.8</v>
      </c>
      <c r="K19" s="23">
        <v>14</v>
      </c>
      <c r="L19" s="26">
        <v>11.9</v>
      </c>
      <c r="M19" s="441">
        <v>9.3000000000000007</v>
      </c>
      <c r="N19" s="20">
        <v>8</v>
      </c>
      <c r="O19" s="2" t="s">
        <v>87</v>
      </c>
    </row>
    <row r="20" spans="1:15" x14ac:dyDescent="0.3">
      <c r="A20" s="2" t="s">
        <v>86</v>
      </c>
      <c r="B20" s="217"/>
      <c r="C20" s="17">
        <v>2007</v>
      </c>
      <c r="D20" s="19">
        <v>1990</v>
      </c>
      <c r="E20" s="20">
        <v>1981</v>
      </c>
      <c r="F20" s="21">
        <v>1961</v>
      </c>
      <c r="G20" s="22">
        <v>2000</v>
      </c>
      <c r="H20" s="23">
        <v>2007</v>
      </c>
      <c r="I20" s="24">
        <v>2006</v>
      </c>
      <c r="J20" s="25">
        <v>1997</v>
      </c>
      <c r="K20" s="23">
        <v>2016</v>
      </c>
      <c r="L20" s="26">
        <v>2001</v>
      </c>
      <c r="M20" s="441">
        <v>1994</v>
      </c>
      <c r="N20" s="20">
        <v>2015</v>
      </c>
      <c r="O20" s="2" t="s">
        <v>86</v>
      </c>
    </row>
    <row r="21" spans="1:15" x14ac:dyDescent="0.3">
      <c r="A21" s="3" t="s">
        <v>100</v>
      </c>
      <c r="B21" s="4">
        <f>MIN(C21:N21)</f>
        <v>-6.2</v>
      </c>
      <c r="C21" s="5">
        <v>-6.2</v>
      </c>
      <c r="D21" s="6">
        <v>-3.7</v>
      </c>
      <c r="E21" s="7">
        <v>-1</v>
      </c>
      <c r="F21" s="8">
        <v>0.1</v>
      </c>
      <c r="G21" s="9">
        <v>0.7</v>
      </c>
      <c r="H21" s="10">
        <v>9.9</v>
      </c>
      <c r="I21" s="11">
        <v>10.4</v>
      </c>
      <c r="J21" s="12">
        <v>9.6999999999999993</v>
      </c>
      <c r="K21" s="10">
        <v>9.4</v>
      </c>
      <c r="L21" s="13">
        <v>3.4</v>
      </c>
      <c r="M21" s="442">
        <v>-4.2</v>
      </c>
      <c r="N21" s="7">
        <v>-4.7</v>
      </c>
      <c r="O21" s="3" t="s">
        <v>100</v>
      </c>
    </row>
    <row r="22" spans="1:15" x14ac:dyDescent="0.3">
      <c r="A22" s="35" t="s">
        <v>89</v>
      </c>
      <c r="B22" s="38">
        <v>42389</v>
      </c>
      <c r="C22" s="39">
        <v>42024</v>
      </c>
      <c r="D22" s="40">
        <v>42417</v>
      </c>
      <c r="E22" s="41">
        <v>42440</v>
      </c>
      <c r="F22" s="42">
        <v>42461</v>
      </c>
      <c r="G22" s="43">
        <v>42491</v>
      </c>
      <c r="H22" s="44">
        <v>42537</v>
      </c>
      <c r="I22" s="45">
        <v>42558</v>
      </c>
      <c r="J22" s="46">
        <v>42592</v>
      </c>
      <c r="K22" s="44">
        <v>42634</v>
      </c>
      <c r="L22" s="47">
        <v>42655</v>
      </c>
      <c r="M22" s="443">
        <v>42704</v>
      </c>
      <c r="N22" s="41">
        <v>42735</v>
      </c>
      <c r="O22" s="35" t="s">
        <v>89</v>
      </c>
    </row>
    <row r="23" spans="1:15" x14ac:dyDescent="0.3">
      <c r="A23" s="2" t="s">
        <v>17</v>
      </c>
      <c r="B23" s="18">
        <v>-17.399999999999999</v>
      </c>
      <c r="C23" s="17">
        <v>-17.399999999999999</v>
      </c>
      <c r="D23" s="19">
        <v>-15.2</v>
      </c>
      <c r="E23" s="20">
        <v>-9.8000000000000007</v>
      </c>
      <c r="F23" s="21">
        <v>-3.8</v>
      </c>
      <c r="G23" s="22">
        <v>-1.6</v>
      </c>
      <c r="H23" s="23">
        <v>0</v>
      </c>
      <c r="I23" s="24">
        <v>1.3</v>
      </c>
      <c r="J23" s="25">
        <v>4.9000000000000004</v>
      </c>
      <c r="K23" s="23">
        <v>1.3</v>
      </c>
      <c r="L23" s="26">
        <v>-5</v>
      </c>
      <c r="M23" s="441">
        <v>-8.5</v>
      </c>
      <c r="N23" s="20">
        <v>-14.6</v>
      </c>
      <c r="O23" s="2" t="s">
        <v>17</v>
      </c>
    </row>
    <row r="24" spans="1:15" x14ac:dyDescent="0.3">
      <c r="A24" s="2" t="s">
        <v>89</v>
      </c>
      <c r="B24" s="38">
        <v>31064</v>
      </c>
      <c r="C24" s="73">
        <v>31064</v>
      </c>
      <c r="D24" s="74">
        <v>10637</v>
      </c>
      <c r="E24" s="75">
        <v>38415</v>
      </c>
      <c r="F24" s="76">
        <v>8128</v>
      </c>
      <c r="G24" s="77">
        <v>22038</v>
      </c>
      <c r="H24" s="78">
        <v>12219</v>
      </c>
      <c r="I24" s="79">
        <v>12264</v>
      </c>
      <c r="J24" s="80">
        <v>29095</v>
      </c>
      <c r="K24" s="78">
        <v>29121</v>
      </c>
      <c r="L24" s="81">
        <v>7952</v>
      </c>
      <c r="M24" s="445">
        <v>10169</v>
      </c>
      <c r="N24" s="75">
        <v>13504</v>
      </c>
      <c r="O24" s="2" t="s">
        <v>89</v>
      </c>
    </row>
    <row r="25" spans="1:15" x14ac:dyDescent="0.3">
      <c r="A25" s="83" t="s">
        <v>101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446"/>
      <c r="N25" s="28"/>
      <c r="O25" s="83" t="s">
        <v>101</v>
      </c>
    </row>
    <row r="26" spans="1:15" x14ac:dyDescent="0.3">
      <c r="A26" s="263" t="s">
        <v>102</v>
      </c>
      <c r="B26" s="264">
        <f>INT(SUM(C26:N26)*100/12)/100</f>
        <v>15.39</v>
      </c>
      <c r="C26" s="265">
        <v>8.26</v>
      </c>
      <c r="D26" s="266">
        <v>8.36</v>
      </c>
      <c r="E26" s="267">
        <v>10.7</v>
      </c>
      <c r="F26" s="268">
        <v>13.9</v>
      </c>
      <c r="G26" s="269">
        <v>18.8</v>
      </c>
      <c r="H26" s="270">
        <v>20.6</v>
      </c>
      <c r="I26" s="271">
        <v>23.5</v>
      </c>
      <c r="J26" s="272">
        <v>24.7</v>
      </c>
      <c r="K26" s="270">
        <v>22.8</v>
      </c>
      <c r="L26" s="273">
        <v>15.5</v>
      </c>
      <c r="M26" s="447">
        <v>10.1</v>
      </c>
      <c r="N26" s="267">
        <v>7.46</v>
      </c>
      <c r="O26" s="263" t="s">
        <v>102</v>
      </c>
    </row>
    <row r="27" spans="1:15" x14ac:dyDescent="0.3">
      <c r="A27" s="275" t="s">
        <v>103</v>
      </c>
      <c r="B27" s="253">
        <f>INT(SUM(C27:N27)*100/12)/100</f>
        <v>15.66</v>
      </c>
      <c r="C27" s="276">
        <v>7.32</v>
      </c>
      <c r="D27" s="277">
        <v>8.0299999999999994</v>
      </c>
      <c r="E27" s="278">
        <v>11.93</v>
      </c>
      <c r="F27" s="279">
        <v>16.34</v>
      </c>
      <c r="G27" s="280">
        <v>18.71</v>
      </c>
      <c r="H27" s="281">
        <v>22.01</v>
      </c>
      <c r="I27" s="282">
        <v>23.84</v>
      </c>
      <c r="J27" s="283">
        <v>23.63</v>
      </c>
      <c r="K27" s="281">
        <v>20.91</v>
      </c>
      <c r="L27" s="284">
        <v>16.41</v>
      </c>
      <c r="M27" s="440">
        <v>11.31</v>
      </c>
      <c r="N27" s="278">
        <v>7.52</v>
      </c>
      <c r="O27" s="275" t="s">
        <v>103</v>
      </c>
    </row>
    <row r="28" spans="1:15" x14ac:dyDescent="0.3">
      <c r="A28" s="2" t="s">
        <v>21</v>
      </c>
      <c r="B28" s="18">
        <f t="shared" ref="B28:N28" si="2">B26-B27</f>
        <v>-0.26999999999999957</v>
      </c>
      <c r="C28" s="17">
        <f t="shared" si="2"/>
        <v>0.9399999999999995</v>
      </c>
      <c r="D28" s="19">
        <f t="shared" si="2"/>
        <v>0.33000000000000007</v>
      </c>
      <c r="E28" s="20">
        <f t="shared" si="2"/>
        <v>-1.2300000000000004</v>
      </c>
      <c r="F28" s="21">
        <f t="shared" si="2"/>
        <v>-2.4399999999999995</v>
      </c>
      <c r="G28" s="22">
        <f t="shared" si="2"/>
        <v>8.9999999999999858E-2</v>
      </c>
      <c r="H28" s="23">
        <f t="shared" si="2"/>
        <v>-1.4100000000000001</v>
      </c>
      <c r="I28" s="24">
        <f t="shared" si="2"/>
        <v>-0.33999999999999986</v>
      </c>
      <c r="J28" s="25">
        <f t="shared" si="2"/>
        <v>1.0700000000000003</v>
      </c>
      <c r="K28" s="23">
        <f t="shared" si="2"/>
        <v>1.8900000000000006</v>
      </c>
      <c r="L28" s="26">
        <f t="shared" si="2"/>
        <v>-0.91000000000000014</v>
      </c>
      <c r="M28" s="441">
        <f t="shared" si="2"/>
        <v>-1.2100000000000009</v>
      </c>
      <c r="N28" s="20">
        <f t="shared" si="2"/>
        <v>-5.9999999999999609E-2</v>
      </c>
      <c r="O28" s="2" t="s">
        <v>21</v>
      </c>
    </row>
    <row r="29" spans="1:15" x14ac:dyDescent="0.3">
      <c r="A29" s="2" t="s">
        <v>104</v>
      </c>
      <c r="B29" s="18">
        <v>14.88</v>
      </c>
      <c r="C29" s="17">
        <v>3.15</v>
      </c>
      <c r="D29" s="19">
        <v>5.07</v>
      </c>
      <c r="E29" s="20">
        <v>9.8000000000000007</v>
      </c>
      <c r="F29" s="21">
        <v>12.9</v>
      </c>
      <c r="G29" s="22">
        <v>16</v>
      </c>
      <c r="H29" s="23">
        <v>20</v>
      </c>
      <c r="I29" s="24">
        <v>21.9</v>
      </c>
      <c r="J29" s="25">
        <v>21.3</v>
      </c>
      <c r="K29" s="23">
        <v>18.100000000000001</v>
      </c>
      <c r="L29" s="26">
        <v>13.5</v>
      </c>
      <c r="M29" s="441">
        <v>9.4</v>
      </c>
      <c r="N29" s="20">
        <v>2.39</v>
      </c>
      <c r="O29" s="2" t="s">
        <v>104</v>
      </c>
    </row>
    <row r="30" spans="1:15" x14ac:dyDescent="0.3">
      <c r="A30" s="2" t="s">
        <v>86</v>
      </c>
      <c r="B30" s="18">
        <v>2013</v>
      </c>
      <c r="C30" s="17">
        <v>2010</v>
      </c>
      <c r="D30" s="19">
        <v>2012</v>
      </c>
      <c r="E30" s="20">
        <v>2006</v>
      </c>
      <c r="F30" s="21">
        <v>2001</v>
      </c>
      <c r="G30" s="22">
        <v>2013</v>
      </c>
      <c r="H30" s="23">
        <v>2002</v>
      </c>
      <c r="I30" s="24">
        <v>2002</v>
      </c>
      <c r="J30" s="25">
        <v>2014</v>
      </c>
      <c r="K30" s="23">
        <v>2001</v>
      </c>
      <c r="L30" s="26">
        <v>2003</v>
      </c>
      <c r="M30" s="441">
        <v>2010</v>
      </c>
      <c r="N30" s="20">
        <v>2010</v>
      </c>
      <c r="O30" s="2" t="s">
        <v>86</v>
      </c>
    </row>
    <row r="31" spans="1:15" x14ac:dyDescent="0.3">
      <c r="A31" s="2" t="s">
        <v>105</v>
      </c>
      <c r="B31" s="18">
        <v>16.66</v>
      </c>
      <c r="C31" s="17">
        <v>10.3</v>
      </c>
      <c r="D31" s="19">
        <v>10.8</v>
      </c>
      <c r="E31" s="20">
        <v>14.9</v>
      </c>
      <c r="F31" s="21">
        <v>20.8</v>
      </c>
      <c r="G31" s="22">
        <v>22.1</v>
      </c>
      <c r="H31" s="23">
        <v>23.5</v>
      </c>
      <c r="I31" s="24">
        <v>28.9</v>
      </c>
      <c r="J31" s="25">
        <v>26.9</v>
      </c>
      <c r="K31" s="23">
        <v>23.8</v>
      </c>
      <c r="L31" s="26">
        <v>19.2</v>
      </c>
      <c r="M31" s="441">
        <v>13.1</v>
      </c>
      <c r="N31" s="20">
        <v>12</v>
      </c>
      <c r="O31" s="2" t="s">
        <v>105</v>
      </c>
    </row>
    <row r="32" spans="1:15" x14ac:dyDescent="0.3">
      <c r="A32" s="2" t="s">
        <v>86</v>
      </c>
      <c r="B32" s="18">
        <v>2014</v>
      </c>
      <c r="C32" s="17">
        <v>2007</v>
      </c>
      <c r="D32" s="19">
        <v>2014</v>
      </c>
      <c r="E32" s="20">
        <v>2014</v>
      </c>
      <c r="F32" s="21">
        <v>2007</v>
      </c>
      <c r="G32" s="22">
        <v>2008</v>
      </c>
      <c r="H32" s="23">
        <v>2005</v>
      </c>
      <c r="I32" s="24">
        <v>2006</v>
      </c>
      <c r="J32" s="25">
        <v>2003</v>
      </c>
      <c r="K32" s="23">
        <v>2006</v>
      </c>
      <c r="L32" s="26">
        <v>2005</v>
      </c>
      <c r="M32" s="441">
        <v>2006</v>
      </c>
      <c r="N32" s="20">
        <v>2015</v>
      </c>
      <c r="O32" s="2" t="s">
        <v>86</v>
      </c>
    </row>
    <row r="33" spans="1:15" x14ac:dyDescent="0.3">
      <c r="A33" s="3" t="s">
        <v>106</v>
      </c>
      <c r="B33" s="18">
        <f>MAX(C33:N33)</f>
        <v>36.4</v>
      </c>
      <c r="C33" s="5">
        <v>13.6</v>
      </c>
      <c r="D33" s="6">
        <v>12.2</v>
      </c>
      <c r="E33" s="7">
        <v>14.1</v>
      </c>
      <c r="F33" s="8">
        <v>20.5</v>
      </c>
      <c r="G33" s="9">
        <v>26.3</v>
      </c>
      <c r="H33" s="10">
        <v>28.6</v>
      </c>
      <c r="I33" s="11">
        <v>34.200000000000003</v>
      </c>
      <c r="J33" s="12">
        <v>36.4</v>
      </c>
      <c r="K33" s="10">
        <v>31</v>
      </c>
      <c r="L33" s="13">
        <v>18.899999999999999</v>
      </c>
      <c r="M33" s="442">
        <v>17.399999999999999</v>
      </c>
      <c r="N33" s="7">
        <v>12.4</v>
      </c>
      <c r="O33" s="3" t="s">
        <v>106</v>
      </c>
    </row>
    <row r="34" spans="1:15" x14ac:dyDescent="0.3">
      <c r="A34" s="35" t="s">
        <v>89</v>
      </c>
      <c r="B34" s="38"/>
      <c r="C34" s="39">
        <v>42394</v>
      </c>
      <c r="D34" s="40">
        <v>42406</v>
      </c>
      <c r="E34" s="41">
        <v>42454</v>
      </c>
      <c r="F34" s="42">
        <v>42463</v>
      </c>
      <c r="G34" s="43">
        <v>42498</v>
      </c>
      <c r="H34" s="44">
        <v>42543</v>
      </c>
      <c r="I34" s="45">
        <v>42570</v>
      </c>
      <c r="J34" s="46">
        <v>42606</v>
      </c>
      <c r="K34" s="44">
        <v>42626</v>
      </c>
      <c r="L34" s="47">
        <v>42674</v>
      </c>
      <c r="M34" s="443">
        <v>42675</v>
      </c>
      <c r="N34" s="41">
        <v>42713</v>
      </c>
      <c r="O34" s="35" t="s">
        <v>89</v>
      </c>
    </row>
    <row r="35" spans="1:15" x14ac:dyDescent="0.3">
      <c r="A35" s="2" t="s">
        <v>107</v>
      </c>
      <c r="B35" s="18">
        <v>37.799999999999997</v>
      </c>
      <c r="C35" s="17">
        <v>14.6</v>
      </c>
      <c r="D35" s="19">
        <v>18.2</v>
      </c>
      <c r="E35" s="32">
        <v>22.3</v>
      </c>
      <c r="F35" s="21">
        <v>27.7</v>
      </c>
      <c r="G35" s="22">
        <v>32</v>
      </c>
      <c r="H35" s="23">
        <v>36.4</v>
      </c>
      <c r="I35" s="24">
        <v>36.4</v>
      </c>
      <c r="J35" s="84">
        <v>37.799999999999997</v>
      </c>
      <c r="K35" s="23">
        <v>33.4</v>
      </c>
      <c r="L35" s="26">
        <v>28.8</v>
      </c>
      <c r="M35" s="441">
        <v>20.9</v>
      </c>
      <c r="N35" s="20">
        <v>15.4</v>
      </c>
      <c r="O35" s="2" t="s">
        <v>107</v>
      </c>
    </row>
    <row r="36" spans="1:15" ht="15" thickBot="1" x14ac:dyDescent="0.35">
      <c r="A36" s="49" t="s">
        <v>89</v>
      </c>
      <c r="B36" s="50">
        <v>37843</v>
      </c>
      <c r="C36" s="39">
        <v>41645</v>
      </c>
      <c r="D36" s="52">
        <v>38021</v>
      </c>
      <c r="E36" s="218">
        <v>38427</v>
      </c>
      <c r="F36" s="54">
        <v>40656</v>
      </c>
      <c r="G36" s="55">
        <v>38499</v>
      </c>
      <c r="H36" s="56">
        <v>40721</v>
      </c>
      <c r="I36" s="57">
        <v>38917</v>
      </c>
      <c r="J36" s="200">
        <v>37843</v>
      </c>
      <c r="K36" s="56">
        <v>41522</v>
      </c>
      <c r="L36" s="59">
        <v>40817</v>
      </c>
      <c r="M36" s="444">
        <v>42315</v>
      </c>
      <c r="N36" s="53">
        <v>39056</v>
      </c>
      <c r="O36" s="49" t="s">
        <v>89</v>
      </c>
    </row>
    <row r="37" spans="1:15" ht="15" thickTop="1" x14ac:dyDescent="0.3">
      <c r="A37" s="289" t="s">
        <v>112</v>
      </c>
      <c r="B37" s="151">
        <f>INT(SUM(C37:N37)*100/12)/100</f>
        <v>14.71</v>
      </c>
      <c r="C37" s="290">
        <v>8.4</v>
      </c>
      <c r="D37" s="291">
        <v>8.1999999999999993</v>
      </c>
      <c r="E37" s="292">
        <v>9.8000000000000007</v>
      </c>
      <c r="F37" s="293">
        <v>12.9</v>
      </c>
      <c r="G37" s="294">
        <v>17.899999999999999</v>
      </c>
      <c r="H37" s="295">
        <v>19.399999999999999</v>
      </c>
      <c r="I37" s="296">
        <v>22.2</v>
      </c>
      <c r="J37" s="297">
        <v>23.6</v>
      </c>
      <c r="K37" s="295">
        <v>22</v>
      </c>
      <c r="L37" s="298">
        <v>14.8</v>
      </c>
      <c r="M37" s="439">
        <v>9.9</v>
      </c>
      <c r="N37" s="292">
        <v>7.5</v>
      </c>
      <c r="O37" s="289" t="s">
        <v>112</v>
      </c>
    </row>
    <row r="38" spans="1:15" x14ac:dyDescent="0.3">
      <c r="A38" s="275" t="s">
        <v>113</v>
      </c>
      <c r="B38" s="253">
        <f>INT(SUM(C38:N38)*100/12)/100</f>
        <v>13.79</v>
      </c>
      <c r="C38" s="276">
        <v>5.9</v>
      </c>
      <c r="D38" s="277">
        <v>6.9</v>
      </c>
      <c r="E38" s="278">
        <v>10.1</v>
      </c>
      <c r="F38" s="279">
        <v>13</v>
      </c>
      <c r="G38" s="280">
        <v>16.8</v>
      </c>
      <c r="H38" s="281">
        <v>19.3</v>
      </c>
      <c r="I38" s="282">
        <v>21.4</v>
      </c>
      <c r="J38" s="283">
        <v>21.6</v>
      </c>
      <c r="K38" s="281">
        <v>19.2</v>
      </c>
      <c r="L38" s="284">
        <v>14.9</v>
      </c>
      <c r="M38" s="440">
        <v>9.6</v>
      </c>
      <c r="N38" s="278">
        <v>6.8</v>
      </c>
      <c r="O38" s="275" t="s">
        <v>113</v>
      </c>
    </row>
    <row r="39" spans="1:15" x14ac:dyDescent="0.3">
      <c r="A39" s="2" t="s">
        <v>21</v>
      </c>
      <c r="B39" s="18">
        <f t="shared" ref="B39:N39" si="3">B37-B38</f>
        <v>0.92000000000000171</v>
      </c>
      <c r="C39" s="17">
        <f t="shared" si="3"/>
        <v>2.5</v>
      </c>
      <c r="D39" s="19">
        <f t="shared" si="3"/>
        <v>1.2999999999999989</v>
      </c>
      <c r="E39" s="20">
        <f t="shared" si="3"/>
        <v>-0.29999999999999893</v>
      </c>
      <c r="F39" s="21">
        <f t="shared" si="3"/>
        <v>-9.9999999999999645E-2</v>
      </c>
      <c r="G39" s="22">
        <f t="shared" si="3"/>
        <v>1.0999999999999979</v>
      </c>
      <c r="H39" s="23">
        <f t="shared" si="3"/>
        <v>9.9999999999997868E-2</v>
      </c>
      <c r="I39" s="24">
        <f t="shared" si="3"/>
        <v>0.80000000000000071</v>
      </c>
      <c r="J39" s="25">
        <f t="shared" si="3"/>
        <v>2</v>
      </c>
      <c r="K39" s="23">
        <f t="shared" si="3"/>
        <v>2.8000000000000007</v>
      </c>
      <c r="L39" s="26">
        <f t="shared" si="3"/>
        <v>-9.9999999999999645E-2</v>
      </c>
      <c r="M39" s="441">
        <f t="shared" si="3"/>
        <v>0.30000000000000071</v>
      </c>
      <c r="N39" s="20">
        <f t="shared" si="3"/>
        <v>0.70000000000000018</v>
      </c>
      <c r="O39" s="2" t="s">
        <v>21</v>
      </c>
    </row>
    <row r="40" spans="1:15" x14ac:dyDescent="0.3">
      <c r="A40" s="2" t="s">
        <v>104</v>
      </c>
      <c r="B40" s="16"/>
      <c r="C40" s="17">
        <v>-0.6</v>
      </c>
      <c r="D40" s="19">
        <v>0.5</v>
      </c>
      <c r="E40" s="20">
        <v>6.6</v>
      </c>
      <c r="F40" s="21">
        <v>9.3000000000000007</v>
      </c>
      <c r="G40" s="22">
        <v>13.1</v>
      </c>
      <c r="H40" s="23">
        <v>16.3</v>
      </c>
      <c r="I40" s="24">
        <v>18.100000000000001</v>
      </c>
      <c r="J40" s="25">
        <v>18.7</v>
      </c>
      <c r="K40" s="23">
        <v>16.3</v>
      </c>
      <c r="L40" s="26">
        <v>10</v>
      </c>
      <c r="M40" s="441">
        <v>6.1</v>
      </c>
      <c r="N40" s="20">
        <v>2.2000000000000002</v>
      </c>
      <c r="O40" s="2" t="s">
        <v>104</v>
      </c>
    </row>
    <row r="41" spans="1:15" x14ac:dyDescent="0.3">
      <c r="A41" s="2" t="s">
        <v>86</v>
      </c>
      <c r="B41" s="217"/>
      <c r="C41" s="17">
        <v>1963</v>
      </c>
      <c r="D41" s="19">
        <v>1956</v>
      </c>
      <c r="E41" s="20">
        <v>1970</v>
      </c>
      <c r="F41" s="21">
        <v>1986</v>
      </c>
      <c r="G41" s="22">
        <v>1984</v>
      </c>
      <c r="H41" s="23">
        <v>1991</v>
      </c>
      <c r="I41" s="24">
        <v>1965</v>
      </c>
      <c r="J41" s="25">
        <v>1963</v>
      </c>
      <c r="K41" s="23">
        <v>1986</v>
      </c>
      <c r="L41" s="26">
        <v>1974</v>
      </c>
      <c r="M41" s="441">
        <v>1993</v>
      </c>
      <c r="N41" s="20">
        <v>2010</v>
      </c>
      <c r="O41" s="2" t="s">
        <v>86</v>
      </c>
    </row>
    <row r="42" spans="1:15" x14ac:dyDescent="0.3">
      <c r="A42" s="2" t="s">
        <v>105</v>
      </c>
      <c r="B42" s="16"/>
      <c r="C42" s="17">
        <v>9.9</v>
      </c>
      <c r="D42" s="19">
        <v>11.9</v>
      </c>
      <c r="E42" s="20">
        <v>14.8</v>
      </c>
      <c r="F42" s="21">
        <v>16.8</v>
      </c>
      <c r="G42" s="22">
        <v>20.9</v>
      </c>
      <c r="H42" s="23">
        <v>23.9</v>
      </c>
      <c r="I42" s="24">
        <v>27.3</v>
      </c>
      <c r="J42" s="25">
        <v>27.9</v>
      </c>
      <c r="K42" s="23">
        <v>23.9</v>
      </c>
      <c r="L42" s="26">
        <v>18.100000000000001</v>
      </c>
      <c r="M42" s="441">
        <v>13.1</v>
      </c>
      <c r="N42" s="20">
        <v>12.3</v>
      </c>
      <c r="O42" s="2" t="s">
        <v>105</v>
      </c>
    </row>
    <row r="43" spans="1:15" x14ac:dyDescent="0.3">
      <c r="A43" s="2" t="s">
        <v>86</v>
      </c>
      <c r="B43" s="217"/>
      <c r="C43" s="17">
        <v>2007</v>
      </c>
      <c r="D43" s="19">
        <v>1990</v>
      </c>
      <c r="E43" s="20">
        <v>1948</v>
      </c>
      <c r="F43" s="21">
        <v>1949</v>
      </c>
      <c r="G43" s="22">
        <v>1947</v>
      </c>
      <c r="H43" s="23">
        <v>1976</v>
      </c>
      <c r="I43" s="24">
        <v>2006</v>
      </c>
      <c r="J43" s="25">
        <v>1947</v>
      </c>
      <c r="K43" s="23">
        <v>1959</v>
      </c>
      <c r="L43" s="26">
        <v>2001</v>
      </c>
      <c r="M43" s="441">
        <v>1994</v>
      </c>
      <c r="N43" s="20">
        <v>2015</v>
      </c>
      <c r="O43" s="2" t="s">
        <v>86</v>
      </c>
    </row>
    <row r="44" spans="1:15" x14ac:dyDescent="0.3">
      <c r="A44" s="3" t="s">
        <v>106</v>
      </c>
      <c r="B44" s="18">
        <f>MAX(C44:N44)</f>
        <v>35</v>
      </c>
      <c r="C44" s="5">
        <v>13.9</v>
      </c>
      <c r="D44" s="6">
        <v>12.6</v>
      </c>
      <c r="E44" s="7">
        <v>14</v>
      </c>
      <c r="F44" s="8">
        <v>20.3</v>
      </c>
      <c r="G44" s="9">
        <v>25.2</v>
      </c>
      <c r="H44" s="10">
        <v>27.7</v>
      </c>
      <c r="I44" s="11">
        <v>33.299999999999997</v>
      </c>
      <c r="J44" s="12">
        <v>35</v>
      </c>
      <c r="K44" s="10">
        <v>30.7</v>
      </c>
      <c r="L44" s="13">
        <v>18.7</v>
      </c>
      <c r="M44" s="442">
        <v>15.9</v>
      </c>
      <c r="N44" s="7">
        <v>12.6</v>
      </c>
      <c r="O44" s="3" t="s">
        <v>106</v>
      </c>
    </row>
    <row r="45" spans="1:15" x14ac:dyDescent="0.3">
      <c r="A45" s="35" t="s">
        <v>89</v>
      </c>
      <c r="B45" s="38"/>
      <c r="C45" s="39">
        <v>42394</v>
      </c>
      <c r="D45" s="40">
        <v>42406</v>
      </c>
      <c r="E45" s="41">
        <v>42455</v>
      </c>
      <c r="F45" s="42">
        <v>42463</v>
      </c>
      <c r="G45" s="43">
        <v>42498</v>
      </c>
      <c r="H45" s="44">
        <v>42543</v>
      </c>
      <c r="I45" s="45">
        <v>42570</v>
      </c>
      <c r="J45" s="46">
        <v>42606</v>
      </c>
      <c r="K45" s="44">
        <v>42629</v>
      </c>
      <c r="L45" s="47">
        <v>42644</v>
      </c>
      <c r="M45" s="443">
        <v>42675</v>
      </c>
      <c r="N45" s="41">
        <v>42713</v>
      </c>
      <c r="O45" s="35" t="s">
        <v>89</v>
      </c>
    </row>
    <row r="46" spans="1:15" x14ac:dyDescent="0.3">
      <c r="A46" s="2" t="s">
        <v>22</v>
      </c>
      <c r="B46" s="18">
        <v>37.799999999999997</v>
      </c>
      <c r="C46" s="17">
        <v>17.2</v>
      </c>
      <c r="D46" s="19">
        <v>19.899999999999999</v>
      </c>
      <c r="E46" s="20">
        <v>22.9</v>
      </c>
      <c r="F46" s="21">
        <v>29.3</v>
      </c>
      <c r="G46" s="22">
        <v>32.4</v>
      </c>
      <c r="H46" s="23">
        <v>35</v>
      </c>
      <c r="I46" s="24">
        <v>37.799999999999997</v>
      </c>
      <c r="J46" s="84">
        <v>37.299999999999997</v>
      </c>
      <c r="K46" s="23">
        <v>32.799999999999997</v>
      </c>
      <c r="L46" s="26">
        <v>27.8</v>
      </c>
      <c r="M46" s="441">
        <v>21.8</v>
      </c>
      <c r="N46" s="20">
        <v>16.100000000000001</v>
      </c>
      <c r="O46" s="2" t="s">
        <v>22</v>
      </c>
    </row>
    <row r="47" spans="1:15" x14ac:dyDescent="0.3">
      <c r="A47" s="2" t="s">
        <v>89</v>
      </c>
      <c r="B47" s="38">
        <v>19176</v>
      </c>
      <c r="C47" s="73">
        <v>13159</v>
      </c>
      <c r="D47" s="74">
        <v>18311</v>
      </c>
      <c r="E47" s="75">
        <v>19443</v>
      </c>
      <c r="F47" s="76">
        <v>18004</v>
      </c>
      <c r="G47" s="77">
        <v>19504</v>
      </c>
      <c r="H47" s="23">
        <v>1947</v>
      </c>
      <c r="I47" s="79">
        <v>19176</v>
      </c>
      <c r="J47" s="46">
        <v>37843</v>
      </c>
      <c r="K47" s="78">
        <v>18145</v>
      </c>
      <c r="L47" s="81">
        <v>40817</v>
      </c>
      <c r="M47" s="445">
        <v>10169</v>
      </c>
      <c r="N47" s="75">
        <v>36867</v>
      </c>
      <c r="O47" s="2" t="s">
        <v>89</v>
      </c>
    </row>
    <row r="48" spans="1:15" x14ac:dyDescent="0.3">
      <c r="A48" s="15" t="s">
        <v>114</v>
      </c>
      <c r="B48" s="16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441"/>
      <c r="N48" s="15"/>
      <c r="O48" s="15" t="s">
        <v>114</v>
      </c>
    </row>
    <row r="49" spans="1:15" x14ac:dyDescent="0.3">
      <c r="A49" s="3" t="s">
        <v>115</v>
      </c>
      <c r="B49" s="4">
        <f>INT(SUM(C49:N49)*100/12)/100</f>
        <v>11.24</v>
      </c>
      <c r="C49" s="221">
        <f t="shared" ref="C49:N49" si="4">(C3+C26)/2</f>
        <v>5.51</v>
      </c>
      <c r="D49" s="222">
        <f t="shared" si="4"/>
        <v>5.4550000000000001</v>
      </c>
      <c r="E49" s="223">
        <f t="shared" si="4"/>
        <v>6.4899999999999993</v>
      </c>
      <c r="F49" s="224">
        <f t="shared" si="4"/>
        <v>9.120000000000001</v>
      </c>
      <c r="G49" s="225">
        <f t="shared" si="4"/>
        <v>13.685</v>
      </c>
      <c r="H49" s="226">
        <f t="shared" si="4"/>
        <v>16.55</v>
      </c>
      <c r="I49" s="227">
        <f t="shared" si="4"/>
        <v>18.399999999999999</v>
      </c>
      <c r="J49" s="228">
        <f t="shared" si="4"/>
        <v>19</v>
      </c>
      <c r="K49" s="226">
        <f t="shared" si="4"/>
        <v>18.05</v>
      </c>
      <c r="L49" s="229">
        <f t="shared" si="4"/>
        <v>11.3</v>
      </c>
      <c r="M49" s="448">
        <f t="shared" si="4"/>
        <v>6.9450000000000003</v>
      </c>
      <c r="N49" s="251">
        <f t="shared" si="4"/>
        <v>4.43</v>
      </c>
      <c r="O49" s="3" t="s">
        <v>115</v>
      </c>
    </row>
    <row r="50" spans="1:15" x14ac:dyDescent="0.3">
      <c r="A50" s="2" t="s">
        <v>116</v>
      </c>
      <c r="B50" s="18">
        <f>INT(SUM(C50:N50)*100/12)/100</f>
        <v>11.37</v>
      </c>
      <c r="C50" s="231">
        <f t="shared" ref="C50:N50" si="5">(C4+C27)/2</f>
        <v>4.5950000000000006</v>
      </c>
      <c r="D50" s="232">
        <f t="shared" si="5"/>
        <v>4.88</v>
      </c>
      <c r="E50" s="233">
        <f t="shared" si="5"/>
        <v>7.52</v>
      </c>
      <c r="F50" s="234">
        <f t="shared" si="5"/>
        <v>10.695</v>
      </c>
      <c r="G50" s="235">
        <f t="shared" si="5"/>
        <v>13.530000000000001</v>
      </c>
      <c r="H50" s="236">
        <f t="shared" si="5"/>
        <v>16.645</v>
      </c>
      <c r="I50" s="237">
        <f t="shared" si="5"/>
        <v>18.600000000000001</v>
      </c>
      <c r="J50" s="238">
        <f t="shared" si="5"/>
        <v>18.46</v>
      </c>
      <c r="K50" s="236">
        <f t="shared" si="5"/>
        <v>15.71</v>
      </c>
      <c r="L50" s="239">
        <f t="shared" si="5"/>
        <v>12.620000000000001</v>
      </c>
      <c r="M50" s="449">
        <f t="shared" si="5"/>
        <v>8.2850000000000001</v>
      </c>
      <c r="N50" s="233">
        <f t="shared" si="5"/>
        <v>4.9049999999999994</v>
      </c>
      <c r="O50" s="2" t="s">
        <v>116</v>
      </c>
    </row>
    <row r="51" spans="1:15" x14ac:dyDescent="0.3">
      <c r="A51" s="2" t="s">
        <v>21</v>
      </c>
      <c r="B51" s="18">
        <f t="shared" ref="B51:N51" si="6">B49-B50</f>
        <v>-0.12999999999999901</v>
      </c>
      <c r="C51" s="17">
        <f t="shared" si="6"/>
        <v>0.91499999999999915</v>
      </c>
      <c r="D51" s="19">
        <f t="shared" si="6"/>
        <v>0.57500000000000018</v>
      </c>
      <c r="E51" s="20">
        <f t="shared" si="6"/>
        <v>-1.0300000000000002</v>
      </c>
      <c r="F51" s="21">
        <f t="shared" si="6"/>
        <v>-1.5749999999999993</v>
      </c>
      <c r="G51" s="22">
        <f t="shared" si="6"/>
        <v>0.15499999999999936</v>
      </c>
      <c r="H51" s="23">
        <f t="shared" si="6"/>
        <v>-9.4999999999998863E-2</v>
      </c>
      <c r="I51" s="24">
        <f t="shared" si="6"/>
        <v>-0.20000000000000284</v>
      </c>
      <c r="J51" s="25">
        <f t="shared" si="6"/>
        <v>0.53999999999999915</v>
      </c>
      <c r="K51" s="23">
        <f t="shared" si="6"/>
        <v>2.34</v>
      </c>
      <c r="L51" s="26">
        <f t="shared" si="6"/>
        <v>-1.3200000000000003</v>
      </c>
      <c r="M51" s="441">
        <f t="shared" si="6"/>
        <v>-1.3399999999999999</v>
      </c>
      <c r="N51" s="20">
        <f t="shared" si="6"/>
        <v>-0.47499999999999964</v>
      </c>
      <c r="O51" s="2" t="s">
        <v>21</v>
      </c>
    </row>
    <row r="52" spans="1:15" x14ac:dyDescent="0.3">
      <c r="A52" s="2" t="s">
        <v>117</v>
      </c>
      <c r="B52" s="18">
        <v>10.11</v>
      </c>
      <c r="C52" s="17">
        <v>0.60499999999999998</v>
      </c>
      <c r="D52" s="19">
        <v>1.4850000000000001</v>
      </c>
      <c r="E52" s="20">
        <v>4.46</v>
      </c>
      <c r="F52" s="21">
        <v>8.34</v>
      </c>
      <c r="G52" s="22">
        <v>11.5</v>
      </c>
      <c r="H52" s="23">
        <v>15.45</v>
      </c>
      <c r="I52" s="24">
        <v>16.8</v>
      </c>
      <c r="J52" s="25">
        <v>17.350000000000001</v>
      </c>
      <c r="K52" s="23">
        <v>13.94</v>
      </c>
      <c r="L52" s="26">
        <v>8.9600000000000009</v>
      </c>
      <c r="M52" s="441">
        <v>6.7850000000000001</v>
      </c>
      <c r="N52" s="20">
        <v>-5.5E-2</v>
      </c>
      <c r="O52" s="2" t="s">
        <v>117</v>
      </c>
    </row>
    <row r="53" spans="1:15" x14ac:dyDescent="0.3">
      <c r="A53" s="2" t="s">
        <v>86</v>
      </c>
      <c r="B53" s="18">
        <v>2010</v>
      </c>
      <c r="C53" s="17">
        <v>2010</v>
      </c>
      <c r="D53" s="19">
        <v>2012</v>
      </c>
      <c r="E53" s="20">
        <v>2013</v>
      </c>
      <c r="F53" s="21">
        <v>2001</v>
      </c>
      <c r="G53" s="22">
        <v>2010</v>
      </c>
      <c r="H53" s="23">
        <v>2002</v>
      </c>
      <c r="I53" s="24">
        <v>2011</v>
      </c>
      <c r="J53" s="25">
        <v>2006</v>
      </c>
      <c r="K53" s="23">
        <v>2001</v>
      </c>
      <c r="L53" s="26">
        <v>2003</v>
      </c>
      <c r="M53" s="441">
        <v>2010</v>
      </c>
      <c r="N53" s="20">
        <v>2010</v>
      </c>
      <c r="O53" s="2" t="s">
        <v>86</v>
      </c>
    </row>
    <row r="54" spans="1:15" x14ac:dyDescent="0.3">
      <c r="A54" s="2" t="s">
        <v>118</v>
      </c>
      <c r="B54" s="18">
        <v>12.3</v>
      </c>
      <c r="C54" s="17">
        <v>7.88</v>
      </c>
      <c r="D54" s="19">
        <v>7.84</v>
      </c>
      <c r="E54" s="20">
        <v>9.4</v>
      </c>
      <c r="F54" s="21">
        <v>13.68</v>
      </c>
      <c r="G54" s="22">
        <v>16.3</v>
      </c>
      <c r="H54" s="23">
        <v>17.600000000000001</v>
      </c>
      <c r="I54" s="24">
        <v>22.1</v>
      </c>
      <c r="J54" s="25">
        <v>20.350000000000001</v>
      </c>
      <c r="K54" s="23">
        <v>18.850000000000001</v>
      </c>
      <c r="L54" s="26">
        <v>15.5</v>
      </c>
      <c r="M54" s="441">
        <v>10.54</v>
      </c>
      <c r="N54" s="20">
        <v>9.86</v>
      </c>
      <c r="O54" s="2" t="s">
        <v>118</v>
      </c>
    </row>
    <row r="55" spans="1:15" ht="15" thickBot="1" x14ac:dyDescent="0.35">
      <c r="A55" s="87" t="s">
        <v>86</v>
      </c>
      <c r="B55" s="88">
        <v>2014</v>
      </c>
      <c r="C55" s="89">
        <v>2007</v>
      </c>
      <c r="D55" s="90">
        <v>2002</v>
      </c>
      <c r="E55" s="91">
        <v>2014</v>
      </c>
      <c r="F55" s="92">
        <v>2011</v>
      </c>
      <c r="G55" s="93">
        <v>2008</v>
      </c>
      <c r="H55" s="94">
        <v>2005</v>
      </c>
      <c r="I55" s="95">
        <v>2006</v>
      </c>
      <c r="J55" s="96">
        <v>2003</v>
      </c>
      <c r="K55" s="94">
        <v>2006</v>
      </c>
      <c r="L55" s="97">
        <v>2005</v>
      </c>
      <c r="M55" s="450">
        <v>2015</v>
      </c>
      <c r="N55" s="91">
        <v>2015</v>
      </c>
      <c r="O55" s="87" t="s">
        <v>86</v>
      </c>
    </row>
    <row r="56" spans="1:15" ht="15" thickTop="1" x14ac:dyDescent="0.3">
      <c r="A56" s="61" t="s">
        <v>119</v>
      </c>
      <c r="B56" s="62">
        <f>INT(SUM(C56:N56)*100/12)/100</f>
        <v>11.23</v>
      </c>
      <c r="C56" s="241">
        <f t="shared" ref="C56:N56" si="7">(C14+C37)/2</f>
        <v>5.9</v>
      </c>
      <c r="D56" s="242">
        <f t="shared" si="7"/>
        <v>5.6499999999999995</v>
      </c>
      <c r="E56" s="243">
        <f t="shared" si="7"/>
        <v>6.45</v>
      </c>
      <c r="F56" s="244">
        <f t="shared" si="7"/>
        <v>9</v>
      </c>
      <c r="G56" s="245">
        <f t="shared" si="7"/>
        <v>13.549999999999999</v>
      </c>
      <c r="H56" s="246">
        <f t="shared" si="7"/>
        <v>16.049999999999997</v>
      </c>
      <c r="I56" s="247">
        <f t="shared" si="7"/>
        <v>18.05</v>
      </c>
      <c r="J56" s="248">
        <f t="shared" si="7"/>
        <v>18.850000000000001</v>
      </c>
      <c r="K56" s="246">
        <f t="shared" si="7"/>
        <v>18</v>
      </c>
      <c r="L56" s="249">
        <f t="shared" si="7"/>
        <v>11.25</v>
      </c>
      <c r="M56" s="451">
        <f t="shared" si="7"/>
        <v>7.3000000000000007</v>
      </c>
      <c r="N56" s="243">
        <f t="shared" si="7"/>
        <v>4.8</v>
      </c>
      <c r="O56" s="61" t="s">
        <v>119</v>
      </c>
    </row>
    <row r="57" spans="1:15" x14ac:dyDescent="0.3">
      <c r="A57" s="2" t="s">
        <v>120</v>
      </c>
      <c r="B57" s="18">
        <f>INT(SUM(C57:N57)*100/12)/100</f>
        <v>10.82</v>
      </c>
      <c r="C57" s="231">
        <f t="shared" ref="C57:N57" si="8">(C15+C38)/2</f>
        <v>4.0999999999999996</v>
      </c>
      <c r="D57" s="232">
        <f t="shared" si="8"/>
        <v>5.5</v>
      </c>
      <c r="E57" s="233">
        <f t="shared" si="8"/>
        <v>6.9499999999999993</v>
      </c>
      <c r="F57" s="234">
        <f t="shared" si="8"/>
        <v>8.8000000000000007</v>
      </c>
      <c r="G57" s="235">
        <f t="shared" si="8"/>
        <v>13</v>
      </c>
      <c r="H57" s="236">
        <f t="shared" si="8"/>
        <v>15.5</v>
      </c>
      <c r="I57" s="237">
        <f t="shared" si="8"/>
        <v>16.7</v>
      </c>
      <c r="J57" s="238">
        <f t="shared" si="8"/>
        <v>17.450000000000003</v>
      </c>
      <c r="K57" s="236">
        <f t="shared" si="8"/>
        <v>15.95</v>
      </c>
      <c r="L57" s="239">
        <f t="shared" si="8"/>
        <v>12.3</v>
      </c>
      <c r="M57" s="449">
        <f t="shared" si="8"/>
        <v>7.85</v>
      </c>
      <c r="N57" s="233">
        <f t="shared" si="8"/>
        <v>5.8</v>
      </c>
      <c r="O57" s="2" t="s">
        <v>120</v>
      </c>
    </row>
    <row r="58" spans="1:15" x14ac:dyDescent="0.3">
      <c r="A58" s="2" t="s">
        <v>21</v>
      </c>
      <c r="B58" s="18">
        <f t="shared" ref="B58:N58" si="9">B56-B57</f>
        <v>0.41000000000000014</v>
      </c>
      <c r="C58" s="17">
        <f t="shared" si="9"/>
        <v>1.8000000000000007</v>
      </c>
      <c r="D58" s="19">
        <f t="shared" si="9"/>
        <v>0.14999999999999947</v>
      </c>
      <c r="E58" s="20">
        <f t="shared" si="9"/>
        <v>-0.49999999999999911</v>
      </c>
      <c r="F58" s="21">
        <f t="shared" si="9"/>
        <v>0.19999999999999929</v>
      </c>
      <c r="G58" s="22">
        <f t="shared" si="9"/>
        <v>0.54999999999999893</v>
      </c>
      <c r="H58" s="23">
        <f t="shared" si="9"/>
        <v>0.54999999999999716</v>
      </c>
      <c r="I58" s="24">
        <f t="shared" si="9"/>
        <v>1.3500000000000014</v>
      </c>
      <c r="J58" s="25">
        <f t="shared" si="9"/>
        <v>1.3999999999999986</v>
      </c>
      <c r="K58" s="23">
        <f t="shared" si="9"/>
        <v>2.0500000000000007</v>
      </c>
      <c r="L58" s="26">
        <f t="shared" si="9"/>
        <v>-1.0500000000000007</v>
      </c>
      <c r="M58" s="441">
        <f t="shared" si="9"/>
        <v>-0.54999999999999893</v>
      </c>
      <c r="N58" s="20">
        <f t="shared" si="9"/>
        <v>-1</v>
      </c>
      <c r="O58" s="2" t="s">
        <v>21</v>
      </c>
    </row>
    <row r="59" spans="1:15" x14ac:dyDescent="0.3">
      <c r="A59" s="2" t="s">
        <v>117</v>
      </c>
      <c r="B59" s="16"/>
      <c r="C59" s="17">
        <v>-3.1</v>
      </c>
      <c r="D59" s="19">
        <v>-3.6</v>
      </c>
      <c r="E59" s="20">
        <v>3.4</v>
      </c>
      <c r="F59" s="21">
        <v>6.3</v>
      </c>
      <c r="G59" s="22">
        <v>9.6999999999999993</v>
      </c>
      <c r="H59" s="23">
        <v>12.5</v>
      </c>
      <c r="I59" s="24">
        <v>14.9</v>
      </c>
      <c r="J59" s="25">
        <v>14.9</v>
      </c>
      <c r="K59" s="23">
        <v>11.9</v>
      </c>
      <c r="L59" s="26">
        <v>7.6</v>
      </c>
      <c r="M59" s="441">
        <v>3.7</v>
      </c>
      <c r="N59" s="20">
        <v>-0.1</v>
      </c>
      <c r="O59" s="2" t="s">
        <v>117</v>
      </c>
    </row>
    <row r="60" spans="1:15" x14ac:dyDescent="0.3">
      <c r="A60" s="2" t="s">
        <v>86</v>
      </c>
      <c r="B60" s="16"/>
      <c r="C60" s="17">
        <v>1963</v>
      </c>
      <c r="D60" s="19">
        <v>1956</v>
      </c>
      <c r="E60" s="20">
        <v>1955</v>
      </c>
      <c r="F60" s="21">
        <v>1986</v>
      </c>
      <c r="G60" s="22">
        <v>1984</v>
      </c>
      <c r="H60" s="23">
        <v>1972</v>
      </c>
      <c r="I60" s="24" t="s">
        <v>99</v>
      </c>
      <c r="J60" s="25">
        <v>1956</v>
      </c>
      <c r="K60" s="23">
        <v>1986</v>
      </c>
      <c r="L60" s="26">
        <v>1974</v>
      </c>
      <c r="M60" s="441">
        <v>1993</v>
      </c>
      <c r="N60" s="20">
        <v>2010</v>
      </c>
      <c r="O60" s="2" t="s">
        <v>86</v>
      </c>
    </row>
    <row r="61" spans="1:15" x14ac:dyDescent="0.3">
      <c r="A61" s="2" t="s">
        <v>118</v>
      </c>
      <c r="B61" s="16"/>
      <c r="C61" s="17">
        <v>7.7</v>
      </c>
      <c r="D61" s="19">
        <v>8.6</v>
      </c>
      <c r="E61" s="20">
        <v>9.9</v>
      </c>
      <c r="F61" s="21">
        <v>12.65</v>
      </c>
      <c r="G61" s="22">
        <v>15.1</v>
      </c>
      <c r="H61" s="23">
        <v>17.8</v>
      </c>
      <c r="I61" s="24">
        <v>21.3</v>
      </c>
      <c r="J61" s="25">
        <v>21.1</v>
      </c>
      <c r="K61" s="23">
        <v>18.600000000000001</v>
      </c>
      <c r="L61" s="26">
        <v>15</v>
      </c>
      <c r="M61" s="441">
        <v>11.2</v>
      </c>
      <c r="N61" s="20">
        <v>10.15</v>
      </c>
      <c r="O61" s="2" t="s">
        <v>118</v>
      </c>
    </row>
    <row r="62" spans="1:15" x14ac:dyDescent="0.3">
      <c r="A62" s="87" t="s">
        <v>86</v>
      </c>
      <c r="B62" s="99"/>
      <c r="C62" s="89">
        <v>2007</v>
      </c>
      <c r="D62" s="90">
        <v>1990</v>
      </c>
      <c r="E62" s="91" t="s">
        <v>99</v>
      </c>
      <c r="F62" s="92">
        <v>2007</v>
      </c>
      <c r="G62" s="93">
        <v>1947</v>
      </c>
      <c r="H62" s="94">
        <v>1976</v>
      </c>
      <c r="I62" s="95">
        <v>2006</v>
      </c>
      <c r="J62" s="96">
        <v>1947</v>
      </c>
      <c r="K62" s="94">
        <v>1949</v>
      </c>
      <c r="L62" s="97">
        <v>2001</v>
      </c>
      <c r="M62" s="450">
        <v>1994</v>
      </c>
      <c r="N62" s="91">
        <v>2015</v>
      </c>
      <c r="O62" s="87" t="s">
        <v>86</v>
      </c>
    </row>
    <row r="63" spans="1:15" x14ac:dyDescent="0.3">
      <c r="A63" s="15" t="s">
        <v>121</v>
      </c>
      <c r="B63" s="16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 t="s">
        <v>121</v>
      </c>
    </row>
    <row r="64" spans="1:15" x14ac:dyDescent="0.3">
      <c r="A64" s="263" t="s">
        <v>122</v>
      </c>
      <c r="B64" s="264">
        <f>SUM(C64:N64)</f>
        <v>50</v>
      </c>
      <c r="C64" s="265">
        <v>7</v>
      </c>
      <c r="D64" s="266">
        <v>11</v>
      </c>
      <c r="E64" s="267">
        <v>10</v>
      </c>
      <c r="F64" s="268">
        <v>4</v>
      </c>
      <c r="G64" s="269">
        <v>1</v>
      </c>
      <c r="H64" s="270">
        <v>0</v>
      </c>
      <c r="I64" s="271">
        <v>0</v>
      </c>
      <c r="J64" s="272">
        <v>0</v>
      </c>
      <c r="K64" s="270">
        <v>0</v>
      </c>
      <c r="L64" s="273">
        <v>0</v>
      </c>
      <c r="M64" s="447">
        <v>6</v>
      </c>
      <c r="N64" s="267">
        <v>11</v>
      </c>
      <c r="O64" s="263" t="s">
        <v>122</v>
      </c>
    </row>
    <row r="65" spans="1:15" x14ac:dyDescent="0.3">
      <c r="A65" s="275" t="s">
        <v>123</v>
      </c>
      <c r="B65" s="253">
        <f>SUM(C65:N65)</f>
        <v>47.41</v>
      </c>
      <c r="C65" s="276">
        <v>11.2</v>
      </c>
      <c r="D65" s="277">
        <v>10.47</v>
      </c>
      <c r="E65" s="278">
        <v>7.27</v>
      </c>
      <c r="F65" s="279">
        <v>3</v>
      </c>
      <c r="G65" s="280">
        <v>0.2</v>
      </c>
      <c r="H65" s="281">
        <v>0</v>
      </c>
      <c r="I65" s="282">
        <v>0</v>
      </c>
      <c r="J65" s="283">
        <v>0</v>
      </c>
      <c r="K65" s="281">
        <v>0</v>
      </c>
      <c r="L65" s="284">
        <v>1.07</v>
      </c>
      <c r="M65" s="440">
        <v>3.4</v>
      </c>
      <c r="N65" s="278">
        <v>10.8</v>
      </c>
      <c r="O65" s="275" t="s">
        <v>123</v>
      </c>
    </row>
    <row r="66" spans="1:15" x14ac:dyDescent="0.3">
      <c r="A66" s="2" t="s">
        <v>124</v>
      </c>
      <c r="B66" s="18">
        <v>77</v>
      </c>
      <c r="C66" s="17">
        <v>18</v>
      </c>
      <c r="D66" s="19">
        <v>18</v>
      </c>
      <c r="E66" s="20">
        <v>15</v>
      </c>
      <c r="F66" s="21">
        <v>9</v>
      </c>
      <c r="G66" s="22">
        <v>2</v>
      </c>
      <c r="H66" s="23">
        <v>0</v>
      </c>
      <c r="I66" s="24">
        <v>0</v>
      </c>
      <c r="J66" s="25">
        <v>0</v>
      </c>
      <c r="K66" s="23">
        <v>0</v>
      </c>
      <c r="L66" s="26">
        <v>7</v>
      </c>
      <c r="M66" s="441">
        <v>8</v>
      </c>
      <c r="N66" s="20">
        <v>25</v>
      </c>
      <c r="O66" s="2" t="s">
        <v>124</v>
      </c>
    </row>
    <row r="67" spans="1:15" x14ac:dyDescent="0.3">
      <c r="A67" s="2" t="s">
        <v>86</v>
      </c>
      <c r="B67" s="18">
        <v>2010</v>
      </c>
      <c r="C67" s="17">
        <v>2010</v>
      </c>
      <c r="D67" s="19">
        <v>2003</v>
      </c>
      <c r="E67" s="20">
        <v>2006</v>
      </c>
      <c r="F67" s="21">
        <v>2003</v>
      </c>
      <c r="G67" s="22">
        <v>2010</v>
      </c>
      <c r="H67" s="23"/>
      <c r="I67" s="24"/>
      <c r="J67" s="25"/>
      <c r="K67" s="23"/>
      <c r="L67" s="26">
        <v>2003</v>
      </c>
      <c r="M67" s="441">
        <v>2005</v>
      </c>
      <c r="N67" s="20">
        <v>2010</v>
      </c>
      <c r="O67" s="2" t="s">
        <v>86</v>
      </c>
    </row>
    <row r="68" spans="1:15" x14ac:dyDescent="0.3">
      <c r="A68" s="2" t="s">
        <v>125</v>
      </c>
      <c r="B68" s="18">
        <v>19</v>
      </c>
      <c r="C68" s="17">
        <v>2</v>
      </c>
      <c r="D68" s="19">
        <v>0</v>
      </c>
      <c r="E68" s="20">
        <v>2</v>
      </c>
      <c r="F68" s="21">
        <v>0</v>
      </c>
      <c r="G68" s="22">
        <v>0</v>
      </c>
      <c r="H68" s="23">
        <v>0</v>
      </c>
      <c r="I68" s="24">
        <v>0</v>
      </c>
      <c r="J68" s="25">
        <v>0</v>
      </c>
      <c r="K68" s="23">
        <v>0</v>
      </c>
      <c r="L68" s="26">
        <v>0</v>
      </c>
      <c r="M68" s="441">
        <v>0</v>
      </c>
      <c r="N68" s="20">
        <v>0</v>
      </c>
      <c r="O68" s="2" t="s">
        <v>125</v>
      </c>
    </row>
    <row r="69" spans="1:15" x14ac:dyDescent="0.3">
      <c r="A69" s="2" t="s">
        <v>126</v>
      </c>
      <c r="B69" s="18">
        <v>2014</v>
      </c>
      <c r="C69" s="17">
        <v>2014</v>
      </c>
      <c r="D69" s="19">
        <v>2014</v>
      </c>
      <c r="E69" s="20">
        <v>2012</v>
      </c>
      <c r="F69" s="21">
        <v>2011</v>
      </c>
      <c r="G69" s="22">
        <v>2015</v>
      </c>
      <c r="H69" s="23"/>
      <c r="I69" s="24"/>
      <c r="J69" s="25"/>
      <c r="K69" s="23"/>
      <c r="L69" s="26">
        <v>2016</v>
      </c>
      <c r="M69" s="441">
        <v>2014</v>
      </c>
      <c r="N69" s="20">
        <v>2015</v>
      </c>
      <c r="O69" s="2" t="s">
        <v>126</v>
      </c>
    </row>
    <row r="70" spans="1:15" x14ac:dyDescent="0.3">
      <c r="A70" s="2" t="s">
        <v>127</v>
      </c>
      <c r="B70" s="100">
        <v>42677</v>
      </c>
      <c r="C70" s="17"/>
      <c r="D70" s="19"/>
      <c r="E70" s="20"/>
      <c r="F70" s="21"/>
      <c r="G70" s="22"/>
      <c r="H70" s="23"/>
      <c r="I70" s="24"/>
      <c r="J70" s="25"/>
      <c r="K70" s="23"/>
      <c r="L70" s="26"/>
      <c r="M70" s="441"/>
      <c r="N70" s="20"/>
      <c r="O70" s="2"/>
    </row>
    <row r="71" spans="1:15" x14ac:dyDescent="0.3">
      <c r="A71" s="2" t="s">
        <v>128</v>
      </c>
      <c r="B71" s="38">
        <v>40101</v>
      </c>
      <c r="C71" s="17"/>
      <c r="D71" s="19"/>
      <c r="E71" s="20"/>
      <c r="F71" s="21"/>
      <c r="G71" s="22"/>
      <c r="H71" s="23"/>
      <c r="I71" s="24"/>
      <c r="J71" s="25"/>
      <c r="K71" s="23"/>
      <c r="L71" s="26"/>
      <c r="M71" s="441"/>
      <c r="N71" s="20"/>
      <c r="O71" s="2"/>
    </row>
    <row r="72" spans="1:15" x14ac:dyDescent="0.3">
      <c r="A72" s="2" t="s">
        <v>129</v>
      </c>
      <c r="B72" s="38">
        <v>41977</v>
      </c>
      <c r="C72" s="17"/>
      <c r="D72" s="19"/>
      <c r="E72" s="20"/>
      <c r="F72" s="21"/>
      <c r="G72" s="22"/>
      <c r="H72" s="23"/>
      <c r="I72" s="24"/>
      <c r="J72" s="25"/>
      <c r="K72" s="23"/>
      <c r="L72" s="26"/>
      <c r="M72" s="441"/>
      <c r="N72" s="20"/>
      <c r="O72" s="2"/>
    </row>
    <row r="73" spans="1:15" x14ac:dyDescent="0.3">
      <c r="A73" s="2" t="s">
        <v>130</v>
      </c>
      <c r="B73" s="100">
        <v>42491</v>
      </c>
      <c r="C73" s="17"/>
      <c r="D73" s="19"/>
      <c r="E73" s="20"/>
      <c r="F73" s="21"/>
      <c r="G73" s="22"/>
      <c r="H73" s="23"/>
      <c r="I73" s="24"/>
      <c r="J73" s="25"/>
      <c r="K73" s="23"/>
      <c r="L73" s="26"/>
      <c r="M73" s="441"/>
      <c r="N73" s="20"/>
      <c r="O73" s="2"/>
    </row>
    <row r="74" spans="1:15" x14ac:dyDescent="0.3">
      <c r="A74" s="2" t="s">
        <v>131</v>
      </c>
      <c r="B74" s="38">
        <v>40624</v>
      </c>
      <c r="C74" s="17"/>
      <c r="D74" s="19"/>
      <c r="E74" s="20"/>
      <c r="F74" s="21"/>
      <c r="G74" s="22"/>
      <c r="H74" s="23"/>
      <c r="I74" s="24"/>
      <c r="J74" s="25"/>
      <c r="K74" s="23"/>
      <c r="L74" s="26"/>
      <c r="M74" s="441"/>
      <c r="N74" s="20"/>
      <c r="O74" s="2"/>
    </row>
    <row r="75" spans="1:15" ht="15" thickBot="1" x14ac:dyDescent="0.35">
      <c r="A75" s="101" t="s">
        <v>132</v>
      </c>
      <c r="B75" s="102">
        <v>38490</v>
      </c>
      <c r="C75" s="103"/>
      <c r="D75" s="104"/>
      <c r="E75" s="105"/>
      <c r="F75" s="106"/>
      <c r="G75" s="107"/>
      <c r="H75" s="108"/>
      <c r="I75" s="109"/>
      <c r="J75" s="110"/>
      <c r="K75" s="108"/>
      <c r="L75" s="111"/>
      <c r="M75" s="452"/>
      <c r="N75" s="105"/>
      <c r="O75" s="101"/>
    </row>
    <row r="76" spans="1:15" ht="15" thickTop="1" x14ac:dyDescent="0.3">
      <c r="A76" s="61" t="s">
        <v>133</v>
      </c>
      <c r="B76" s="62">
        <f>SUM(C76:N76)</f>
        <v>21</v>
      </c>
      <c r="C76" s="63">
        <v>4</v>
      </c>
      <c r="D76" s="64">
        <v>4</v>
      </c>
      <c r="E76" s="65">
        <v>3</v>
      </c>
      <c r="F76" s="66">
        <v>0</v>
      </c>
      <c r="G76" s="67">
        <v>0</v>
      </c>
      <c r="H76" s="68">
        <v>0</v>
      </c>
      <c r="I76" s="69">
        <v>0</v>
      </c>
      <c r="J76" s="70">
        <v>0</v>
      </c>
      <c r="K76" s="68">
        <v>0</v>
      </c>
      <c r="L76" s="71">
        <v>0</v>
      </c>
      <c r="M76" s="453">
        <v>2</v>
      </c>
      <c r="N76" s="65">
        <v>8</v>
      </c>
      <c r="O76" s="61" t="s">
        <v>133</v>
      </c>
    </row>
    <row r="77" spans="1:15" x14ac:dyDescent="0.3">
      <c r="A77" s="113" t="s">
        <v>134</v>
      </c>
      <c r="B77" s="114">
        <f>SUM(C77:N77)</f>
        <v>49</v>
      </c>
      <c r="C77" s="115">
        <v>12</v>
      </c>
      <c r="D77" s="116">
        <v>11</v>
      </c>
      <c r="E77" s="117">
        <v>7</v>
      </c>
      <c r="F77" s="118">
        <v>3</v>
      </c>
      <c r="G77" s="119">
        <v>0</v>
      </c>
      <c r="H77" s="120">
        <v>0</v>
      </c>
      <c r="I77" s="121">
        <v>0</v>
      </c>
      <c r="J77" s="122">
        <v>0</v>
      </c>
      <c r="K77" s="120">
        <v>0</v>
      </c>
      <c r="L77" s="123">
        <v>1</v>
      </c>
      <c r="M77" s="454">
        <v>5</v>
      </c>
      <c r="N77" s="117">
        <v>10</v>
      </c>
      <c r="O77" s="113" t="s">
        <v>134</v>
      </c>
    </row>
    <row r="78" spans="1:15" x14ac:dyDescent="0.3">
      <c r="A78" s="2" t="s">
        <v>124</v>
      </c>
      <c r="B78" s="125"/>
      <c r="C78" s="17">
        <v>28</v>
      </c>
      <c r="D78" s="19">
        <v>27</v>
      </c>
      <c r="E78" s="20">
        <v>23</v>
      </c>
      <c r="F78" s="21">
        <v>9</v>
      </c>
      <c r="G78" s="22">
        <v>2</v>
      </c>
      <c r="H78" s="23">
        <v>0</v>
      </c>
      <c r="I78" s="24">
        <v>0</v>
      </c>
      <c r="J78" s="25">
        <v>0</v>
      </c>
      <c r="K78" s="23">
        <v>0</v>
      </c>
      <c r="L78" s="26">
        <v>5</v>
      </c>
      <c r="M78" s="441">
        <v>15</v>
      </c>
      <c r="N78" s="20">
        <v>23</v>
      </c>
      <c r="O78" s="2" t="s">
        <v>124</v>
      </c>
    </row>
    <row r="79" spans="1:15" x14ac:dyDescent="0.3">
      <c r="A79" s="2" t="s">
        <v>86</v>
      </c>
      <c r="B79" s="125"/>
      <c r="C79" s="17" t="s">
        <v>99</v>
      </c>
      <c r="D79" s="19">
        <v>1956</v>
      </c>
      <c r="E79" s="20">
        <v>1955</v>
      </c>
      <c r="F79" s="21">
        <v>1956</v>
      </c>
      <c r="G79" s="22">
        <v>1962</v>
      </c>
      <c r="H79" s="23"/>
      <c r="I79" s="24"/>
      <c r="J79" s="25"/>
      <c r="K79" s="23"/>
      <c r="L79" s="26">
        <v>1997</v>
      </c>
      <c r="M79" s="441">
        <v>1985</v>
      </c>
      <c r="N79" s="20">
        <v>1963</v>
      </c>
      <c r="O79" s="2" t="s">
        <v>86</v>
      </c>
    </row>
    <row r="80" spans="1:15" x14ac:dyDescent="0.3">
      <c r="A80" s="2" t="s">
        <v>125</v>
      </c>
      <c r="B80" s="125"/>
      <c r="C80" s="17">
        <v>0</v>
      </c>
      <c r="D80" s="19">
        <v>0</v>
      </c>
      <c r="E80" s="20">
        <v>0</v>
      </c>
      <c r="F80" s="21">
        <v>0</v>
      </c>
      <c r="G80" s="22">
        <v>0</v>
      </c>
      <c r="H80" s="23">
        <v>0</v>
      </c>
      <c r="I80" s="24">
        <v>0</v>
      </c>
      <c r="J80" s="25">
        <v>0</v>
      </c>
      <c r="K80" s="23">
        <v>0</v>
      </c>
      <c r="L80" s="26">
        <v>0</v>
      </c>
      <c r="M80" s="441">
        <v>0</v>
      </c>
      <c r="N80" s="20">
        <v>0</v>
      </c>
      <c r="O80" s="2" t="s">
        <v>125</v>
      </c>
    </row>
    <row r="81" spans="1:15" x14ac:dyDescent="0.3">
      <c r="A81" s="87" t="s">
        <v>126</v>
      </c>
      <c r="B81" s="125"/>
      <c r="C81" s="89" t="s">
        <v>99</v>
      </c>
      <c r="D81" s="90">
        <v>2014</v>
      </c>
      <c r="E81" s="91">
        <v>2007</v>
      </c>
      <c r="F81" s="92">
        <v>2007</v>
      </c>
      <c r="G81" s="93">
        <v>2015</v>
      </c>
      <c r="H81" s="94"/>
      <c r="I81" s="95"/>
      <c r="J81" s="96"/>
      <c r="K81" s="94"/>
      <c r="L81" s="97">
        <v>2016</v>
      </c>
      <c r="M81" s="450">
        <v>2014</v>
      </c>
      <c r="N81" s="91">
        <v>2015</v>
      </c>
      <c r="O81" s="87" t="s">
        <v>126</v>
      </c>
    </row>
    <row r="82" spans="1:15" x14ac:dyDescent="0.3">
      <c r="A82" s="15" t="s">
        <v>135</v>
      </c>
      <c r="B82" s="16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 t="s">
        <v>135</v>
      </c>
    </row>
    <row r="83" spans="1:15" x14ac:dyDescent="0.3">
      <c r="A83" s="263" t="s">
        <v>136</v>
      </c>
      <c r="B83" s="264">
        <f>SUM(C83:N83)</f>
        <v>3</v>
      </c>
      <c r="C83" s="265">
        <v>2</v>
      </c>
      <c r="D83" s="266">
        <v>0</v>
      </c>
      <c r="E83" s="267">
        <v>0</v>
      </c>
      <c r="F83" s="268">
        <v>0</v>
      </c>
      <c r="G83" s="269">
        <v>0</v>
      </c>
      <c r="H83" s="270">
        <v>0</v>
      </c>
      <c r="I83" s="271">
        <v>0</v>
      </c>
      <c r="J83" s="272">
        <v>0</v>
      </c>
      <c r="K83" s="270">
        <v>0</v>
      </c>
      <c r="L83" s="273">
        <v>0</v>
      </c>
      <c r="M83" s="447">
        <v>1</v>
      </c>
      <c r="N83" s="267">
        <v>0</v>
      </c>
      <c r="O83" s="263" t="s">
        <v>136</v>
      </c>
    </row>
    <row r="84" spans="1:15" x14ac:dyDescent="0.3">
      <c r="A84" s="275" t="s">
        <v>137</v>
      </c>
      <c r="B84" s="253">
        <f>SUM(C84:N84)</f>
        <v>6.66</v>
      </c>
      <c r="C84" s="276">
        <v>2.5299999999999998</v>
      </c>
      <c r="D84" s="277">
        <v>1.73</v>
      </c>
      <c r="E84" s="278">
        <v>0.53</v>
      </c>
      <c r="F84" s="279">
        <v>7.0000000000000007E-2</v>
      </c>
      <c r="G84" s="280">
        <v>0</v>
      </c>
      <c r="H84" s="281">
        <v>0</v>
      </c>
      <c r="I84" s="282">
        <v>0</v>
      </c>
      <c r="J84" s="283">
        <v>0</v>
      </c>
      <c r="K84" s="281">
        <v>0</v>
      </c>
      <c r="L84" s="284">
        <v>0.13</v>
      </c>
      <c r="M84" s="440">
        <v>7.0000000000000007E-2</v>
      </c>
      <c r="N84" s="278">
        <v>1.6</v>
      </c>
      <c r="O84" s="275" t="s">
        <v>137</v>
      </c>
    </row>
    <row r="85" spans="1:15" x14ac:dyDescent="0.3">
      <c r="A85" s="2" t="s">
        <v>138</v>
      </c>
      <c r="B85" s="18">
        <v>23</v>
      </c>
      <c r="C85" s="17">
        <v>9</v>
      </c>
      <c r="D85" s="19">
        <v>12</v>
      </c>
      <c r="E85" s="20">
        <v>5</v>
      </c>
      <c r="F85" s="21">
        <v>1</v>
      </c>
      <c r="G85" s="22">
        <v>0</v>
      </c>
      <c r="H85" s="23">
        <v>0</v>
      </c>
      <c r="I85" s="24">
        <v>0</v>
      </c>
      <c r="J85" s="25">
        <v>0</v>
      </c>
      <c r="K85" s="23">
        <v>0</v>
      </c>
      <c r="L85" s="26">
        <v>2</v>
      </c>
      <c r="M85" s="441">
        <v>1</v>
      </c>
      <c r="N85" s="20">
        <v>9</v>
      </c>
      <c r="O85" s="2" t="s">
        <v>138</v>
      </c>
    </row>
    <row r="86" spans="1:15" x14ac:dyDescent="0.3">
      <c r="A86" s="2" t="s">
        <v>86</v>
      </c>
      <c r="B86" s="18">
        <v>2010</v>
      </c>
      <c r="C86" s="17">
        <v>2010</v>
      </c>
      <c r="D86" s="19">
        <v>2012</v>
      </c>
      <c r="E86" s="20">
        <v>2005</v>
      </c>
      <c r="F86" s="21">
        <v>2003</v>
      </c>
      <c r="G86" s="22"/>
      <c r="H86" s="23"/>
      <c r="I86" s="24"/>
      <c r="J86" s="25"/>
      <c r="K86" s="23"/>
      <c r="L86" s="26">
        <v>2003</v>
      </c>
      <c r="M86" s="441">
        <v>2016</v>
      </c>
      <c r="N86" s="20">
        <v>2010</v>
      </c>
      <c r="O86" s="2" t="s">
        <v>86</v>
      </c>
    </row>
    <row r="87" spans="1:15" x14ac:dyDescent="0.3">
      <c r="A87" s="2" t="s">
        <v>139</v>
      </c>
      <c r="B87" s="18">
        <v>0</v>
      </c>
      <c r="C87" s="17">
        <v>0</v>
      </c>
      <c r="D87" s="19">
        <v>0</v>
      </c>
      <c r="E87" s="20">
        <v>0</v>
      </c>
      <c r="F87" s="21">
        <v>0</v>
      </c>
      <c r="G87" s="22">
        <v>0</v>
      </c>
      <c r="H87" s="23">
        <v>0</v>
      </c>
      <c r="I87" s="24">
        <v>0</v>
      </c>
      <c r="J87" s="25">
        <v>0</v>
      </c>
      <c r="K87" s="23">
        <v>0</v>
      </c>
      <c r="L87" s="26">
        <v>0</v>
      </c>
      <c r="M87" s="441">
        <v>0</v>
      </c>
      <c r="N87" s="20">
        <v>0</v>
      </c>
      <c r="O87" s="2" t="s">
        <v>139</v>
      </c>
    </row>
    <row r="88" spans="1:15" ht="15" thickBot="1" x14ac:dyDescent="0.35">
      <c r="A88" s="87" t="s">
        <v>126</v>
      </c>
      <c r="B88" s="88">
        <v>2015</v>
      </c>
      <c r="C88" s="89">
        <v>2015</v>
      </c>
      <c r="D88" s="90">
        <v>2016</v>
      </c>
      <c r="E88" s="91">
        <v>2016</v>
      </c>
      <c r="F88" s="92">
        <v>2015</v>
      </c>
      <c r="G88" s="93"/>
      <c r="H88" s="94"/>
      <c r="I88" s="95"/>
      <c r="J88" s="96"/>
      <c r="K88" s="94"/>
      <c r="L88" s="97">
        <v>2016</v>
      </c>
      <c r="M88" s="450">
        <v>2015</v>
      </c>
      <c r="N88" s="91">
        <v>2015</v>
      </c>
      <c r="O88" s="87" t="s">
        <v>126</v>
      </c>
    </row>
    <row r="89" spans="1:15" ht="15" thickTop="1" x14ac:dyDescent="0.3">
      <c r="A89" s="126" t="s">
        <v>140</v>
      </c>
      <c r="B89" s="127">
        <f>SUM(C89:N89)</f>
        <v>7</v>
      </c>
      <c r="C89" s="201">
        <v>3</v>
      </c>
      <c r="D89" s="202">
        <v>2</v>
      </c>
      <c r="E89" s="203">
        <v>0</v>
      </c>
      <c r="F89" s="204">
        <v>0</v>
      </c>
      <c r="G89" s="132">
        <v>0</v>
      </c>
      <c r="H89" s="133">
        <v>0</v>
      </c>
      <c r="I89" s="134">
        <v>0</v>
      </c>
      <c r="J89" s="135">
        <v>0</v>
      </c>
      <c r="K89" s="133">
        <v>0</v>
      </c>
      <c r="L89" s="136">
        <v>0</v>
      </c>
      <c r="M89" s="438">
        <v>0</v>
      </c>
      <c r="N89" s="130">
        <v>2</v>
      </c>
      <c r="O89" s="126" t="s">
        <v>140</v>
      </c>
    </row>
    <row r="90" spans="1:15" x14ac:dyDescent="0.3">
      <c r="A90" s="15" t="s">
        <v>141</v>
      </c>
      <c r="B90" s="16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 t="s">
        <v>141</v>
      </c>
    </row>
    <row r="91" spans="1:15" x14ac:dyDescent="0.3">
      <c r="A91" s="263" t="s">
        <v>142</v>
      </c>
      <c r="B91" s="264">
        <f>SUM(C91:N91)</f>
        <v>0</v>
      </c>
      <c r="C91" s="265">
        <v>0</v>
      </c>
      <c r="D91" s="266">
        <v>0</v>
      </c>
      <c r="E91" s="267">
        <v>0</v>
      </c>
      <c r="F91" s="268">
        <v>0</v>
      </c>
      <c r="G91" s="269">
        <v>0</v>
      </c>
      <c r="H91" s="270">
        <v>0</v>
      </c>
      <c r="I91" s="271">
        <v>0</v>
      </c>
      <c r="J91" s="272">
        <v>0</v>
      </c>
      <c r="K91" s="270">
        <v>0</v>
      </c>
      <c r="L91" s="273">
        <v>0</v>
      </c>
      <c r="M91" s="447">
        <v>0</v>
      </c>
      <c r="N91" s="267">
        <v>0</v>
      </c>
      <c r="O91" s="263" t="s">
        <v>142</v>
      </c>
    </row>
    <row r="92" spans="1:15" x14ac:dyDescent="0.3">
      <c r="A92" s="275" t="s">
        <v>143</v>
      </c>
      <c r="B92" s="253">
        <f>SUM(C92:N92)</f>
        <v>1.2000000000000002</v>
      </c>
      <c r="C92" s="276">
        <v>0.53</v>
      </c>
      <c r="D92" s="277">
        <v>0.53</v>
      </c>
      <c r="E92" s="278">
        <v>7.0000000000000007E-2</v>
      </c>
      <c r="F92" s="279">
        <v>0</v>
      </c>
      <c r="G92" s="280">
        <v>0</v>
      </c>
      <c r="H92" s="281">
        <v>0</v>
      </c>
      <c r="I92" s="282">
        <v>0</v>
      </c>
      <c r="J92" s="283">
        <v>0</v>
      </c>
      <c r="K92" s="281">
        <v>0</v>
      </c>
      <c r="L92" s="284">
        <v>0</v>
      </c>
      <c r="M92" s="440">
        <v>0</v>
      </c>
      <c r="N92" s="278">
        <v>7.0000000000000007E-2</v>
      </c>
      <c r="O92" s="275" t="s">
        <v>143</v>
      </c>
    </row>
    <row r="93" spans="1:15" x14ac:dyDescent="0.3">
      <c r="A93" s="2" t="s">
        <v>144</v>
      </c>
      <c r="B93" s="18">
        <v>9</v>
      </c>
      <c r="C93" s="17">
        <v>4</v>
      </c>
      <c r="D93" s="19">
        <v>9</v>
      </c>
      <c r="E93" s="20">
        <v>1</v>
      </c>
      <c r="F93" s="21">
        <v>0</v>
      </c>
      <c r="G93" s="22">
        <v>0</v>
      </c>
      <c r="H93" s="23">
        <v>0</v>
      </c>
      <c r="I93" s="24">
        <v>0</v>
      </c>
      <c r="J93" s="25">
        <v>0</v>
      </c>
      <c r="K93" s="23">
        <v>0</v>
      </c>
      <c r="L93" s="26">
        <v>0</v>
      </c>
      <c r="M93" s="441">
        <v>0</v>
      </c>
      <c r="N93" s="20">
        <v>1</v>
      </c>
      <c r="O93" s="2" t="s">
        <v>144</v>
      </c>
    </row>
    <row r="94" spans="1:15" x14ac:dyDescent="0.3">
      <c r="A94" s="2" t="s">
        <v>86</v>
      </c>
      <c r="B94" s="18">
        <v>2012</v>
      </c>
      <c r="C94" s="17">
        <v>2009</v>
      </c>
      <c r="D94" s="19">
        <v>2012</v>
      </c>
      <c r="E94" s="20">
        <v>2005</v>
      </c>
      <c r="F94" s="21"/>
      <c r="G94" s="22"/>
      <c r="H94" s="23"/>
      <c r="I94" s="24"/>
      <c r="J94" s="25"/>
      <c r="K94" s="23"/>
      <c r="L94" s="26"/>
      <c r="M94" s="441"/>
      <c r="N94" s="20">
        <v>2010</v>
      </c>
      <c r="O94" s="2" t="s">
        <v>86</v>
      </c>
    </row>
    <row r="95" spans="1:15" x14ac:dyDescent="0.3">
      <c r="A95" s="2" t="s">
        <v>145</v>
      </c>
      <c r="B95" s="18">
        <v>0</v>
      </c>
      <c r="C95" s="17">
        <v>0</v>
      </c>
      <c r="D95" s="19">
        <v>0</v>
      </c>
      <c r="E95" s="20">
        <v>0</v>
      </c>
      <c r="F95" s="21">
        <v>0</v>
      </c>
      <c r="G95" s="22">
        <v>0</v>
      </c>
      <c r="H95" s="23">
        <v>0</v>
      </c>
      <c r="I95" s="24">
        <v>0</v>
      </c>
      <c r="J95" s="25">
        <v>0</v>
      </c>
      <c r="K95" s="23">
        <v>0</v>
      </c>
      <c r="L95" s="26">
        <v>0</v>
      </c>
      <c r="M95" s="441">
        <v>0</v>
      </c>
      <c r="N95" s="20">
        <v>0</v>
      </c>
      <c r="O95" s="2" t="s">
        <v>145</v>
      </c>
    </row>
    <row r="96" spans="1:15" ht="15" thickBot="1" x14ac:dyDescent="0.35">
      <c r="A96" s="87" t="s">
        <v>126</v>
      </c>
      <c r="B96" s="88">
        <v>2015</v>
      </c>
      <c r="C96" s="89">
        <v>2015</v>
      </c>
      <c r="D96" s="90">
        <v>2016</v>
      </c>
      <c r="E96" s="91">
        <v>2016</v>
      </c>
      <c r="F96" s="92"/>
      <c r="G96" s="93"/>
      <c r="H96" s="94"/>
      <c r="I96" s="95"/>
      <c r="J96" s="96"/>
      <c r="K96" s="94"/>
      <c r="L96" s="97"/>
      <c r="M96" s="450"/>
      <c r="N96" s="91">
        <v>2015</v>
      </c>
      <c r="O96" s="87" t="s">
        <v>126</v>
      </c>
    </row>
    <row r="97" spans="1:15" ht="15" thickTop="1" x14ac:dyDescent="0.3">
      <c r="A97" s="126" t="s">
        <v>146</v>
      </c>
      <c r="B97" s="127">
        <v>1</v>
      </c>
      <c r="C97" s="128">
        <v>1</v>
      </c>
      <c r="D97" s="129">
        <v>0</v>
      </c>
      <c r="E97" s="130">
        <v>0</v>
      </c>
      <c r="F97" s="131">
        <v>0</v>
      </c>
      <c r="G97" s="132">
        <v>0</v>
      </c>
      <c r="H97" s="133">
        <v>0</v>
      </c>
      <c r="I97" s="134">
        <v>0</v>
      </c>
      <c r="J97" s="135">
        <v>0</v>
      </c>
      <c r="K97" s="133">
        <v>0</v>
      </c>
      <c r="L97" s="211">
        <v>0</v>
      </c>
      <c r="M97" s="438">
        <v>0</v>
      </c>
      <c r="N97" s="130">
        <v>0</v>
      </c>
      <c r="O97" s="126" t="s">
        <v>147</v>
      </c>
    </row>
    <row r="98" spans="1:15" x14ac:dyDescent="0.3">
      <c r="A98" s="15" t="s">
        <v>148</v>
      </c>
      <c r="B98" s="16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 t="s">
        <v>148</v>
      </c>
    </row>
    <row r="99" spans="1:15" x14ac:dyDescent="0.3">
      <c r="A99" s="263" t="s">
        <v>149</v>
      </c>
      <c r="B99" s="264">
        <f>SUM(C99:N99)</f>
        <v>1</v>
      </c>
      <c r="C99" s="265">
        <v>1</v>
      </c>
      <c r="D99" s="266">
        <v>0</v>
      </c>
      <c r="E99" s="267">
        <v>0</v>
      </c>
      <c r="F99" s="268">
        <v>0</v>
      </c>
      <c r="G99" s="269">
        <v>0</v>
      </c>
      <c r="H99" s="270">
        <v>0</v>
      </c>
      <c r="I99" s="271">
        <v>0</v>
      </c>
      <c r="J99" s="272">
        <v>0</v>
      </c>
      <c r="K99" s="270">
        <v>0</v>
      </c>
      <c r="L99" s="273">
        <v>0</v>
      </c>
      <c r="M99" s="447">
        <v>0</v>
      </c>
      <c r="N99" s="267">
        <v>0</v>
      </c>
      <c r="O99" s="263" t="s">
        <v>149</v>
      </c>
    </row>
    <row r="100" spans="1:15" x14ac:dyDescent="0.3">
      <c r="A100" s="275" t="s">
        <v>150</v>
      </c>
      <c r="B100" s="253">
        <f>SUM(C100:N100)</f>
        <v>2.0900000000000003</v>
      </c>
      <c r="C100" s="276">
        <v>1.05</v>
      </c>
      <c r="D100" s="277">
        <v>0.67</v>
      </c>
      <c r="E100" s="278">
        <v>0</v>
      </c>
      <c r="F100" s="279">
        <v>0</v>
      </c>
      <c r="G100" s="280">
        <v>0</v>
      </c>
      <c r="H100" s="281">
        <v>0</v>
      </c>
      <c r="I100" s="282">
        <v>0</v>
      </c>
      <c r="J100" s="283">
        <v>0</v>
      </c>
      <c r="K100" s="281">
        <v>0</v>
      </c>
      <c r="L100" s="284">
        <v>0</v>
      </c>
      <c r="M100" s="440">
        <v>0</v>
      </c>
      <c r="N100" s="278">
        <v>0.37</v>
      </c>
      <c r="O100" s="275" t="s">
        <v>150</v>
      </c>
    </row>
    <row r="101" spans="1:15" x14ac:dyDescent="0.3">
      <c r="A101" s="2" t="s">
        <v>151</v>
      </c>
      <c r="B101" s="18">
        <v>10</v>
      </c>
      <c r="C101" s="17">
        <v>6</v>
      </c>
      <c r="D101" s="19">
        <v>10</v>
      </c>
      <c r="E101" s="20">
        <v>0</v>
      </c>
      <c r="F101" s="21">
        <v>0</v>
      </c>
      <c r="G101" s="22">
        <v>0</v>
      </c>
      <c r="H101" s="23">
        <v>0</v>
      </c>
      <c r="I101" s="24">
        <v>0</v>
      </c>
      <c r="J101" s="25">
        <v>0</v>
      </c>
      <c r="K101" s="23">
        <v>0</v>
      </c>
      <c r="L101" s="26">
        <v>0</v>
      </c>
      <c r="M101" s="441">
        <v>1</v>
      </c>
      <c r="N101" s="20">
        <v>3</v>
      </c>
      <c r="O101" s="2" t="s">
        <v>151</v>
      </c>
    </row>
    <row r="102" spans="1:15" x14ac:dyDescent="0.3">
      <c r="A102" s="2" t="s">
        <v>126</v>
      </c>
      <c r="B102" s="18">
        <v>2010</v>
      </c>
      <c r="C102" s="17">
        <v>2010</v>
      </c>
      <c r="D102" s="19">
        <v>2012</v>
      </c>
      <c r="E102" s="20"/>
      <c r="F102" s="21"/>
      <c r="G102" s="22"/>
      <c r="H102" s="23"/>
      <c r="I102" s="24"/>
      <c r="J102" s="25"/>
      <c r="K102" s="23"/>
      <c r="L102" s="26"/>
      <c r="M102" s="441">
        <v>2010</v>
      </c>
      <c r="N102" s="20">
        <v>2010</v>
      </c>
      <c r="O102" s="2" t="s">
        <v>126</v>
      </c>
    </row>
    <row r="103" spans="1:15" x14ac:dyDescent="0.3">
      <c r="A103" s="2" t="s">
        <v>152</v>
      </c>
      <c r="B103" s="18">
        <v>0</v>
      </c>
      <c r="C103" s="17">
        <v>0</v>
      </c>
      <c r="D103" s="19">
        <v>0</v>
      </c>
      <c r="E103" s="20">
        <v>0</v>
      </c>
      <c r="F103" s="21">
        <v>0</v>
      </c>
      <c r="G103" s="22">
        <v>0</v>
      </c>
      <c r="H103" s="23">
        <v>0</v>
      </c>
      <c r="I103" s="24">
        <v>0</v>
      </c>
      <c r="J103" s="25">
        <v>0</v>
      </c>
      <c r="K103" s="23">
        <v>0</v>
      </c>
      <c r="L103" s="26">
        <v>0</v>
      </c>
      <c r="M103" s="441">
        <v>0</v>
      </c>
      <c r="N103" s="20">
        <v>0</v>
      </c>
      <c r="O103" s="2" t="s">
        <v>152</v>
      </c>
    </row>
    <row r="104" spans="1:15" ht="15" thickBot="1" x14ac:dyDescent="0.35">
      <c r="A104" s="87" t="s">
        <v>126</v>
      </c>
      <c r="B104" s="88">
        <v>2015</v>
      </c>
      <c r="C104" s="89">
        <v>2015</v>
      </c>
      <c r="D104" s="90">
        <v>2016</v>
      </c>
      <c r="E104" s="91"/>
      <c r="F104" s="92"/>
      <c r="G104" s="93"/>
      <c r="H104" s="94"/>
      <c r="I104" s="95"/>
      <c r="J104" s="96"/>
      <c r="K104" s="94"/>
      <c r="L104" s="97"/>
      <c r="M104" s="450">
        <v>2015</v>
      </c>
      <c r="N104" s="91">
        <v>2015</v>
      </c>
      <c r="O104" s="87" t="s">
        <v>126</v>
      </c>
    </row>
    <row r="105" spans="1:15" ht="15" thickTop="1" x14ac:dyDescent="0.3">
      <c r="A105" s="61" t="s">
        <v>153</v>
      </c>
      <c r="B105" s="62">
        <f>SUM(C105:N105)</f>
        <v>3</v>
      </c>
      <c r="C105" s="63">
        <v>1</v>
      </c>
      <c r="D105" s="64">
        <v>0</v>
      </c>
      <c r="E105" s="65">
        <v>0</v>
      </c>
      <c r="F105" s="66">
        <v>0</v>
      </c>
      <c r="G105" s="219">
        <v>0</v>
      </c>
      <c r="H105" s="68">
        <v>0</v>
      </c>
      <c r="I105" s="69">
        <v>0</v>
      </c>
      <c r="J105" s="70">
        <v>0</v>
      </c>
      <c r="K105" s="68">
        <v>0</v>
      </c>
      <c r="L105" s="71">
        <v>0</v>
      </c>
      <c r="M105" s="453">
        <v>0</v>
      </c>
      <c r="N105" s="65">
        <v>2</v>
      </c>
      <c r="O105" s="61" t="s">
        <v>153</v>
      </c>
    </row>
    <row r="106" spans="1:15" x14ac:dyDescent="0.3">
      <c r="A106" s="2" t="s">
        <v>150</v>
      </c>
      <c r="B106" s="18">
        <f>SUM(C106:N106)</f>
        <v>7</v>
      </c>
      <c r="C106" s="17">
        <v>3</v>
      </c>
      <c r="D106" s="19">
        <v>2</v>
      </c>
      <c r="E106" s="20">
        <v>0</v>
      </c>
      <c r="F106" s="21">
        <v>0</v>
      </c>
      <c r="G106" s="22">
        <v>0</v>
      </c>
      <c r="H106" s="23">
        <v>0</v>
      </c>
      <c r="I106" s="24">
        <v>0</v>
      </c>
      <c r="J106" s="25">
        <v>0</v>
      </c>
      <c r="K106" s="23">
        <v>0</v>
      </c>
      <c r="L106" s="26">
        <v>0</v>
      </c>
      <c r="M106" s="441">
        <v>0</v>
      </c>
      <c r="N106" s="20">
        <v>2</v>
      </c>
      <c r="O106" s="2" t="s">
        <v>150</v>
      </c>
    </row>
    <row r="107" spans="1:15" x14ac:dyDescent="0.3">
      <c r="A107" s="2" t="s">
        <v>151</v>
      </c>
      <c r="B107" s="16"/>
      <c r="C107" s="17">
        <v>16</v>
      </c>
      <c r="D107" s="19">
        <v>14</v>
      </c>
      <c r="E107" s="20">
        <v>4</v>
      </c>
      <c r="F107" s="21">
        <v>0</v>
      </c>
      <c r="G107" s="22">
        <v>0</v>
      </c>
      <c r="H107" s="23">
        <v>0</v>
      </c>
      <c r="I107" s="24">
        <v>0</v>
      </c>
      <c r="J107" s="25">
        <v>0</v>
      </c>
      <c r="K107" s="23">
        <v>0</v>
      </c>
      <c r="L107" s="26">
        <v>0</v>
      </c>
      <c r="M107" s="441">
        <v>3</v>
      </c>
      <c r="N107" s="20">
        <v>10</v>
      </c>
      <c r="O107" s="2" t="s">
        <v>151</v>
      </c>
    </row>
    <row r="108" spans="1:15" x14ac:dyDescent="0.3">
      <c r="A108" s="2" t="s">
        <v>126</v>
      </c>
      <c r="B108" s="16"/>
      <c r="C108" s="17">
        <v>1963</v>
      </c>
      <c r="D108" s="19">
        <v>1956</v>
      </c>
      <c r="E108" s="20">
        <v>1971</v>
      </c>
      <c r="F108" s="21"/>
      <c r="G108" s="22"/>
      <c r="H108" s="23"/>
      <c r="I108" s="24"/>
      <c r="J108" s="25"/>
      <c r="K108" s="23"/>
      <c r="L108" s="26"/>
      <c r="M108" s="441" t="s">
        <v>99</v>
      </c>
      <c r="N108" s="20">
        <v>1969</v>
      </c>
      <c r="O108" s="2" t="s">
        <v>126</v>
      </c>
    </row>
    <row r="109" spans="1:15" x14ac:dyDescent="0.3">
      <c r="A109" s="2" t="s">
        <v>152</v>
      </c>
      <c r="B109" s="16"/>
      <c r="C109" s="17">
        <v>0</v>
      </c>
      <c r="D109" s="19">
        <v>0</v>
      </c>
      <c r="E109" s="20">
        <v>0</v>
      </c>
      <c r="F109" s="21">
        <v>0</v>
      </c>
      <c r="G109" s="22">
        <v>0</v>
      </c>
      <c r="H109" s="23">
        <v>0</v>
      </c>
      <c r="I109" s="24">
        <v>0</v>
      </c>
      <c r="J109" s="25">
        <v>0</v>
      </c>
      <c r="K109" s="23">
        <v>0</v>
      </c>
      <c r="L109" s="26">
        <v>0</v>
      </c>
      <c r="M109" s="441">
        <v>0</v>
      </c>
      <c r="N109" s="20">
        <v>0</v>
      </c>
      <c r="O109" s="2" t="s">
        <v>152</v>
      </c>
    </row>
    <row r="110" spans="1:15" x14ac:dyDescent="0.3">
      <c r="A110" s="2" t="s">
        <v>126</v>
      </c>
      <c r="B110" s="16"/>
      <c r="C110" s="17">
        <v>2015</v>
      </c>
      <c r="D110" s="19">
        <v>2016</v>
      </c>
      <c r="E110" s="20">
        <v>2015</v>
      </c>
      <c r="F110" s="21"/>
      <c r="G110" s="22"/>
      <c r="H110" s="23"/>
      <c r="I110" s="24"/>
      <c r="J110" s="25"/>
      <c r="K110" s="23"/>
      <c r="L110" s="26"/>
      <c r="M110" s="441" t="s">
        <v>99</v>
      </c>
      <c r="N110" s="20">
        <v>2015</v>
      </c>
      <c r="O110" s="2" t="s">
        <v>126</v>
      </c>
    </row>
    <row r="111" spans="1:15" x14ac:dyDescent="0.3">
      <c r="A111" s="15" t="s">
        <v>337</v>
      </c>
      <c r="B111" s="16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441"/>
      <c r="N111" s="15"/>
      <c r="O111" s="15" t="s">
        <v>338</v>
      </c>
    </row>
    <row r="112" spans="1:15" x14ac:dyDescent="0.3">
      <c r="A112" s="263" t="s">
        <v>339</v>
      </c>
      <c r="B112" s="264">
        <f>SUM(C112:N112)</f>
        <v>105</v>
      </c>
      <c r="C112" s="265">
        <v>0</v>
      </c>
      <c r="D112" s="266">
        <v>0</v>
      </c>
      <c r="E112" s="267">
        <v>0</v>
      </c>
      <c r="F112" s="268">
        <v>1</v>
      </c>
      <c r="G112" s="269">
        <v>12</v>
      </c>
      <c r="H112" s="270">
        <v>17</v>
      </c>
      <c r="I112" s="271">
        <v>26</v>
      </c>
      <c r="J112" s="272">
        <v>26</v>
      </c>
      <c r="K112" s="270">
        <v>23</v>
      </c>
      <c r="L112" s="273">
        <v>0</v>
      </c>
      <c r="M112" s="447">
        <v>0</v>
      </c>
      <c r="N112" s="267">
        <v>0</v>
      </c>
      <c r="O112" s="263" t="s">
        <v>339</v>
      </c>
    </row>
    <row r="113" spans="1:15" x14ac:dyDescent="0.3">
      <c r="A113" s="275" t="s">
        <v>340</v>
      </c>
      <c r="B113" s="253">
        <f>SUM(C113:N113)</f>
        <v>110.27</v>
      </c>
      <c r="C113" s="276">
        <v>0</v>
      </c>
      <c r="D113" s="277">
        <v>0</v>
      </c>
      <c r="E113" s="278">
        <v>1.07</v>
      </c>
      <c r="F113" s="279">
        <v>5.93</v>
      </c>
      <c r="G113" s="280">
        <v>10.4</v>
      </c>
      <c r="H113" s="281">
        <v>19.8</v>
      </c>
      <c r="I113" s="282">
        <v>25.87</v>
      </c>
      <c r="J113" s="283">
        <v>26.8</v>
      </c>
      <c r="K113" s="281">
        <v>16.27</v>
      </c>
      <c r="L113" s="284">
        <v>4</v>
      </c>
      <c r="M113" s="440">
        <v>0.13</v>
      </c>
      <c r="N113" s="278">
        <v>0</v>
      </c>
      <c r="O113" s="275" t="s">
        <v>340</v>
      </c>
    </row>
    <row r="114" spans="1:15" x14ac:dyDescent="0.3">
      <c r="A114" s="2" t="s">
        <v>341</v>
      </c>
      <c r="B114" s="18">
        <v>123</v>
      </c>
      <c r="C114" s="17">
        <v>0</v>
      </c>
      <c r="D114" s="19">
        <v>0</v>
      </c>
      <c r="E114" s="20">
        <v>6</v>
      </c>
      <c r="F114" s="21">
        <v>16</v>
      </c>
      <c r="G114" s="22">
        <v>21</v>
      </c>
      <c r="H114" s="23">
        <v>25</v>
      </c>
      <c r="I114" s="24">
        <v>31</v>
      </c>
      <c r="J114" s="25">
        <v>31</v>
      </c>
      <c r="K114" s="23">
        <v>29</v>
      </c>
      <c r="L114" s="26">
        <v>11</v>
      </c>
      <c r="M114" s="441">
        <v>1</v>
      </c>
      <c r="N114" s="20">
        <v>0</v>
      </c>
      <c r="O114" s="2" t="s">
        <v>341</v>
      </c>
    </row>
    <row r="115" spans="1:15" x14ac:dyDescent="0.3">
      <c r="A115" s="2" t="s">
        <v>86</v>
      </c>
      <c r="B115" s="18">
        <v>2014</v>
      </c>
      <c r="C115" s="17"/>
      <c r="D115" s="19"/>
      <c r="E115" s="20">
        <v>2012</v>
      </c>
      <c r="F115" s="21">
        <v>2011</v>
      </c>
      <c r="G115" s="22">
        <v>2008</v>
      </c>
      <c r="H115" s="23">
        <v>2003</v>
      </c>
      <c r="I115" s="24">
        <v>2010</v>
      </c>
      <c r="J115" s="25">
        <v>2009</v>
      </c>
      <c r="K115" s="23">
        <v>2006</v>
      </c>
      <c r="L115" s="26">
        <v>2005</v>
      </c>
      <c r="M115" s="441">
        <v>2015</v>
      </c>
      <c r="N115" s="20"/>
      <c r="O115" s="2" t="s">
        <v>86</v>
      </c>
    </row>
    <row r="116" spans="1:15" x14ac:dyDescent="0.3">
      <c r="A116" s="2" t="s">
        <v>342</v>
      </c>
      <c r="B116" s="18">
        <v>108</v>
      </c>
      <c r="C116" s="17">
        <v>0</v>
      </c>
      <c r="D116" s="19">
        <v>0</v>
      </c>
      <c r="E116" s="20">
        <v>0</v>
      </c>
      <c r="F116" s="21">
        <v>0</v>
      </c>
      <c r="G116" s="22">
        <v>3</v>
      </c>
      <c r="H116" s="23">
        <v>15</v>
      </c>
      <c r="I116" s="24">
        <v>21</v>
      </c>
      <c r="J116" s="25">
        <v>21</v>
      </c>
      <c r="K116" s="23">
        <v>4</v>
      </c>
      <c r="L116" s="26">
        <v>0</v>
      </c>
      <c r="M116" s="441">
        <v>0</v>
      </c>
      <c r="N116" s="20">
        <v>0</v>
      </c>
      <c r="O116" s="2" t="s">
        <v>342</v>
      </c>
    </row>
    <row r="117" spans="1:15" x14ac:dyDescent="0.3">
      <c r="A117" s="2" t="s">
        <v>86</v>
      </c>
      <c r="B117" s="18">
        <v>2004</v>
      </c>
      <c r="C117" s="17"/>
      <c r="D117" s="19"/>
      <c r="E117" s="20">
        <v>2016</v>
      </c>
      <c r="F117" s="21">
        <v>2012</v>
      </c>
      <c r="G117" s="22">
        <v>2013</v>
      </c>
      <c r="H117" s="23">
        <v>2002</v>
      </c>
      <c r="I117" s="24">
        <v>2004</v>
      </c>
      <c r="J117" s="25">
        <v>2014</v>
      </c>
      <c r="K117" s="23">
        <v>2001</v>
      </c>
      <c r="L117" s="26">
        <v>2016</v>
      </c>
      <c r="M117" s="441">
        <v>2016</v>
      </c>
      <c r="N117" s="20"/>
      <c r="O117" s="2" t="s">
        <v>86</v>
      </c>
    </row>
    <row r="118" spans="1:15" x14ac:dyDescent="0.3">
      <c r="A118" s="2" t="s">
        <v>343</v>
      </c>
      <c r="B118" s="100">
        <v>42463</v>
      </c>
      <c r="C118" s="17"/>
      <c r="D118" s="19"/>
      <c r="E118" s="20"/>
      <c r="F118" s="21"/>
      <c r="G118" s="22"/>
      <c r="H118" s="23"/>
      <c r="I118" s="24"/>
      <c r="J118" s="25"/>
      <c r="K118" s="23"/>
      <c r="L118" s="26"/>
      <c r="M118" s="441"/>
      <c r="N118" s="20"/>
      <c r="O118" s="2"/>
    </row>
    <row r="119" spans="1:15" x14ac:dyDescent="0.3">
      <c r="A119" s="2" t="s">
        <v>344</v>
      </c>
      <c r="B119" s="38">
        <v>41707</v>
      </c>
      <c r="C119" s="17"/>
      <c r="D119" s="19"/>
      <c r="E119" s="20"/>
      <c r="F119" s="21"/>
      <c r="G119" s="22"/>
      <c r="H119" s="23"/>
      <c r="I119" s="24"/>
      <c r="J119" s="25"/>
      <c r="K119" s="23"/>
      <c r="L119" s="26"/>
      <c r="M119" s="441"/>
      <c r="N119" s="20"/>
      <c r="O119" s="2"/>
    </row>
    <row r="120" spans="1:15" x14ac:dyDescent="0.3">
      <c r="A120" s="2" t="s">
        <v>345</v>
      </c>
      <c r="B120" s="38">
        <v>39560</v>
      </c>
      <c r="C120" s="17"/>
      <c r="D120" s="19"/>
      <c r="E120" s="20"/>
      <c r="F120" s="21"/>
      <c r="G120" s="22"/>
      <c r="H120" s="23"/>
      <c r="I120" s="24"/>
      <c r="J120" s="25"/>
      <c r="K120" s="23"/>
      <c r="L120" s="26"/>
      <c r="M120" s="441"/>
      <c r="N120" s="20"/>
      <c r="O120" s="2"/>
    </row>
    <row r="121" spans="1:15" x14ac:dyDescent="0.3">
      <c r="A121" s="2" t="s">
        <v>346</v>
      </c>
      <c r="B121" s="100">
        <v>42641</v>
      </c>
      <c r="C121" s="17"/>
      <c r="D121" s="19"/>
      <c r="E121" s="20"/>
      <c r="F121" s="21"/>
      <c r="G121" s="22"/>
      <c r="H121" s="23"/>
      <c r="I121" s="24"/>
      <c r="J121" s="25"/>
      <c r="K121" s="23"/>
      <c r="L121" s="26"/>
      <c r="M121" s="441"/>
      <c r="N121" s="20"/>
      <c r="O121" s="2"/>
    </row>
    <row r="122" spans="1:15" x14ac:dyDescent="0.3">
      <c r="A122" s="2" t="s">
        <v>347</v>
      </c>
      <c r="B122" s="38">
        <v>39348</v>
      </c>
      <c r="C122" s="17"/>
      <c r="D122" s="19"/>
      <c r="E122" s="20"/>
      <c r="F122" s="21"/>
      <c r="G122" s="22"/>
      <c r="H122" s="23"/>
      <c r="I122" s="24"/>
      <c r="J122" s="25"/>
      <c r="K122" s="23"/>
      <c r="L122" s="26"/>
      <c r="M122" s="441"/>
      <c r="N122" s="20"/>
      <c r="O122" s="2"/>
    </row>
    <row r="123" spans="1:15" x14ac:dyDescent="0.3">
      <c r="A123" s="101" t="s">
        <v>348</v>
      </c>
      <c r="B123" s="102">
        <v>41944</v>
      </c>
      <c r="C123" s="103"/>
      <c r="D123" s="104"/>
      <c r="E123" s="105"/>
      <c r="F123" s="106"/>
      <c r="G123" s="107"/>
      <c r="H123" s="108"/>
      <c r="I123" s="109"/>
      <c r="J123" s="110"/>
      <c r="K123" s="108"/>
      <c r="L123" s="111"/>
      <c r="M123" s="452"/>
      <c r="N123" s="105"/>
      <c r="O123" s="101"/>
    </row>
    <row r="124" spans="1:15" x14ac:dyDescent="0.3">
      <c r="A124" s="15" t="s">
        <v>154</v>
      </c>
      <c r="B124" s="16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441"/>
      <c r="N124" s="15"/>
      <c r="O124" s="15" t="s">
        <v>154</v>
      </c>
    </row>
    <row r="125" spans="1:15" x14ac:dyDescent="0.3">
      <c r="A125" s="263" t="s">
        <v>155</v>
      </c>
      <c r="B125" s="264">
        <f>SUM(C125:N125)</f>
        <v>33</v>
      </c>
      <c r="C125" s="265">
        <v>0</v>
      </c>
      <c r="D125" s="266">
        <v>0</v>
      </c>
      <c r="E125" s="267">
        <v>0</v>
      </c>
      <c r="F125" s="268">
        <v>0</v>
      </c>
      <c r="G125" s="269">
        <v>1</v>
      </c>
      <c r="H125" s="270">
        <v>3</v>
      </c>
      <c r="I125" s="271">
        <v>10</v>
      </c>
      <c r="J125" s="272">
        <v>12</v>
      </c>
      <c r="K125" s="270">
        <v>7</v>
      </c>
      <c r="L125" s="273">
        <v>0</v>
      </c>
      <c r="M125" s="447">
        <v>0</v>
      </c>
      <c r="N125" s="267">
        <v>0</v>
      </c>
      <c r="O125" s="263" t="s">
        <v>155</v>
      </c>
    </row>
    <row r="126" spans="1:15" x14ac:dyDescent="0.3">
      <c r="A126" s="275" t="s">
        <v>156</v>
      </c>
      <c r="B126" s="253">
        <f>SUM(C126:N126)</f>
        <v>33.94</v>
      </c>
      <c r="C126" s="276">
        <v>0</v>
      </c>
      <c r="D126" s="277">
        <v>0</v>
      </c>
      <c r="E126" s="278">
        <v>0</v>
      </c>
      <c r="F126" s="279">
        <v>0.87</v>
      </c>
      <c r="G126" s="280">
        <v>2.87</v>
      </c>
      <c r="H126" s="281">
        <v>5.8</v>
      </c>
      <c r="I126" s="282">
        <v>11</v>
      </c>
      <c r="J126" s="283">
        <v>9.4</v>
      </c>
      <c r="K126" s="281">
        <v>3.73</v>
      </c>
      <c r="L126" s="284">
        <v>0.27</v>
      </c>
      <c r="M126" s="440">
        <v>0</v>
      </c>
      <c r="N126" s="278">
        <v>0</v>
      </c>
      <c r="O126" s="275" t="s">
        <v>156</v>
      </c>
    </row>
    <row r="127" spans="1:15" x14ac:dyDescent="0.3">
      <c r="A127" s="2" t="s">
        <v>157</v>
      </c>
      <c r="B127" s="18">
        <v>47</v>
      </c>
      <c r="C127" s="17">
        <v>0</v>
      </c>
      <c r="D127" s="19">
        <v>0</v>
      </c>
      <c r="E127" s="20">
        <v>0</v>
      </c>
      <c r="F127" s="21">
        <v>6</v>
      </c>
      <c r="G127" s="22">
        <v>7</v>
      </c>
      <c r="H127" s="23">
        <v>11</v>
      </c>
      <c r="I127" s="24">
        <v>26</v>
      </c>
      <c r="J127" s="25">
        <v>16</v>
      </c>
      <c r="K127" s="23">
        <v>9</v>
      </c>
      <c r="L127" s="26">
        <v>3</v>
      </c>
      <c r="M127" s="441">
        <v>0</v>
      </c>
      <c r="N127" s="20">
        <v>0</v>
      </c>
      <c r="O127" s="2" t="s">
        <v>157</v>
      </c>
    </row>
    <row r="128" spans="1:15" x14ac:dyDescent="0.3">
      <c r="A128" s="2" t="s">
        <v>86</v>
      </c>
      <c r="B128" s="18">
        <v>2006</v>
      </c>
      <c r="C128" s="17"/>
      <c r="D128" s="19"/>
      <c r="E128" s="20"/>
      <c r="F128" s="21">
        <v>2011</v>
      </c>
      <c r="G128" s="22">
        <v>2008</v>
      </c>
      <c r="H128" s="23">
        <v>2010</v>
      </c>
      <c r="I128" s="24">
        <v>2006</v>
      </c>
      <c r="J128" s="25">
        <v>2009</v>
      </c>
      <c r="K128" s="23">
        <v>2006</v>
      </c>
      <c r="L128" s="26">
        <v>2011</v>
      </c>
      <c r="M128" s="441"/>
      <c r="N128" s="20"/>
      <c r="O128" s="2" t="s">
        <v>86</v>
      </c>
    </row>
    <row r="129" spans="1:15" x14ac:dyDescent="0.3">
      <c r="A129" s="2" t="s">
        <v>158</v>
      </c>
      <c r="B129" s="18">
        <v>15</v>
      </c>
      <c r="C129" s="17">
        <v>0</v>
      </c>
      <c r="D129" s="19">
        <v>0</v>
      </c>
      <c r="E129" s="20">
        <v>0</v>
      </c>
      <c r="F129" s="21">
        <v>0</v>
      </c>
      <c r="G129" s="22">
        <v>0</v>
      </c>
      <c r="H129" s="23">
        <v>2</v>
      </c>
      <c r="I129" s="24">
        <v>4</v>
      </c>
      <c r="J129" s="25">
        <v>2</v>
      </c>
      <c r="K129" s="23">
        <v>0</v>
      </c>
      <c r="L129" s="26">
        <v>0</v>
      </c>
      <c r="M129" s="441">
        <v>0</v>
      </c>
      <c r="N129" s="20">
        <v>0</v>
      </c>
      <c r="O129" s="2" t="s">
        <v>158</v>
      </c>
    </row>
    <row r="130" spans="1:15" x14ac:dyDescent="0.3">
      <c r="A130" s="2" t="s">
        <v>86</v>
      </c>
      <c r="B130" s="18">
        <v>2007</v>
      </c>
      <c r="C130" s="17"/>
      <c r="D130" s="19"/>
      <c r="E130" s="20"/>
      <c r="F130" s="21">
        <v>2016</v>
      </c>
      <c r="G130" s="22">
        <v>2015</v>
      </c>
      <c r="H130" s="23">
        <v>2012</v>
      </c>
      <c r="I130" s="24">
        <v>2011</v>
      </c>
      <c r="J130" s="25">
        <v>2006</v>
      </c>
      <c r="K130" s="23">
        <v>2015</v>
      </c>
      <c r="L130" s="26">
        <v>2016</v>
      </c>
      <c r="M130" s="441"/>
      <c r="N130" s="20"/>
      <c r="O130" s="2" t="s">
        <v>86</v>
      </c>
    </row>
    <row r="131" spans="1:15" x14ac:dyDescent="0.3">
      <c r="A131" s="2" t="s">
        <v>159</v>
      </c>
      <c r="B131" s="100">
        <v>42498</v>
      </c>
      <c r="C131" s="17"/>
      <c r="D131" s="19"/>
      <c r="E131" s="20"/>
      <c r="F131" s="21"/>
      <c r="G131" s="22"/>
      <c r="H131" s="23"/>
      <c r="I131" s="24"/>
      <c r="J131" s="25"/>
      <c r="K131" s="23"/>
      <c r="L131" s="26"/>
      <c r="M131" s="441"/>
      <c r="N131" s="20"/>
      <c r="O131" s="2"/>
    </row>
    <row r="132" spans="1:15" x14ac:dyDescent="0.3">
      <c r="A132" s="2" t="s">
        <v>160</v>
      </c>
      <c r="B132" s="38">
        <v>39186</v>
      </c>
      <c r="C132" s="17"/>
      <c r="D132" s="19"/>
      <c r="E132" s="20"/>
      <c r="F132" s="21"/>
      <c r="G132" s="22"/>
      <c r="H132" s="23"/>
      <c r="I132" s="24"/>
      <c r="J132" s="25"/>
      <c r="K132" s="23"/>
      <c r="L132" s="26"/>
      <c r="M132" s="441"/>
      <c r="N132" s="20"/>
      <c r="O132" s="2"/>
    </row>
    <row r="133" spans="1:15" x14ac:dyDescent="0.3">
      <c r="A133" s="2" t="s">
        <v>161</v>
      </c>
      <c r="B133" s="38">
        <v>38876</v>
      </c>
      <c r="C133" s="17"/>
      <c r="D133" s="19"/>
      <c r="E133" s="20"/>
      <c r="F133" s="21"/>
      <c r="G133" s="22"/>
      <c r="H133" s="23"/>
      <c r="I133" s="24"/>
      <c r="J133" s="25"/>
      <c r="K133" s="23"/>
      <c r="L133" s="26"/>
      <c r="M133" s="441"/>
      <c r="N133" s="20"/>
      <c r="O133" s="2"/>
    </row>
    <row r="134" spans="1:15" x14ac:dyDescent="0.3">
      <c r="A134" s="2" t="s">
        <v>162</v>
      </c>
      <c r="B134" s="100">
        <v>42627</v>
      </c>
      <c r="C134" s="17"/>
      <c r="D134" s="19"/>
      <c r="E134" s="20"/>
      <c r="F134" s="21"/>
      <c r="G134" s="22"/>
      <c r="H134" s="23"/>
      <c r="I134" s="24"/>
      <c r="J134" s="25"/>
      <c r="K134" s="23"/>
      <c r="L134" s="26"/>
      <c r="M134" s="441"/>
      <c r="N134" s="20"/>
      <c r="O134" s="2"/>
    </row>
    <row r="135" spans="1:15" x14ac:dyDescent="0.3">
      <c r="A135" s="2" t="s">
        <v>163</v>
      </c>
      <c r="B135" s="38">
        <v>39299</v>
      </c>
      <c r="C135" s="17"/>
      <c r="D135" s="19"/>
      <c r="E135" s="20"/>
      <c r="F135" s="21"/>
      <c r="G135" s="22"/>
      <c r="H135" s="23"/>
      <c r="I135" s="24"/>
      <c r="J135" s="25"/>
      <c r="K135" s="23"/>
      <c r="L135" s="26"/>
      <c r="M135" s="441"/>
      <c r="N135" s="20"/>
      <c r="O135" s="2"/>
    </row>
    <row r="136" spans="1:15" ht="15" thickBot="1" x14ac:dyDescent="0.35">
      <c r="A136" s="101" t="s">
        <v>164</v>
      </c>
      <c r="B136" s="102">
        <v>37177</v>
      </c>
      <c r="C136" s="103"/>
      <c r="D136" s="104"/>
      <c r="E136" s="105"/>
      <c r="F136" s="106"/>
      <c r="G136" s="107"/>
      <c r="H136" s="108"/>
      <c r="I136" s="109"/>
      <c r="J136" s="110"/>
      <c r="K136" s="108"/>
      <c r="L136" s="111"/>
      <c r="M136" s="452"/>
      <c r="N136" s="105"/>
      <c r="O136" s="101"/>
    </row>
    <row r="137" spans="1:15" ht="15" thickTop="1" x14ac:dyDescent="0.3">
      <c r="A137" s="61" t="s">
        <v>386</v>
      </c>
      <c r="B137" s="62">
        <f>SUM(C137:N137)</f>
        <v>22</v>
      </c>
      <c r="C137" s="63">
        <v>0</v>
      </c>
      <c r="D137" s="64">
        <v>0</v>
      </c>
      <c r="E137" s="65">
        <v>0</v>
      </c>
      <c r="F137" s="66">
        <v>0</v>
      </c>
      <c r="G137" s="67">
        <v>1</v>
      </c>
      <c r="H137" s="68">
        <v>3</v>
      </c>
      <c r="I137" s="69">
        <v>5</v>
      </c>
      <c r="J137" s="70">
        <v>7</v>
      </c>
      <c r="K137" s="68">
        <v>6</v>
      </c>
      <c r="L137" s="71">
        <v>0</v>
      </c>
      <c r="M137" s="453">
        <v>0</v>
      </c>
      <c r="N137" s="65">
        <v>0</v>
      </c>
      <c r="O137" s="61" t="s">
        <v>386</v>
      </c>
    </row>
    <row r="138" spans="1:15" x14ac:dyDescent="0.3">
      <c r="A138" s="113" t="s">
        <v>156</v>
      </c>
      <c r="B138" s="114">
        <f>SUM(C138:N138)</f>
        <v>22.75</v>
      </c>
      <c r="C138" s="115">
        <v>0</v>
      </c>
      <c r="D138" s="116">
        <v>0</v>
      </c>
      <c r="E138" s="117">
        <v>0</v>
      </c>
      <c r="F138" s="118">
        <v>0</v>
      </c>
      <c r="G138" s="119">
        <v>1.25</v>
      </c>
      <c r="H138" s="120">
        <v>3</v>
      </c>
      <c r="I138" s="121">
        <v>5.5</v>
      </c>
      <c r="J138" s="122">
        <v>8.25</v>
      </c>
      <c r="K138" s="120">
        <v>4.75</v>
      </c>
      <c r="L138" s="123">
        <v>0</v>
      </c>
      <c r="M138" s="454">
        <v>0</v>
      </c>
      <c r="N138" s="117">
        <v>0</v>
      </c>
      <c r="O138" s="113" t="s">
        <v>156</v>
      </c>
    </row>
    <row r="139" spans="1:15" x14ac:dyDescent="0.3">
      <c r="A139" s="35" t="s">
        <v>157</v>
      </c>
      <c r="B139" s="138"/>
      <c r="C139" s="139">
        <v>0</v>
      </c>
      <c r="D139" s="140">
        <v>0</v>
      </c>
      <c r="E139" s="141">
        <v>0</v>
      </c>
      <c r="F139" s="142">
        <v>3</v>
      </c>
      <c r="G139" s="143">
        <v>8</v>
      </c>
      <c r="H139" s="144">
        <v>12</v>
      </c>
      <c r="I139" s="145">
        <v>21</v>
      </c>
      <c r="J139" s="146">
        <v>26</v>
      </c>
      <c r="K139" s="144">
        <v>13</v>
      </c>
      <c r="L139" s="147">
        <v>4</v>
      </c>
      <c r="M139" s="455"/>
      <c r="N139" s="141">
        <v>0</v>
      </c>
      <c r="O139" s="35" t="s">
        <v>157</v>
      </c>
    </row>
    <row r="140" spans="1:15" x14ac:dyDescent="0.3">
      <c r="A140" s="35" t="s">
        <v>86</v>
      </c>
      <c r="B140" s="138"/>
      <c r="C140" s="139"/>
      <c r="D140" s="140"/>
      <c r="E140" s="141"/>
      <c r="F140" s="142">
        <v>1945</v>
      </c>
      <c r="G140" s="143">
        <v>1945</v>
      </c>
      <c r="H140" s="144">
        <v>1976</v>
      </c>
      <c r="I140" s="145">
        <v>2006</v>
      </c>
      <c r="J140" s="146">
        <v>1947</v>
      </c>
      <c r="K140" s="144">
        <v>1959</v>
      </c>
      <c r="L140" s="147">
        <v>1959</v>
      </c>
      <c r="M140" s="455"/>
      <c r="N140" s="141"/>
      <c r="O140" s="35" t="s">
        <v>86</v>
      </c>
    </row>
    <row r="141" spans="1:15" x14ac:dyDescent="0.3">
      <c r="A141" s="35" t="s">
        <v>158</v>
      </c>
      <c r="B141" s="138"/>
      <c r="C141" s="139">
        <v>0</v>
      </c>
      <c r="D141" s="140">
        <v>0</v>
      </c>
      <c r="E141" s="141">
        <v>0</v>
      </c>
      <c r="F141" s="142">
        <v>0</v>
      </c>
      <c r="G141" s="143">
        <v>0</v>
      </c>
      <c r="H141" s="144">
        <v>0</v>
      </c>
      <c r="I141" s="145">
        <v>0</v>
      </c>
      <c r="J141" s="146">
        <v>0</v>
      </c>
      <c r="K141" s="144">
        <v>0</v>
      </c>
      <c r="L141" s="147">
        <v>0</v>
      </c>
      <c r="M141" s="455"/>
      <c r="N141" s="141">
        <v>0</v>
      </c>
      <c r="O141" s="35" t="s">
        <v>158</v>
      </c>
    </row>
    <row r="142" spans="1:15" x14ac:dyDescent="0.3">
      <c r="A142" s="149" t="s">
        <v>86</v>
      </c>
      <c r="B142" s="138"/>
      <c r="C142" s="139"/>
      <c r="D142" s="140"/>
      <c r="E142" s="141"/>
      <c r="F142" s="142">
        <v>2007</v>
      </c>
      <c r="G142" s="143">
        <v>2015</v>
      </c>
      <c r="H142" s="144" t="s">
        <v>99</v>
      </c>
      <c r="I142" s="145" t="s">
        <v>99</v>
      </c>
      <c r="J142" s="146">
        <v>2006</v>
      </c>
      <c r="K142" s="144">
        <v>2015</v>
      </c>
      <c r="L142" s="147">
        <v>2015</v>
      </c>
      <c r="M142" s="455"/>
      <c r="N142" s="141"/>
      <c r="O142" s="149" t="s">
        <v>86</v>
      </c>
    </row>
    <row r="143" spans="1:15" x14ac:dyDescent="0.3">
      <c r="A143" s="15" t="s">
        <v>166</v>
      </c>
      <c r="B143" s="16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441"/>
      <c r="N143" s="15"/>
      <c r="O143" s="15" t="s">
        <v>166</v>
      </c>
    </row>
    <row r="144" spans="1:15" x14ac:dyDescent="0.3">
      <c r="A144" s="263" t="s">
        <v>167</v>
      </c>
      <c r="B144" s="264">
        <f>SUM(C144:N144)</f>
        <v>7</v>
      </c>
      <c r="C144" s="265">
        <v>0</v>
      </c>
      <c r="D144" s="266">
        <v>0</v>
      </c>
      <c r="E144" s="267">
        <v>0</v>
      </c>
      <c r="F144" s="268">
        <v>0</v>
      </c>
      <c r="G144" s="269">
        <v>0</v>
      </c>
      <c r="H144" s="270">
        <v>0</v>
      </c>
      <c r="I144" s="271">
        <v>1</v>
      </c>
      <c r="J144" s="272">
        <v>4</v>
      </c>
      <c r="K144" s="270">
        <v>2</v>
      </c>
      <c r="L144" s="273">
        <v>0</v>
      </c>
      <c r="M144" s="447">
        <v>0</v>
      </c>
      <c r="N144" s="267">
        <v>0</v>
      </c>
      <c r="O144" s="263" t="s">
        <v>167</v>
      </c>
    </row>
    <row r="145" spans="1:15" x14ac:dyDescent="0.3">
      <c r="A145" s="275" t="s">
        <v>168</v>
      </c>
      <c r="B145" s="253">
        <f>SUM(C145:N145)</f>
        <v>7.4099999999999993</v>
      </c>
      <c r="C145" s="276">
        <v>0</v>
      </c>
      <c r="D145" s="277">
        <v>0</v>
      </c>
      <c r="E145" s="278">
        <v>0</v>
      </c>
      <c r="F145" s="279">
        <v>0</v>
      </c>
      <c r="G145" s="280">
        <v>7.0000000000000007E-2</v>
      </c>
      <c r="H145" s="281">
        <v>1.4</v>
      </c>
      <c r="I145" s="282">
        <v>3.07</v>
      </c>
      <c r="J145" s="283">
        <v>2.4</v>
      </c>
      <c r="K145" s="281">
        <v>0.47</v>
      </c>
      <c r="L145" s="284">
        <v>0</v>
      </c>
      <c r="M145" s="440">
        <v>0</v>
      </c>
      <c r="N145" s="278">
        <v>0</v>
      </c>
      <c r="O145" s="275" t="s">
        <v>168</v>
      </c>
    </row>
    <row r="146" spans="1:15" x14ac:dyDescent="0.3">
      <c r="A146" s="2" t="s">
        <v>169</v>
      </c>
      <c r="B146" s="18">
        <v>16</v>
      </c>
      <c r="C146" s="17">
        <v>0</v>
      </c>
      <c r="D146" s="19">
        <v>0</v>
      </c>
      <c r="E146" s="20">
        <v>0</v>
      </c>
      <c r="F146" s="21">
        <v>0</v>
      </c>
      <c r="G146" s="22">
        <v>1</v>
      </c>
      <c r="H146" s="23">
        <v>4</v>
      </c>
      <c r="I146" s="24">
        <v>13</v>
      </c>
      <c r="J146" s="25">
        <v>10</v>
      </c>
      <c r="K146" s="23">
        <v>2</v>
      </c>
      <c r="L146" s="26">
        <v>0</v>
      </c>
      <c r="M146" s="441">
        <v>0</v>
      </c>
      <c r="N146" s="20">
        <v>0</v>
      </c>
      <c r="O146" s="2" t="s">
        <v>169</v>
      </c>
    </row>
    <row r="147" spans="1:15" x14ac:dyDescent="0.3">
      <c r="A147" s="2" t="s">
        <v>86</v>
      </c>
      <c r="B147" s="18">
        <v>2006</v>
      </c>
      <c r="C147" s="17"/>
      <c r="D147" s="19"/>
      <c r="E147" s="20"/>
      <c r="F147" s="21"/>
      <c r="G147" s="22">
        <v>2005</v>
      </c>
      <c r="H147" s="23">
        <v>2005</v>
      </c>
      <c r="I147" s="24">
        <v>2006</v>
      </c>
      <c r="J147" s="25">
        <v>2003</v>
      </c>
      <c r="K147" s="23">
        <v>2016</v>
      </c>
      <c r="L147" s="26"/>
      <c r="M147" s="441"/>
      <c r="N147" s="20"/>
      <c r="O147" s="2" t="s">
        <v>86</v>
      </c>
    </row>
    <row r="148" spans="1:15" x14ac:dyDescent="0.3">
      <c r="A148" s="2" t="s">
        <v>170</v>
      </c>
      <c r="B148" s="18">
        <v>2</v>
      </c>
      <c r="C148" s="17">
        <v>0</v>
      </c>
      <c r="D148" s="19">
        <v>0</v>
      </c>
      <c r="E148" s="20">
        <v>0</v>
      </c>
      <c r="F148" s="21">
        <v>0</v>
      </c>
      <c r="G148" s="22">
        <v>0</v>
      </c>
      <c r="H148" s="23">
        <v>0</v>
      </c>
      <c r="I148" s="24">
        <v>0</v>
      </c>
      <c r="J148" s="25">
        <v>0</v>
      </c>
      <c r="K148" s="23">
        <v>0</v>
      </c>
      <c r="L148" s="26">
        <v>0</v>
      </c>
      <c r="M148" s="441">
        <v>0</v>
      </c>
      <c r="N148" s="20">
        <v>0</v>
      </c>
      <c r="O148" s="2" t="s">
        <v>170</v>
      </c>
    </row>
    <row r="149" spans="1:15" x14ac:dyDescent="0.3">
      <c r="A149" s="87" t="s">
        <v>86</v>
      </c>
      <c r="B149" s="88">
        <v>2007</v>
      </c>
      <c r="C149" s="89"/>
      <c r="D149" s="90"/>
      <c r="E149" s="91"/>
      <c r="F149" s="92"/>
      <c r="G149" s="93">
        <v>2015</v>
      </c>
      <c r="H149" s="94">
        <v>2016</v>
      </c>
      <c r="I149" s="95">
        <v>2005</v>
      </c>
      <c r="J149" s="96">
        <v>2014</v>
      </c>
      <c r="K149" s="94">
        <v>2015</v>
      </c>
      <c r="L149" s="97"/>
      <c r="M149" s="450"/>
      <c r="N149" s="91"/>
      <c r="O149" s="87" t="s">
        <v>86</v>
      </c>
    </row>
    <row r="150" spans="1:15" x14ac:dyDescent="0.3">
      <c r="A150" s="2" t="s">
        <v>171</v>
      </c>
      <c r="B150" s="100">
        <v>42563</v>
      </c>
      <c r="C150" s="17"/>
      <c r="D150" s="19"/>
      <c r="E150" s="20"/>
      <c r="F150" s="21"/>
      <c r="G150" s="22"/>
      <c r="H150" s="23"/>
      <c r="I150" s="24"/>
      <c r="J150" s="25"/>
      <c r="K150" s="23"/>
      <c r="L150" s="26"/>
      <c r="M150" s="441"/>
      <c r="N150" s="20"/>
      <c r="O150" s="2"/>
    </row>
    <row r="151" spans="1:15" x14ac:dyDescent="0.3">
      <c r="A151" s="2" t="s">
        <v>172</v>
      </c>
      <c r="B151" s="38">
        <v>38499</v>
      </c>
      <c r="C151" s="17"/>
      <c r="D151" s="19"/>
      <c r="E151" s="20"/>
      <c r="F151" s="21"/>
      <c r="G151" s="22"/>
      <c r="H151" s="23"/>
      <c r="I151" s="24"/>
      <c r="J151" s="25"/>
      <c r="K151" s="23"/>
      <c r="L151" s="26"/>
      <c r="M151" s="441"/>
      <c r="N151" s="20"/>
      <c r="O151" s="2"/>
    </row>
    <row r="152" spans="1:15" x14ac:dyDescent="0.3">
      <c r="A152" s="2" t="s">
        <v>173</v>
      </c>
      <c r="B152" s="38">
        <v>39657</v>
      </c>
      <c r="C152" s="17"/>
      <c r="D152" s="19"/>
      <c r="E152" s="20"/>
      <c r="F152" s="21"/>
      <c r="G152" s="22"/>
      <c r="H152" s="23"/>
      <c r="I152" s="24"/>
      <c r="J152" s="25"/>
      <c r="K152" s="23"/>
      <c r="L152" s="26"/>
      <c r="M152" s="441"/>
      <c r="N152" s="20"/>
      <c r="O152" s="2"/>
    </row>
    <row r="153" spans="1:15" x14ac:dyDescent="0.3">
      <c r="A153" s="2" t="s">
        <v>174</v>
      </c>
      <c r="B153" s="100">
        <v>42626</v>
      </c>
      <c r="C153" s="17"/>
      <c r="D153" s="19"/>
      <c r="E153" s="20"/>
      <c r="F153" s="21"/>
      <c r="G153" s="22"/>
      <c r="H153" s="23"/>
      <c r="I153" s="24"/>
      <c r="J153" s="25"/>
      <c r="K153" s="23"/>
      <c r="L153" s="26"/>
      <c r="M153" s="441"/>
      <c r="N153" s="20"/>
      <c r="O153" s="2"/>
    </row>
    <row r="154" spans="1:15" x14ac:dyDescent="0.3">
      <c r="A154" s="2" t="s">
        <v>175</v>
      </c>
      <c r="B154" s="38">
        <v>40379</v>
      </c>
      <c r="C154" s="17"/>
      <c r="D154" s="19"/>
      <c r="E154" s="20"/>
      <c r="F154" s="21"/>
      <c r="G154" s="22"/>
      <c r="H154" s="23"/>
      <c r="I154" s="24"/>
      <c r="J154" s="25"/>
      <c r="K154" s="23"/>
      <c r="L154" s="26"/>
      <c r="M154" s="441"/>
      <c r="N154" s="20"/>
      <c r="O154" s="2"/>
    </row>
    <row r="155" spans="1:15" ht="15" thickBot="1" x14ac:dyDescent="0.35">
      <c r="A155" s="101" t="s">
        <v>176</v>
      </c>
      <c r="B155" s="102">
        <v>37885</v>
      </c>
      <c r="C155" s="103"/>
      <c r="D155" s="104"/>
      <c r="E155" s="105"/>
      <c r="F155" s="106"/>
      <c r="G155" s="107"/>
      <c r="H155" s="108"/>
      <c r="I155" s="109"/>
      <c r="J155" s="110"/>
      <c r="K155" s="108"/>
      <c r="L155" s="111"/>
      <c r="M155" s="452"/>
      <c r="N155" s="105"/>
      <c r="O155" s="101"/>
    </row>
    <row r="156" spans="1:15" ht="15" thickTop="1" x14ac:dyDescent="0.3">
      <c r="A156" s="61" t="s">
        <v>177</v>
      </c>
      <c r="B156" s="62">
        <f>SUM(C156:N156)</f>
        <v>7</v>
      </c>
      <c r="C156" s="63">
        <v>0</v>
      </c>
      <c r="D156" s="64">
        <v>0</v>
      </c>
      <c r="E156" s="65">
        <v>0</v>
      </c>
      <c r="F156" s="66">
        <v>0</v>
      </c>
      <c r="G156" s="67">
        <v>0</v>
      </c>
      <c r="H156" s="68">
        <v>0</v>
      </c>
      <c r="I156" s="69">
        <v>1</v>
      </c>
      <c r="J156" s="70">
        <v>4</v>
      </c>
      <c r="K156" s="68">
        <v>2</v>
      </c>
      <c r="L156" s="71">
        <v>0</v>
      </c>
      <c r="M156" s="453">
        <v>0</v>
      </c>
      <c r="N156" s="65">
        <v>0</v>
      </c>
      <c r="O156" s="61" t="s">
        <v>177</v>
      </c>
    </row>
    <row r="157" spans="1:15" x14ac:dyDescent="0.3">
      <c r="A157" s="2" t="s">
        <v>168</v>
      </c>
      <c r="B157" s="18">
        <f>SUM(C157:N157)</f>
        <v>3</v>
      </c>
      <c r="C157" s="17">
        <v>0</v>
      </c>
      <c r="D157" s="19">
        <v>0</v>
      </c>
      <c r="E157" s="20">
        <v>0</v>
      </c>
      <c r="F157" s="21">
        <v>0</v>
      </c>
      <c r="G157" s="22">
        <v>0</v>
      </c>
      <c r="H157" s="23">
        <v>1</v>
      </c>
      <c r="I157" s="24">
        <v>1</v>
      </c>
      <c r="J157" s="25">
        <v>1</v>
      </c>
      <c r="K157" s="23">
        <v>0</v>
      </c>
      <c r="L157" s="26">
        <v>0</v>
      </c>
      <c r="M157" s="441">
        <v>0</v>
      </c>
      <c r="N157" s="20">
        <v>0</v>
      </c>
      <c r="O157" s="2" t="s">
        <v>168</v>
      </c>
    </row>
    <row r="158" spans="1:15" x14ac:dyDescent="0.3">
      <c r="A158" s="2" t="s">
        <v>169</v>
      </c>
      <c r="B158" s="16"/>
      <c r="C158" s="17">
        <v>0</v>
      </c>
      <c r="D158" s="19">
        <v>0</v>
      </c>
      <c r="E158" s="20">
        <v>0</v>
      </c>
      <c r="F158" s="21">
        <v>0</v>
      </c>
      <c r="G158" s="22">
        <v>4</v>
      </c>
      <c r="H158" s="23">
        <v>7</v>
      </c>
      <c r="I158" s="24">
        <v>7</v>
      </c>
      <c r="J158" s="25">
        <v>9</v>
      </c>
      <c r="K158" s="23">
        <v>3</v>
      </c>
      <c r="L158" s="26">
        <v>0</v>
      </c>
      <c r="M158" s="441">
        <v>0</v>
      </c>
      <c r="N158" s="20">
        <v>0</v>
      </c>
      <c r="O158" s="2" t="s">
        <v>169</v>
      </c>
    </row>
    <row r="159" spans="1:15" x14ac:dyDescent="0.3">
      <c r="A159" s="2" t="s">
        <v>86</v>
      </c>
      <c r="B159" s="16"/>
      <c r="C159" s="17"/>
      <c r="D159" s="19"/>
      <c r="E159" s="20"/>
      <c r="F159" s="21"/>
      <c r="G159" s="22">
        <v>1947</v>
      </c>
      <c r="H159" s="23">
        <v>1976</v>
      </c>
      <c r="I159" s="24">
        <v>2006</v>
      </c>
      <c r="J159" s="25">
        <v>1947</v>
      </c>
      <c r="K159" s="23">
        <v>1961</v>
      </c>
      <c r="L159" s="26"/>
      <c r="M159" s="441"/>
      <c r="N159" s="20"/>
      <c r="O159" s="2" t="s">
        <v>86</v>
      </c>
    </row>
    <row r="160" spans="1:15" x14ac:dyDescent="0.3">
      <c r="A160" s="2" t="s">
        <v>170</v>
      </c>
      <c r="B160" s="16"/>
      <c r="C160" s="17">
        <v>0</v>
      </c>
      <c r="D160" s="19">
        <v>0</v>
      </c>
      <c r="E160" s="20">
        <v>0</v>
      </c>
      <c r="F160" s="21">
        <v>0</v>
      </c>
      <c r="G160" s="22">
        <v>0</v>
      </c>
      <c r="H160" s="23">
        <v>0</v>
      </c>
      <c r="I160" s="24">
        <v>0</v>
      </c>
      <c r="J160" s="25">
        <v>0</v>
      </c>
      <c r="K160" s="23">
        <v>0</v>
      </c>
      <c r="L160" s="26">
        <v>0</v>
      </c>
      <c r="M160" s="441">
        <v>0</v>
      </c>
      <c r="N160" s="20">
        <v>0</v>
      </c>
      <c r="O160" s="2" t="s">
        <v>170</v>
      </c>
    </row>
    <row r="161" spans="1:15" x14ac:dyDescent="0.3">
      <c r="A161" s="87" t="s">
        <v>86</v>
      </c>
      <c r="B161" s="16"/>
      <c r="C161" s="17"/>
      <c r="D161" s="19"/>
      <c r="E161" s="20"/>
      <c r="F161" s="21"/>
      <c r="G161" s="22">
        <v>2015</v>
      </c>
      <c r="H161" s="23">
        <v>2015</v>
      </c>
      <c r="I161" s="24">
        <v>2004</v>
      </c>
      <c r="J161" s="25">
        <v>2014</v>
      </c>
      <c r="K161" s="23">
        <v>2015</v>
      </c>
      <c r="L161" s="26"/>
      <c r="M161" s="441"/>
      <c r="N161" s="20"/>
      <c r="O161" s="87" t="s">
        <v>86</v>
      </c>
    </row>
    <row r="162" spans="1:15" x14ac:dyDescent="0.3">
      <c r="A162" s="15" t="s">
        <v>178</v>
      </c>
      <c r="B162" s="16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441"/>
      <c r="N162" s="15"/>
      <c r="O162" s="15" t="s">
        <v>178</v>
      </c>
    </row>
    <row r="163" spans="1:15" x14ac:dyDescent="0.3">
      <c r="A163" s="263" t="s">
        <v>179</v>
      </c>
      <c r="B163" s="264">
        <f>SUM(C163:N163)</f>
        <v>647.00000000000011</v>
      </c>
      <c r="C163" s="265">
        <v>90.8</v>
      </c>
      <c r="D163" s="266">
        <v>74</v>
      </c>
      <c r="E163" s="267">
        <v>53</v>
      </c>
      <c r="F163" s="268">
        <v>68.400000000000006</v>
      </c>
      <c r="G163" s="269">
        <v>92.2</v>
      </c>
      <c r="H163" s="270">
        <v>54.4</v>
      </c>
      <c r="I163" s="271">
        <v>21.4</v>
      </c>
      <c r="J163" s="272">
        <v>39</v>
      </c>
      <c r="K163" s="270">
        <v>39</v>
      </c>
      <c r="L163" s="273">
        <v>26.2</v>
      </c>
      <c r="M163" s="447">
        <v>69</v>
      </c>
      <c r="N163" s="267">
        <v>19.600000000000001</v>
      </c>
      <c r="O163" s="263" t="s">
        <v>179</v>
      </c>
    </row>
    <row r="164" spans="1:15" x14ac:dyDescent="0.3">
      <c r="A164" s="275" t="s">
        <v>180</v>
      </c>
      <c r="B164" s="253">
        <f>SUM(C164:N164)</f>
        <v>788.15</v>
      </c>
      <c r="C164" s="276">
        <v>61.77</v>
      </c>
      <c r="D164" s="277">
        <v>57.53</v>
      </c>
      <c r="E164" s="278">
        <v>59.69</v>
      </c>
      <c r="F164" s="279">
        <v>41.35</v>
      </c>
      <c r="G164" s="280">
        <v>59.34</v>
      </c>
      <c r="H164" s="281">
        <v>53.58</v>
      </c>
      <c r="I164" s="286">
        <v>79.67</v>
      </c>
      <c r="J164" s="283">
        <v>89.92</v>
      </c>
      <c r="K164" s="281">
        <v>53.01</v>
      </c>
      <c r="L164" s="284">
        <v>67.53</v>
      </c>
      <c r="M164" s="440">
        <v>81.91</v>
      </c>
      <c r="N164" s="278">
        <v>82.85</v>
      </c>
      <c r="O164" s="275" t="s">
        <v>180</v>
      </c>
    </row>
    <row r="165" spans="1:15" x14ac:dyDescent="0.3">
      <c r="A165" s="2" t="s">
        <v>28</v>
      </c>
      <c r="B165" s="18">
        <f t="shared" ref="B165:N165" si="10">INT((B163-B164)*10000/B164)/100</f>
        <v>-17.91</v>
      </c>
      <c r="C165" s="17">
        <f t="shared" si="10"/>
        <v>46.99</v>
      </c>
      <c r="D165" s="19">
        <f t="shared" si="10"/>
        <v>28.62</v>
      </c>
      <c r="E165" s="20">
        <f t="shared" si="10"/>
        <v>-11.21</v>
      </c>
      <c r="F165" s="21">
        <f t="shared" si="10"/>
        <v>65.41</v>
      </c>
      <c r="G165" s="22">
        <f t="shared" si="10"/>
        <v>55.37</v>
      </c>
      <c r="H165" s="23">
        <f t="shared" si="10"/>
        <v>1.53</v>
      </c>
      <c r="I165" s="24">
        <f t="shared" si="10"/>
        <v>-73.14</v>
      </c>
      <c r="J165" s="25">
        <f t="shared" si="10"/>
        <v>-56.63</v>
      </c>
      <c r="K165" s="23">
        <f t="shared" si="10"/>
        <v>-26.43</v>
      </c>
      <c r="L165" s="26">
        <f t="shared" si="10"/>
        <v>-61.21</v>
      </c>
      <c r="M165" s="441">
        <f t="shared" si="10"/>
        <v>-15.77</v>
      </c>
      <c r="N165" s="20">
        <f t="shared" si="10"/>
        <v>-76.349999999999994</v>
      </c>
      <c r="O165" s="2" t="s">
        <v>28</v>
      </c>
    </row>
    <row r="166" spans="1:15" x14ac:dyDescent="0.3">
      <c r="A166" s="2" t="s">
        <v>181</v>
      </c>
      <c r="B166" s="18">
        <v>1180</v>
      </c>
      <c r="C166" s="17">
        <v>102.4</v>
      </c>
      <c r="D166" s="19">
        <v>135.5</v>
      </c>
      <c r="E166" s="20">
        <v>185</v>
      </c>
      <c r="F166" s="21">
        <v>182.5</v>
      </c>
      <c r="G166" s="22">
        <v>128</v>
      </c>
      <c r="H166" s="23">
        <v>107</v>
      </c>
      <c r="I166" s="24">
        <v>144.6</v>
      </c>
      <c r="J166" s="25">
        <v>164.5</v>
      </c>
      <c r="K166" s="23">
        <v>144.5</v>
      </c>
      <c r="L166" s="26">
        <v>162.19999999999999</v>
      </c>
      <c r="M166" s="441">
        <v>175</v>
      </c>
      <c r="N166" s="20">
        <v>130.5</v>
      </c>
      <c r="O166" s="2" t="s">
        <v>181</v>
      </c>
    </row>
    <row r="167" spans="1:15" x14ac:dyDescent="0.3">
      <c r="A167" s="2" t="s">
        <v>86</v>
      </c>
      <c r="B167" s="18">
        <v>2001</v>
      </c>
      <c r="C167" s="17">
        <v>2015</v>
      </c>
      <c r="D167" s="19">
        <v>2002</v>
      </c>
      <c r="E167" s="20">
        <v>2001</v>
      </c>
      <c r="F167" s="21">
        <v>2001</v>
      </c>
      <c r="G167" s="22">
        <v>2006</v>
      </c>
      <c r="H167" s="23">
        <v>2007</v>
      </c>
      <c r="I167" s="24">
        <v>2012</v>
      </c>
      <c r="J167" s="25">
        <v>2002</v>
      </c>
      <c r="K167" s="23">
        <v>2001</v>
      </c>
      <c r="L167" s="26">
        <v>2012</v>
      </c>
      <c r="M167" s="441">
        <v>2002</v>
      </c>
      <c r="N167" s="20">
        <v>2002</v>
      </c>
      <c r="O167" s="2" t="s">
        <v>86</v>
      </c>
    </row>
    <row r="168" spans="1:15" x14ac:dyDescent="0.3">
      <c r="A168" s="2" t="s">
        <v>182</v>
      </c>
      <c r="B168" s="18">
        <v>529</v>
      </c>
      <c r="C168" s="17">
        <v>32</v>
      </c>
      <c r="D168" s="19">
        <v>5.6</v>
      </c>
      <c r="E168" s="20">
        <v>19</v>
      </c>
      <c r="F168" s="21">
        <v>10</v>
      </c>
      <c r="G168" s="22">
        <v>9.6</v>
      </c>
      <c r="H168" s="23">
        <v>20.2</v>
      </c>
      <c r="I168" s="24">
        <v>21.4</v>
      </c>
      <c r="J168" s="25">
        <v>9.4</v>
      </c>
      <c r="K168" s="23">
        <v>7</v>
      </c>
      <c r="L168" s="26">
        <v>26.2</v>
      </c>
      <c r="M168" s="441">
        <v>28.2</v>
      </c>
      <c r="N168" s="20">
        <v>19.600000000000001</v>
      </c>
      <c r="O168" s="2" t="s">
        <v>182</v>
      </c>
    </row>
    <row r="169" spans="1:15" ht="15" thickBot="1" x14ac:dyDescent="0.35">
      <c r="A169" s="87" t="s">
        <v>86</v>
      </c>
      <c r="B169" s="88">
        <v>2003</v>
      </c>
      <c r="C169" s="89">
        <v>2007</v>
      </c>
      <c r="D169" s="90">
        <v>2012</v>
      </c>
      <c r="E169" s="91">
        <v>2003</v>
      </c>
      <c r="F169" s="92">
        <v>2007</v>
      </c>
      <c r="G169" s="93">
        <v>2011</v>
      </c>
      <c r="H169" s="94">
        <v>2015</v>
      </c>
      <c r="I169" s="95">
        <v>2016</v>
      </c>
      <c r="J169" s="96">
        <v>2009</v>
      </c>
      <c r="K169" s="94">
        <v>2003</v>
      </c>
      <c r="L169" s="97">
        <v>2016</v>
      </c>
      <c r="M169" s="450">
        <v>2011</v>
      </c>
      <c r="N169" s="91">
        <v>2016</v>
      </c>
      <c r="O169" s="87" t="s">
        <v>86</v>
      </c>
    </row>
    <row r="170" spans="1:15" ht="15" thickTop="1" x14ac:dyDescent="0.3">
      <c r="A170" s="61" t="s">
        <v>183</v>
      </c>
      <c r="B170" s="62">
        <f>SUM(C170:N170)</f>
        <v>776.7</v>
      </c>
      <c r="C170" s="63">
        <v>99.4</v>
      </c>
      <c r="D170" s="64">
        <v>78.099999999999994</v>
      </c>
      <c r="E170" s="65">
        <v>67.599999999999994</v>
      </c>
      <c r="F170" s="66">
        <v>71.2</v>
      </c>
      <c r="G170" s="67">
        <v>109.8</v>
      </c>
      <c r="H170" s="68">
        <v>57.6</v>
      </c>
      <c r="I170" s="69">
        <v>32.299999999999997</v>
      </c>
      <c r="J170" s="70">
        <v>46</v>
      </c>
      <c r="K170" s="68">
        <v>63.5</v>
      </c>
      <c r="L170" s="71">
        <v>37.1</v>
      </c>
      <c r="M170" s="453">
        <v>91</v>
      </c>
      <c r="N170" s="65">
        <v>23.1</v>
      </c>
      <c r="O170" s="61" t="s">
        <v>183</v>
      </c>
    </row>
    <row r="171" spans="1:15" x14ac:dyDescent="0.3">
      <c r="A171" s="2" t="s">
        <v>184</v>
      </c>
      <c r="B171" s="18">
        <v>748</v>
      </c>
      <c r="C171" s="17">
        <v>60</v>
      </c>
      <c r="D171" s="19">
        <v>49.4</v>
      </c>
      <c r="E171" s="20">
        <v>49.1</v>
      </c>
      <c r="F171" s="21">
        <v>50.6</v>
      </c>
      <c r="G171" s="22">
        <v>55.2</v>
      </c>
      <c r="H171" s="23">
        <v>64.5</v>
      </c>
      <c r="I171" s="24">
        <v>55.1</v>
      </c>
      <c r="J171" s="25">
        <v>66.900000000000006</v>
      </c>
      <c r="K171" s="23">
        <v>75</v>
      </c>
      <c r="L171" s="26">
        <v>71.3</v>
      </c>
      <c r="M171" s="441">
        <v>77.2</v>
      </c>
      <c r="N171" s="20">
        <v>73.7</v>
      </c>
      <c r="O171" s="2" t="s">
        <v>184</v>
      </c>
    </row>
    <row r="172" spans="1:15" x14ac:dyDescent="0.3">
      <c r="A172" s="2" t="s">
        <v>28</v>
      </c>
      <c r="B172" s="18">
        <f t="shared" ref="B172:N172" si="11">INT((B170-B171)*10000/B171)/100</f>
        <v>3.83</v>
      </c>
      <c r="C172" s="17">
        <f t="shared" si="11"/>
        <v>65.66</v>
      </c>
      <c r="D172" s="19">
        <f t="shared" si="11"/>
        <v>58.09</v>
      </c>
      <c r="E172" s="20">
        <f t="shared" si="11"/>
        <v>37.67</v>
      </c>
      <c r="F172" s="21">
        <f t="shared" si="11"/>
        <v>40.71</v>
      </c>
      <c r="G172" s="22">
        <f t="shared" si="11"/>
        <v>98.91</v>
      </c>
      <c r="H172" s="23">
        <f t="shared" si="11"/>
        <v>-10.7</v>
      </c>
      <c r="I172" s="24">
        <f t="shared" si="11"/>
        <v>-41.38</v>
      </c>
      <c r="J172" s="25">
        <f t="shared" si="11"/>
        <v>-31.25</v>
      </c>
      <c r="K172" s="23">
        <f t="shared" si="11"/>
        <v>-15.34</v>
      </c>
      <c r="L172" s="26">
        <f t="shared" si="11"/>
        <v>-47.97</v>
      </c>
      <c r="M172" s="441">
        <f t="shared" si="11"/>
        <v>17.87</v>
      </c>
      <c r="N172" s="20">
        <f t="shared" si="11"/>
        <v>-68.66</v>
      </c>
      <c r="O172" s="2" t="s">
        <v>28</v>
      </c>
    </row>
    <row r="173" spans="1:15" x14ac:dyDescent="0.3">
      <c r="A173" s="2" t="s">
        <v>181</v>
      </c>
      <c r="B173" s="16"/>
      <c r="C173" s="17">
        <v>145</v>
      </c>
      <c r="D173" s="19">
        <v>132</v>
      </c>
      <c r="E173" s="20">
        <v>169</v>
      </c>
      <c r="F173" s="21">
        <v>148</v>
      </c>
      <c r="G173" s="22">
        <v>114</v>
      </c>
      <c r="H173" s="23">
        <v>150</v>
      </c>
      <c r="I173" s="24">
        <v>135.69999999999999</v>
      </c>
      <c r="J173" s="25">
        <v>174</v>
      </c>
      <c r="K173" s="23">
        <v>171</v>
      </c>
      <c r="L173" s="26">
        <v>216</v>
      </c>
      <c r="M173" s="441">
        <v>169</v>
      </c>
      <c r="N173" s="20">
        <v>204</v>
      </c>
      <c r="O173" s="2" t="s">
        <v>181</v>
      </c>
    </row>
    <row r="174" spans="1:15" x14ac:dyDescent="0.3">
      <c r="A174" s="2" t="s">
        <v>86</v>
      </c>
      <c r="B174" s="16"/>
      <c r="C174" s="17">
        <v>1995</v>
      </c>
      <c r="D174" s="19">
        <v>1957</v>
      </c>
      <c r="E174" s="20">
        <v>2001</v>
      </c>
      <c r="F174" s="21">
        <v>2000</v>
      </c>
      <c r="G174" s="22">
        <v>1945</v>
      </c>
      <c r="H174" s="23">
        <v>2003</v>
      </c>
      <c r="I174" s="24">
        <v>2012</v>
      </c>
      <c r="J174" s="25">
        <v>1945</v>
      </c>
      <c r="K174" s="23">
        <v>1958</v>
      </c>
      <c r="L174" s="26">
        <v>2000</v>
      </c>
      <c r="M174" s="441">
        <v>2000</v>
      </c>
      <c r="N174" s="20">
        <v>1965</v>
      </c>
      <c r="O174" s="2" t="s">
        <v>86</v>
      </c>
    </row>
    <row r="175" spans="1:15" x14ac:dyDescent="0.3">
      <c r="A175" s="2" t="s">
        <v>182</v>
      </c>
      <c r="B175" s="16"/>
      <c r="C175" s="17">
        <v>3</v>
      </c>
      <c r="D175" s="19">
        <v>2</v>
      </c>
      <c r="E175" s="20">
        <v>3</v>
      </c>
      <c r="F175" s="21">
        <v>6</v>
      </c>
      <c r="G175" s="22">
        <v>9</v>
      </c>
      <c r="H175" s="23">
        <v>3</v>
      </c>
      <c r="I175" s="24">
        <v>12</v>
      </c>
      <c r="J175" s="25">
        <v>9</v>
      </c>
      <c r="K175" s="23">
        <v>2</v>
      </c>
      <c r="L175" s="26">
        <v>5</v>
      </c>
      <c r="M175" s="441">
        <v>8</v>
      </c>
      <c r="N175" s="20">
        <v>9</v>
      </c>
      <c r="O175" s="2" t="s">
        <v>182</v>
      </c>
    </row>
    <row r="176" spans="1:15" x14ac:dyDescent="0.3">
      <c r="A176" s="87" t="s">
        <v>86</v>
      </c>
      <c r="B176" s="16"/>
      <c r="C176" s="17">
        <v>1997</v>
      </c>
      <c r="D176" s="19">
        <v>1959</v>
      </c>
      <c r="E176" s="20">
        <v>1953</v>
      </c>
      <c r="F176" s="21">
        <v>2007</v>
      </c>
      <c r="G176" s="22">
        <v>1989</v>
      </c>
      <c r="H176" s="23">
        <v>1976</v>
      </c>
      <c r="I176" s="24">
        <v>1982</v>
      </c>
      <c r="J176" s="25">
        <v>1991</v>
      </c>
      <c r="K176" s="23">
        <v>1959</v>
      </c>
      <c r="L176" s="26">
        <v>1969</v>
      </c>
      <c r="M176" s="441">
        <v>1955</v>
      </c>
      <c r="N176" s="20">
        <v>1971</v>
      </c>
      <c r="O176" s="87" t="s">
        <v>86</v>
      </c>
    </row>
    <row r="177" spans="1:15" x14ac:dyDescent="0.3">
      <c r="A177" s="15" t="s">
        <v>185</v>
      </c>
      <c r="B177" s="16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441"/>
      <c r="N177" s="15"/>
      <c r="O177" s="15" t="s">
        <v>185</v>
      </c>
    </row>
    <row r="178" spans="1:15" x14ac:dyDescent="0.3">
      <c r="A178" s="3" t="s">
        <v>186</v>
      </c>
      <c r="B178" s="4">
        <f>SUM(C178:N178)</f>
        <v>1688.2099999999998</v>
      </c>
      <c r="C178" s="423">
        <v>76.2</v>
      </c>
      <c r="D178" s="424">
        <v>84</v>
      </c>
      <c r="E178" s="425">
        <v>130</v>
      </c>
      <c r="F178" s="426">
        <v>169.25</v>
      </c>
      <c r="G178" s="427">
        <v>182.63</v>
      </c>
      <c r="H178" s="428">
        <v>127.15</v>
      </c>
      <c r="I178" s="429">
        <v>242.18</v>
      </c>
      <c r="J178" s="430">
        <v>250.23</v>
      </c>
      <c r="K178" s="428">
        <v>159.33000000000001</v>
      </c>
      <c r="L178" s="431">
        <v>123.25</v>
      </c>
      <c r="M178" s="456">
        <v>65.83</v>
      </c>
      <c r="N178" s="425">
        <v>78.16</v>
      </c>
      <c r="O178" s="3" t="s">
        <v>186</v>
      </c>
    </row>
    <row r="179" spans="1:15" x14ac:dyDescent="0.3">
      <c r="A179" s="2" t="s">
        <v>187</v>
      </c>
      <c r="B179" s="4">
        <f>SUM(C179:N179)</f>
        <v>1645</v>
      </c>
      <c r="C179" s="17">
        <v>68</v>
      </c>
      <c r="D179" s="19">
        <v>80</v>
      </c>
      <c r="E179" s="20">
        <v>115</v>
      </c>
      <c r="F179" s="21">
        <v>162</v>
      </c>
      <c r="G179" s="22">
        <v>199</v>
      </c>
      <c r="H179" s="23">
        <v>206</v>
      </c>
      <c r="I179" s="24">
        <v>213</v>
      </c>
      <c r="J179" s="25">
        <v>213</v>
      </c>
      <c r="K179" s="23">
        <v>151</v>
      </c>
      <c r="L179" s="26">
        <v>116</v>
      </c>
      <c r="M179" s="441">
        <v>74</v>
      </c>
      <c r="N179" s="20">
        <v>48</v>
      </c>
      <c r="O179" s="2" t="s">
        <v>187</v>
      </c>
    </row>
    <row r="180" spans="1:15" x14ac:dyDescent="0.3">
      <c r="A180" s="2" t="s">
        <v>28</v>
      </c>
      <c r="B180" s="18">
        <f t="shared" ref="B180:N180" si="12">INT((B178-B179)*10000/B179)/100</f>
        <v>2.62</v>
      </c>
      <c r="C180" s="17">
        <f t="shared" si="12"/>
        <v>12.05</v>
      </c>
      <c r="D180" s="19">
        <f t="shared" si="12"/>
        <v>5</v>
      </c>
      <c r="E180" s="20">
        <f t="shared" si="12"/>
        <v>13.04</v>
      </c>
      <c r="F180" s="21">
        <f t="shared" si="12"/>
        <v>4.47</v>
      </c>
      <c r="G180" s="22">
        <f t="shared" si="12"/>
        <v>-8.23</v>
      </c>
      <c r="H180" s="23">
        <f t="shared" si="12"/>
        <v>-38.28</v>
      </c>
      <c r="I180" s="24">
        <f t="shared" si="12"/>
        <v>13.69</v>
      </c>
      <c r="J180" s="25">
        <f t="shared" si="12"/>
        <v>17.47</v>
      </c>
      <c r="K180" s="23">
        <f t="shared" si="12"/>
        <v>5.51</v>
      </c>
      <c r="L180" s="26">
        <f t="shared" si="12"/>
        <v>6.25</v>
      </c>
      <c r="M180" s="441">
        <f t="shared" si="12"/>
        <v>-11.05</v>
      </c>
      <c r="N180" s="20">
        <f t="shared" si="12"/>
        <v>62.83</v>
      </c>
      <c r="O180" s="2" t="s">
        <v>28</v>
      </c>
    </row>
    <row r="181" spans="1:15" x14ac:dyDescent="0.3">
      <c r="A181" s="2" t="s">
        <v>188</v>
      </c>
      <c r="B181" s="18">
        <v>1817.63</v>
      </c>
      <c r="C181" s="17">
        <v>95</v>
      </c>
      <c r="D181" s="19">
        <v>154</v>
      </c>
      <c r="E181" s="20">
        <v>204</v>
      </c>
      <c r="F181" s="21">
        <v>291</v>
      </c>
      <c r="G181" s="22">
        <v>273.39999999999998</v>
      </c>
      <c r="H181" s="23">
        <v>292</v>
      </c>
      <c r="I181" s="24">
        <v>310</v>
      </c>
      <c r="J181" s="25">
        <v>284</v>
      </c>
      <c r="K181" s="23">
        <v>238</v>
      </c>
      <c r="L181" s="26">
        <v>179</v>
      </c>
      <c r="M181" s="441">
        <v>95</v>
      </c>
      <c r="N181" s="20">
        <v>90.3</v>
      </c>
      <c r="O181" s="2" t="s">
        <v>188</v>
      </c>
    </row>
    <row r="182" spans="1:15" x14ac:dyDescent="0.3">
      <c r="A182" s="2" t="s">
        <v>86</v>
      </c>
      <c r="B182" s="18">
        <v>2015</v>
      </c>
      <c r="C182" s="17">
        <v>2005</v>
      </c>
      <c r="D182" s="19">
        <v>2008</v>
      </c>
      <c r="E182" s="20">
        <v>2014</v>
      </c>
      <c r="F182" s="21">
        <v>2007</v>
      </c>
      <c r="G182" s="22">
        <v>2011</v>
      </c>
      <c r="H182" s="23">
        <v>1976</v>
      </c>
      <c r="I182" s="24">
        <v>1990</v>
      </c>
      <c r="J182" s="25">
        <v>1976</v>
      </c>
      <c r="K182" s="23">
        <v>1997</v>
      </c>
      <c r="L182" s="26">
        <v>1965</v>
      </c>
      <c r="M182" s="441">
        <v>2005</v>
      </c>
      <c r="N182" s="20">
        <v>2013</v>
      </c>
      <c r="O182" s="2" t="s">
        <v>86</v>
      </c>
    </row>
    <row r="183" spans="1:15" x14ac:dyDescent="0.3">
      <c r="A183" s="2" t="s">
        <v>189</v>
      </c>
      <c r="B183" s="18">
        <v>1603</v>
      </c>
      <c r="C183" s="17">
        <v>32</v>
      </c>
      <c r="D183" s="19">
        <v>28</v>
      </c>
      <c r="E183" s="20">
        <v>54</v>
      </c>
      <c r="F183" s="21">
        <v>100</v>
      </c>
      <c r="G183" s="22">
        <v>120</v>
      </c>
      <c r="H183" s="23">
        <v>115</v>
      </c>
      <c r="I183" s="24">
        <v>141</v>
      </c>
      <c r="J183" s="25">
        <v>127</v>
      </c>
      <c r="K183" s="23">
        <v>81</v>
      </c>
      <c r="L183" s="26">
        <v>52</v>
      </c>
      <c r="M183" s="441">
        <v>42</v>
      </c>
      <c r="N183" s="20">
        <v>17</v>
      </c>
      <c r="O183" s="2" t="s">
        <v>189</v>
      </c>
    </row>
    <row r="184" spans="1:15" x14ac:dyDescent="0.3">
      <c r="A184" s="2" t="s">
        <v>86</v>
      </c>
      <c r="B184" s="18">
        <v>2002</v>
      </c>
      <c r="C184" s="17">
        <v>1964</v>
      </c>
      <c r="D184" s="19">
        <v>2006</v>
      </c>
      <c r="E184" s="20">
        <v>2001</v>
      </c>
      <c r="F184" s="21">
        <v>1998</v>
      </c>
      <c r="G184" s="22">
        <v>2006</v>
      </c>
      <c r="H184" s="23">
        <v>2007</v>
      </c>
      <c r="I184" s="24">
        <v>1965</v>
      </c>
      <c r="J184" s="25">
        <v>1968</v>
      </c>
      <c r="K184" s="23">
        <v>1984</v>
      </c>
      <c r="L184" s="26">
        <v>1998</v>
      </c>
      <c r="M184" s="441">
        <v>2010</v>
      </c>
      <c r="N184" s="20">
        <v>1988</v>
      </c>
      <c r="O184" s="2" t="s">
        <v>86</v>
      </c>
    </row>
    <row r="185" spans="1:15" x14ac:dyDescent="0.3">
      <c r="A185" s="15" t="s">
        <v>190</v>
      </c>
      <c r="B185" s="16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441"/>
      <c r="N185" s="15"/>
      <c r="O185" s="15" t="s">
        <v>190</v>
      </c>
    </row>
    <row r="186" spans="1:15" x14ac:dyDescent="0.3">
      <c r="A186" s="263" t="s">
        <v>191</v>
      </c>
      <c r="B186" s="264">
        <f>SUM(C186:N186)</f>
        <v>115</v>
      </c>
      <c r="C186" s="265">
        <v>14</v>
      </c>
      <c r="D186" s="266">
        <v>15</v>
      </c>
      <c r="E186" s="267">
        <v>12</v>
      </c>
      <c r="F186" s="268">
        <v>10</v>
      </c>
      <c r="G186" s="269">
        <v>9</v>
      </c>
      <c r="H186" s="270">
        <v>11</v>
      </c>
      <c r="I186" s="271">
        <v>7</v>
      </c>
      <c r="J186" s="272">
        <v>6</v>
      </c>
      <c r="K186" s="270">
        <v>8</v>
      </c>
      <c r="L186" s="273">
        <v>6</v>
      </c>
      <c r="M186" s="447">
        <v>13</v>
      </c>
      <c r="N186" s="267">
        <v>4</v>
      </c>
      <c r="O186" s="263" t="s">
        <v>191</v>
      </c>
    </row>
    <row r="187" spans="1:15" x14ac:dyDescent="0.3">
      <c r="A187" s="275" t="s">
        <v>192</v>
      </c>
      <c r="B187" s="253">
        <f>SUM(C187:N187)</f>
        <v>131.82</v>
      </c>
      <c r="C187" s="276">
        <v>12.8</v>
      </c>
      <c r="D187" s="277">
        <v>10.87</v>
      </c>
      <c r="E187" s="278">
        <v>10.07</v>
      </c>
      <c r="F187" s="279">
        <v>8.27</v>
      </c>
      <c r="G187" s="280">
        <v>10.67</v>
      </c>
      <c r="H187" s="281">
        <v>8.6</v>
      </c>
      <c r="I187" s="282">
        <v>11.53</v>
      </c>
      <c r="J187" s="283">
        <v>11.53</v>
      </c>
      <c r="K187" s="281">
        <v>8.67</v>
      </c>
      <c r="L187" s="284">
        <v>11.8</v>
      </c>
      <c r="M187" s="440">
        <v>13.41</v>
      </c>
      <c r="N187" s="278">
        <v>13.6</v>
      </c>
      <c r="O187" s="275" t="s">
        <v>192</v>
      </c>
    </row>
    <row r="188" spans="1:15" x14ac:dyDescent="0.3">
      <c r="A188" s="2" t="s">
        <v>193</v>
      </c>
      <c r="B188" s="18">
        <v>174</v>
      </c>
      <c r="C188" s="17">
        <v>20</v>
      </c>
      <c r="D188" s="19">
        <v>21</v>
      </c>
      <c r="E188" s="20">
        <v>20</v>
      </c>
      <c r="F188" s="21">
        <v>21</v>
      </c>
      <c r="G188" s="22">
        <v>21</v>
      </c>
      <c r="H188" s="23">
        <v>15</v>
      </c>
      <c r="I188" s="24">
        <v>17</v>
      </c>
      <c r="J188" s="25">
        <v>19</v>
      </c>
      <c r="K188" s="23">
        <v>18</v>
      </c>
      <c r="L188" s="26">
        <v>19</v>
      </c>
      <c r="M188" s="441">
        <v>18</v>
      </c>
      <c r="N188" s="20">
        <v>23</v>
      </c>
      <c r="O188" s="2" t="s">
        <v>193</v>
      </c>
    </row>
    <row r="189" spans="1:15" x14ac:dyDescent="0.3">
      <c r="A189" s="2" t="s">
        <v>86</v>
      </c>
      <c r="B189" s="18">
        <v>2002</v>
      </c>
      <c r="C189" s="17">
        <v>2014</v>
      </c>
      <c r="D189" s="19">
        <v>2002</v>
      </c>
      <c r="E189" s="20">
        <v>2008</v>
      </c>
      <c r="F189" s="21">
        <v>2001</v>
      </c>
      <c r="G189" s="22">
        <v>2002</v>
      </c>
      <c r="H189" s="23">
        <v>2007</v>
      </c>
      <c r="I189" s="24">
        <v>2007</v>
      </c>
      <c r="J189" s="25">
        <v>2014</v>
      </c>
      <c r="K189" s="23">
        <v>2001</v>
      </c>
      <c r="L189" s="26">
        <v>2012</v>
      </c>
      <c r="M189" s="441">
        <v>2009</v>
      </c>
      <c r="N189" s="20">
        <v>2011</v>
      </c>
      <c r="O189" s="2" t="s">
        <v>86</v>
      </c>
    </row>
    <row r="190" spans="1:15" x14ac:dyDescent="0.3">
      <c r="A190" s="2" t="s">
        <v>194</v>
      </c>
      <c r="B190" s="18">
        <v>109</v>
      </c>
      <c r="C190" s="17">
        <v>8</v>
      </c>
      <c r="D190" s="19">
        <v>2</v>
      </c>
      <c r="E190" s="20">
        <v>4</v>
      </c>
      <c r="F190" s="21">
        <v>2</v>
      </c>
      <c r="G190" s="22">
        <v>4</v>
      </c>
      <c r="H190" s="23">
        <v>3</v>
      </c>
      <c r="I190" s="24">
        <v>5</v>
      </c>
      <c r="J190" s="25">
        <v>2</v>
      </c>
      <c r="K190" s="23">
        <v>2</v>
      </c>
      <c r="L190" s="26">
        <v>4</v>
      </c>
      <c r="M190" s="441">
        <v>4</v>
      </c>
      <c r="N190" s="20">
        <v>3</v>
      </c>
      <c r="O190" s="2" t="s">
        <v>194</v>
      </c>
    </row>
    <row r="191" spans="1:15" ht="15" thickBot="1" x14ac:dyDescent="0.35">
      <c r="A191" s="87" t="s">
        <v>86</v>
      </c>
      <c r="B191" s="88">
        <v>2009</v>
      </c>
      <c r="C191" s="89">
        <v>2009</v>
      </c>
      <c r="D191" s="90">
        <v>2012</v>
      </c>
      <c r="E191" s="91">
        <v>2012</v>
      </c>
      <c r="F191" s="92">
        <v>2007</v>
      </c>
      <c r="G191" s="93">
        <v>2010</v>
      </c>
      <c r="H191" s="94">
        <v>2015</v>
      </c>
      <c r="I191" s="95">
        <v>2013</v>
      </c>
      <c r="J191" s="96">
        <v>2009</v>
      </c>
      <c r="K191" s="94">
        <v>2003</v>
      </c>
      <c r="L191" s="97">
        <v>2007</v>
      </c>
      <c r="M191" s="450">
        <v>2011</v>
      </c>
      <c r="N191" s="91">
        <v>2010</v>
      </c>
      <c r="O191" s="87" t="s">
        <v>86</v>
      </c>
    </row>
    <row r="192" spans="1:15" ht="15" thickTop="1" x14ac:dyDescent="0.3">
      <c r="A192" s="61" t="s">
        <v>195</v>
      </c>
      <c r="B192" s="62">
        <f>SUM(C192:N192)</f>
        <v>130</v>
      </c>
      <c r="C192" s="63">
        <v>16</v>
      </c>
      <c r="D192" s="64">
        <v>15</v>
      </c>
      <c r="E192" s="65">
        <v>14</v>
      </c>
      <c r="F192" s="66">
        <v>11</v>
      </c>
      <c r="G192" s="67">
        <v>8</v>
      </c>
      <c r="H192" s="68">
        <v>16</v>
      </c>
      <c r="I192" s="69">
        <v>6</v>
      </c>
      <c r="J192" s="70">
        <v>7</v>
      </c>
      <c r="K192" s="68">
        <v>9</v>
      </c>
      <c r="L192" s="71">
        <v>8</v>
      </c>
      <c r="M192" s="453">
        <v>17</v>
      </c>
      <c r="N192" s="65">
        <v>3</v>
      </c>
      <c r="O192" s="61" t="s">
        <v>195</v>
      </c>
    </row>
    <row r="193" spans="1:15" x14ac:dyDescent="0.3">
      <c r="A193" s="2" t="s">
        <v>192</v>
      </c>
      <c r="B193" s="18">
        <f>SUM(C193:N193)</f>
        <v>126</v>
      </c>
      <c r="C193" s="17">
        <v>11</v>
      </c>
      <c r="D193" s="19">
        <v>10</v>
      </c>
      <c r="E193" s="20">
        <v>10</v>
      </c>
      <c r="F193" s="21">
        <v>11</v>
      </c>
      <c r="G193" s="22">
        <v>10</v>
      </c>
      <c r="H193" s="23">
        <v>10</v>
      </c>
      <c r="I193" s="24">
        <v>9</v>
      </c>
      <c r="J193" s="25">
        <v>10</v>
      </c>
      <c r="K193" s="23">
        <v>11</v>
      </c>
      <c r="L193" s="26">
        <v>10</v>
      </c>
      <c r="M193" s="441">
        <v>12</v>
      </c>
      <c r="N193" s="20">
        <v>12</v>
      </c>
      <c r="O193" s="2" t="s">
        <v>192</v>
      </c>
    </row>
    <row r="194" spans="1:15" x14ac:dyDescent="0.3">
      <c r="A194" s="2" t="s">
        <v>193</v>
      </c>
      <c r="B194" s="16"/>
      <c r="C194" s="17">
        <v>24</v>
      </c>
      <c r="D194" s="19">
        <v>21</v>
      </c>
      <c r="E194" s="20">
        <v>23</v>
      </c>
      <c r="F194" s="21">
        <v>21</v>
      </c>
      <c r="G194" s="22">
        <v>20</v>
      </c>
      <c r="H194" s="23">
        <v>21</v>
      </c>
      <c r="I194" s="24">
        <v>21</v>
      </c>
      <c r="J194" s="25">
        <v>21</v>
      </c>
      <c r="K194" s="23">
        <v>22</v>
      </c>
      <c r="L194" s="26">
        <v>24</v>
      </c>
      <c r="M194" s="441">
        <v>23</v>
      </c>
      <c r="N194" s="20">
        <v>21</v>
      </c>
      <c r="O194" s="2" t="s">
        <v>193</v>
      </c>
    </row>
    <row r="195" spans="1:15" x14ac:dyDescent="0.3">
      <c r="A195" s="2" t="s">
        <v>86</v>
      </c>
      <c r="B195" s="16"/>
      <c r="C195" s="17">
        <v>1948</v>
      </c>
      <c r="D195" s="19">
        <v>1995</v>
      </c>
      <c r="E195" s="20">
        <v>1979</v>
      </c>
      <c r="F195" s="21">
        <v>2001</v>
      </c>
      <c r="G195" s="22">
        <v>2006</v>
      </c>
      <c r="H195" s="23">
        <v>1991</v>
      </c>
      <c r="I195" s="24">
        <v>1988</v>
      </c>
      <c r="J195" s="25">
        <v>1956</v>
      </c>
      <c r="K195" s="23">
        <v>1950</v>
      </c>
      <c r="L195" s="26">
        <v>1981</v>
      </c>
      <c r="M195" s="441">
        <v>2000</v>
      </c>
      <c r="N195" s="20" t="s">
        <v>99</v>
      </c>
      <c r="O195" s="2" t="s">
        <v>86</v>
      </c>
    </row>
    <row r="196" spans="1:15" x14ac:dyDescent="0.3">
      <c r="A196" s="2" t="s">
        <v>194</v>
      </c>
      <c r="B196" s="16"/>
      <c r="C196" s="17">
        <v>1</v>
      </c>
      <c r="D196" s="19">
        <v>1</v>
      </c>
      <c r="E196" s="20">
        <v>1</v>
      </c>
      <c r="F196" s="21">
        <v>2</v>
      </c>
      <c r="G196" s="22">
        <v>2</v>
      </c>
      <c r="H196" s="23">
        <v>1</v>
      </c>
      <c r="I196" s="24">
        <v>3</v>
      </c>
      <c r="J196" s="25">
        <v>2</v>
      </c>
      <c r="K196" s="23">
        <v>1</v>
      </c>
      <c r="L196" s="26">
        <v>2</v>
      </c>
      <c r="M196" s="441">
        <v>4</v>
      </c>
      <c r="N196" s="20">
        <v>2</v>
      </c>
      <c r="O196" s="2" t="s">
        <v>194</v>
      </c>
    </row>
    <row r="197" spans="1:15" x14ac:dyDescent="0.3">
      <c r="A197" s="87" t="s">
        <v>86</v>
      </c>
      <c r="B197" s="99"/>
      <c r="C197" s="89">
        <v>1997</v>
      </c>
      <c r="D197" s="90">
        <v>1959</v>
      </c>
      <c r="E197" s="91">
        <v>1953</v>
      </c>
      <c r="F197" s="92">
        <v>2007</v>
      </c>
      <c r="G197" s="93">
        <v>1989</v>
      </c>
      <c r="H197" s="94">
        <v>1976</v>
      </c>
      <c r="I197" s="95" t="s">
        <v>99</v>
      </c>
      <c r="J197" s="96">
        <v>1995</v>
      </c>
      <c r="K197" s="94">
        <v>1959</v>
      </c>
      <c r="L197" s="97">
        <v>1969</v>
      </c>
      <c r="M197" s="450" t="s">
        <v>99</v>
      </c>
      <c r="N197" s="91">
        <v>1971</v>
      </c>
      <c r="O197" s="87" t="s">
        <v>86</v>
      </c>
    </row>
    <row r="198" spans="1:15" x14ac:dyDescent="0.3">
      <c r="A198" s="15" t="s">
        <v>196</v>
      </c>
      <c r="B198" s="16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441"/>
      <c r="N198" s="15"/>
      <c r="O198" s="15" t="s">
        <v>196</v>
      </c>
    </row>
    <row r="199" spans="1:15" x14ac:dyDescent="0.3">
      <c r="A199" s="3" t="s">
        <v>197</v>
      </c>
      <c r="B199" s="18">
        <f>MAX(C199:N199)</f>
        <v>20.6</v>
      </c>
      <c r="C199" s="5">
        <v>12.8</v>
      </c>
      <c r="D199" s="6">
        <v>11.4</v>
      </c>
      <c r="E199" s="7">
        <v>8.8000000000000007</v>
      </c>
      <c r="F199" s="8">
        <v>20.6</v>
      </c>
      <c r="G199" s="9">
        <v>20.2</v>
      </c>
      <c r="H199" s="10">
        <v>13.4</v>
      </c>
      <c r="I199" s="11">
        <v>7</v>
      </c>
      <c r="J199" s="12">
        <v>12.2</v>
      </c>
      <c r="K199" s="10">
        <v>15.6</v>
      </c>
      <c r="L199" s="13">
        <v>9.1999999999999993</v>
      </c>
      <c r="M199" s="442">
        <v>13.4</v>
      </c>
      <c r="N199" s="7">
        <v>6.8</v>
      </c>
      <c r="O199" s="3" t="s">
        <v>197</v>
      </c>
    </row>
    <row r="200" spans="1:15" x14ac:dyDescent="0.3">
      <c r="A200" s="35" t="s">
        <v>89</v>
      </c>
      <c r="B200" s="38"/>
      <c r="C200" s="39">
        <v>42399</v>
      </c>
      <c r="D200" s="40">
        <v>42409</v>
      </c>
      <c r="E200" s="41">
        <v>26</v>
      </c>
      <c r="F200" s="42">
        <v>42471</v>
      </c>
      <c r="G200" s="43">
        <v>42520</v>
      </c>
      <c r="H200" s="44">
        <v>42541</v>
      </c>
      <c r="I200" s="45">
        <v>42564</v>
      </c>
      <c r="J200" s="46">
        <v>42585</v>
      </c>
      <c r="K200" s="44">
        <v>42629</v>
      </c>
      <c r="L200" s="47">
        <v>42659</v>
      </c>
      <c r="M200" s="443">
        <v>42692</v>
      </c>
      <c r="N200" s="41">
        <v>42726</v>
      </c>
      <c r="O200" s="35" t="s">
        <v>89</v>
      </c>
    </row>
    <row r="201" spans="1:15" x14ac:dyDescent="0.3">
      <c r="A201" s="2" t="s">
        <v>198</v>
      </c>
      <c r="B201" s="18">
        <v>65</v>
      </c>
      <c r="C201" s="17">
        <v>25</v>
      </c>
      <c r="D201" s="19">
        <v>24.6</v>
      </c>
      <c r="E201" s="20">
        <v>23.4</v>
      </c>
      <c r="F201" s="21">
        <v>63.5</v>
      </c>
      <c r="G201" s="22">
        <v>50</v>
      </c>
      <c r="H201" s="23">
        <v>32</v>
      </c>
      <c r="I201" s="24">
        <v>48</v>
      </c>
      <c r="J201" s="25">
        <v>65</v>
      </c>
      <c r="K201" s="23">
        <v>32</v>
      </c>
      <c r="L201" s="26">
        <v>39.799999999999997</v>
      </c>
      <c r="M201" s="441">
        <v>45.4</v>
      </c>
      <c r="N201" s="20">
        <v>33.799999999999997</v>
      </c>
      <c r="O201" s="2" t="s">
        <v>198</v>
      </c>
    </row>
    <row r="202" spans="1:15" ht="15" thickBot="1" x14ac:dyDescent="0.35">
      <c r="A202" s="87" t="s">
        <v>89</v>
      </c>
      <c r="B202" s="167">
        <v>37494</v>
      </c>
      <c r="C202" s="89" t="s">
        <v>200</v>
      </c>
      <c r="D202" s="169">
        <v>40237</v>
      </c>
      <c r="E202" s="170">
        <v>40973</v>
      </c>
      <c r="F202" s="92" t="s">
        <v>202</v>
      </c>
      <c r="G202" s="172">
        <v>38843</v>
      </c>
      <c r="H202" s="173">
        <v>39210</v>
      </c>
      <c r="I202" s="95" t="s">
        <v>387</v>
      </c>
      <c r="J202" s="175">
        <v>37494</v>
      </c>
      <c r="K202" s="173">
        <v>37500</v>
      </c>
      <c r="L202" s="176">
        <v>41186</v>
      </c>
      <c r="M202" s="457">
        <v>40495</v>
      </c>
      <c r="N202" s="170">
        <v>41265</v>
      </c>
      <c r="O202" s="87" t="s">
        <v>89</v>
      </c>
    </row>
    <row r="203" spans="1:15" ht="15" thickTop="1" x14ac:dyDescent="0.3">
      <c r="A203" s="61" t="s">
        <v>206</v>
      </c>
      <c r="B203" s="18">
        <f>MAX(C203:N203)</f>
        <v>29.7</v>
      </c>
      <c r="C203" s="63">
        <v>14.1</v>
      </c>
      <c r="D203" s="64">
        <v>19.8</v>
      </c>
      <c r="E203" s="65">
        <v>14.5</v>
      </c>
      <c r="F203" s="66">
        <v>18.7</v>
      </c>
      <c r="G203" s="67">
        <v>29.7</v>
      </c>
      <c r="H203" s="68">
        <v>9.5</v>
      </c>
      <c r="I203" s="69">
        <v>17.899999999999999</v>
      </c>
      <c r="J203" s="70">
        <v>10.9</v>
      </c>
      <c r="K203" s="68">
        <v>24.4</v>
      </c>
      <c r="L203" s="71">
        <v>8.9</v>
      </c>
      <c r="M203" s="453">
        <v>14.3</v>
      </c>
      <c r="N203" s="65">
        <v>14.3</v>
      </c>
      <c r="O203" s="61" t="s">
        <v>206</v>
      </c>
    </row>
    <row r="204" spans="1:15" x14ac:dyDescent="0.3">
      <c r="A204" s="152" t="s">
        <v>89</v>
      </c>
      <c r="B204" s="214"/>
      <c r="C204" s="154" t="s">
        <v>763</v>
      </c>
      <c r="D204" s="155">
        <v>42409</v>
      </c>
      <c r="E204" s="156">
        <v>26</v>
      </c>
      <c r="F204" s="157">
        <v>42471</v>
      </c>
      <c r="G204" s="158">
        <v>42520</v>
      </c>
      <c r="H204" s="159">
        <v>42541</v>
      </c>
      <c r="I204" s="160">
        <v>42563</v>
      </c>
      <c r="J204" s="161">
        <v>42585</v>
      </c>
      <c r="K204" s="159">
        <v>42629</v>
      </c>
      <c r="L204" s="162">
        <v>42659</v>
      </c>
      <c r="M204" s="458">
        <v>42680</v>
      </c>
      <c r="N204" s="156">
        <v>42725</v>
      </c>
      <c r="O204" s="152" t="s">
        <v>89</v>
      </c>
    </row>
    <row r="205" spans="1:15" x14ac:dyDescent="0.3">
      <c r="A205" s="2" t="s">
        <v>198</v>
      </c>
      <c r="B205" s="18">
        <v>101.4</v>
      </c>
      <c r="C205" s="17">
        <v>41.1</v>
      </c>
      <c r="D205" s="19">
        <v>33.4</v>
      </c>
      <c r="E205" s="20">
        <v>31.4</v>
      </c>
      <c r="F205" s="21">
        <v>37.5</v>
      </c>
      <c r="G205" s="22">
        <v>38</v>
      </c>
      <c r="H205" s="23">
        <v>68.099999999999994</v>
      </c>
      <c r="I205" s="24">
        <v>77</v>
      </c>
      <c r="J205" s="25">
        <v>65</v>
      </c>
      <c r="K205" s="23">
        <v>101.4</v>
      </c>
      <c r="L205" s="26">
        <v>53.3</v>
      </c>
      <c r="M205" s="441">
        <v>37.4</v>
      </c>
      <c r="N205" s="20">
        <v>37.6</v>
      </c>
      <c r="O205" s="2" t="s">
        <v>198</v>
      </c>
    </row>
    <row r="206" spans="1:15" x14ac:dyDescent="0.3">
      <c r="A206" s="2" t="s">
        <v>89</v>
      </c>
      <c r="B206" s="38">
        <v>34587</v>
      </c>
      <c r="C206" s="73">
        <v>9135</v>
      </c>
      <c r="D206" s="74">
        <v>37299</v>
      </c>
      <c r="E206" s="75">
        <v>32574</v>
      </c>
      <c r="F206" s="76">
        <v>28582</v>
      </c>
      <c r="G206" s="77">
        <v>34098</v>
      </c>
      <c r="H206" s="78">
        <v>19540</v>
      </c>
      <c r="I206" s="79">
        <v>10049</v>
      </c>
      <c r="J206" s="80">
        <v>37494</v>
      </c>
      <c r="K206" s="78">
        <v>34587</v>
      </c>
      <c r="L206" s="81">
        <v>11973</v>
      </c>
      <c r="M206" s="445">
        <v>23334</v>
      </c>
      <c r="N206" s="75">
        <v>29207</v>
      </c>
      <c r="O206" s="2"/>
    </row>
    <row r="207" spans="1:15" x14ac:dyDescent="0.3">
      <c r="A207" s="15" t="s">
        <v>207</v>
      </c>
      <c r="B207" s="16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441"/>
      <c r="N207" s="15"/>
      <c r="O207" s="15" t="s">
        <v>207</v>
      </c>
    </row>
    <row r="208" spans="1:15" x14ac:dyDescent="0.3">
      <c r="A208" s="263" t="s">
        <v>208</v>
      </c>
      <c r="B208" s="264">
        <f>SUM(C208:N208)</f>
        <v>5</v>
      </c>
      <c r="C208" s="265">
        <v>1</v>
      </c>
      <c r="D208" s="266">
        <v>1</v>
      </c>
      <c r="E208" s="267">
        <v>2</v>
      </c>
      <c r="F208" s="268">
        <v>1</v>
      </c>
      <c r="G208" s="269">
        <v>0</v>
      </c>
      <c r="H208" s="270">
        <v>0</v>
      </c>
      <c r="I208" s="271">
        <v>0</v>
      </c>
      <c r="J208" s="272">
        <v>0</v>
      </c>
      <c r="K208" s="270">
        <v>0</v>
      </c>
      <c r="L208" s="273">
        <v>0</v>
      </c>
      <c r="M208" s="447">
        <v>0</v>
      </c>
      <c r="N208" s="267">
        <v>0</v>
      </c>
      <c r="O208" s="263" t="s">
        <v>208</v>
      </c>
    </row>
    <row r="209" spans="1:15" x14ac:dyDescent="0.3">
      <c r="A209" s="275" t="s">
        <v>209</v>
      </c>
      <c r="B209" s="253">
        <f>SUM(C209:N209)</f>
        <v>11.399999999999999</v>
      </c>
      <c r="C209" s="276">
        <v>2.6</v>
      </c>
      <c r="D209" s="277">
        <v>3.93</v>
      </c>
      <c r="E209" s="278">
        <v>2.33</v>
      </c>
      <c r="F209" s="279">
        <v>0.2</v>
      </c>
      <c r="G209" s="280">
        <v>0</v>
      </c>
      <c r="H209" s="281">
        <v>0</v>
      </c>
      <c r="I209" s="282">
        <v>0</v>
      </c>
      <c r="J209" s="283">
        <v>0</v>
      </c>
      <c r="K209" s="281">
        <v>0</v>
      </c>
      <c r="L209" s="284">
        <v>7.0000000000000007E-2</v>
      </c>
      <c r="M209" s="440">
        <v>0.4</v>
      </c>
      <c r="N209" s="278">
        <v>1.87</v>
      </c>
      <c r="O209" s="275" t="s">
        <v>209</v>
      </c>
    </row>
    <row r="210" spans="1:15" x14ac:dyDescent="0.3">
      <c r="A210" s="2" t="s">
        <v>210</v>
      </c>
      <c r="B210" s="18">
        <v>22</v>
      </c>
      <c r="C210" s="17">
        <v>9</v>
      </c>
      <c r="D210" s="19">
        <v>13</v>
      </c>
      <c r="E210" s="20">
        <v>7</v>
      </c>
      <c r="F210" s="21">
        <v>2</v>
      </c>
      <c r="G210" s="22">
        <v>0</v>
      </c>
      <c r="H210" s="23">
        <v>0</v>
      </c>
      <c r="I210" s="24">
        <v>0</v>
      </c>
      <c r="J210" s="25">
        <v>0</v>
      </c>
      <c r="K210" s="23">
        <v>0</v>
      </c>
      <c r="L210" s="26">
        <v>1</v>
      </c>
      <c r="M210" s="441">
        <v>2</v>
      </c>
      <c r="N210" s="20">
        <v>9</v>
      </c>
      <c r="O210" s="2" t="s">
        <v>210</v>
      </c>
    </row>
    <row r="211" spans="1:15" x14ac:dyDescent="0.3">
      <c r="A211" s="2" t="s">
        <v>86</v>
      </c>
      <c r="B211" s="18">
        <v>2005</v>
      </c>
      <c r="C211" s="17">
        <v>2010</v>
      </c>
      <c r="D211" s="19">
        <v>2010</v>
      </c>
      <c r="E211" s="20">
        <v>2006</v>
      </c>
      <c r="F211" s="21">
        <v>2008</v>
      </c>
      <c r="G211" s="22"/>
      <c r="H211" s="23"/>
      <c r="I211" s="24"/>
      <c r="J211" s="25"/>
      <c r="K211" s="23"/>
      <c r="L211" s="26">
        <v>2012</v>
      </c>
      <c r="M211" s="441">
        <v>2010</v>
      </c>
      <c r="N211" s="20">
        <v>2010</v>
      </c>
      <c r="O211" s="2" t="s">
        <v>86</v>
      </c>
    </row>
    <row r="212" spans="1:15" x14ac:dyDescent="0.3">
      <c r="A212" s="2" t="s">
        <v>211</v>
      </c>
      <c r="B212" s="18">
        <v>0</v>
      </c>
      <c r="C212" s="17">
        <v>0</v>
      </c>
      <c r="D212" s="19">
        <v>0</v>
      </c>
      <c r="E212" s="20">
        <v>0</v>
      </c>
      <c r="F212" s="21">
        <v>0</v>
      </c>
      <c r="G212" s="22">
        <v>0</v>
      </c>
      <c r="H212" s="23">
        <v>0</v>
      </c>
      <c r="I212" s="24">
        <v>0</v>
      </c>
      <c r="J212" s="25">
        <v>0</v>
      </c>
      <c r="K212" s="23">
        <v>0</v>
      </c>
      <c r="L212" s="26">
        <v>0</v>
      </c>
      <c r="M212" s="441">
        <v>0</v>
      </c>
      <c r="N212" s="20">
        <v>0</v>
      </c>
      <c r="O212" s="2" t="s">
        <v>211</v>
      </c>
    </row>
    <row r="213" spans="1:15" x14ac:dyDescent="0.3">
      <c r="A213" s="2" t="s">
        <v>126</v>
      </c>
      <c r="B213" s="18">
        <v>2011</v>
      </c>
      <c r="C213" s="17">
        <v>2014</v>
      </c>
      <c r="D213" s="19">
        <v>2015</v>
      </c>
      <c r="E213" s="20">
        <v>2015</v>
      </c>
      <c r="F213" s="21">
        <v>2015</v>
      </c>
      <c r="G213" s="22"/>
      <c r="H213" s="23"/>
      <c r="I213" s="24"/>
      <c r="J213" s="25"/>
      <c r="K213" s="23"/>
      <c r="L213" s="26">
        <v>2016</v>
      </c>
      <c r="M213" s="441">
        <v>2015</v>
      </c>
      <c r="N213" s="20">
        <v>2016</v>
      </c>
      <c r="O213" s="2" t="s">
        <v>126</v>
      </c>
    </row>
    <row r="214" spans="1:15" x14ac:dyDescent="0.3">
      <c r="A214" s="2" t="s">
        <v>212</v>
      </c>
      <c r="B214" s="18">
        <v>22</v>
      </c>
      <c r="C214" s="17">
        <v>12</v>
      </c>
      <c r="D214" s="19">
        <v>22</v>
      </c>
      <c r="E214" s="20">
        <v>22</v>
      </c>
      <c r="F214" s="21">
        <v>8</v>
      </c>
      <c r="G214" s="22">
        <v>0</v>
      </c>
      <c r="H214" s="23">
        <v>0</v>
      </c>
      <c r="I214" s="24">
        <v>0</v>
      </c>
      <c r="J214" s="25">
        <v>0</v>
      </c>
      <c r="K214" s="23">
        <v>0</v>
      </c>
      <c r="L214" s="26">
        <v>1</v>
      </c>
      <c r="M214" s="441">
        <v>2</v>
      </c>
      <c r="N214" s="20">
        <v>16</v>
      </c>
      <c r="O214" s="2" t="s">
        <v>212</v>
      </c>
    </row>
    <row r="215" spans="1:15" x14ac:dyDescent="0.3">
      <c r="A215" s="49" t="s">
        <v>89</v>
      </c>
      <c r="B215" s="50">
        <v>38407</v>
      </c>
      <c r="C215" s="51">
        <v>41294</v>
      </c>
      <c r="D215" s="52">
        <v>38407</v>
      </c>
      <c r="E215" s="53">
        <v>38413</v>
      </c>
      <c r="F215" s="54">
        <v>39545</v>
      </c>
      <c r="G215" s="55"/>
      <c r="H215" s="56"/>
      <c r="I215" s="57"/>
      <c r="J215" s="58"/>
      <c r="K215" s="56"/>
      <c r="L215" s="59">
        <v>41209</v>
      </c>
      <c r="M215" s="444">
        <v>40510</v>
      </c>
      <c r="N215" s="53">
        <v>40531</v>
      </c>
      <c r="O215" s="49" t="s">
        <v>89</v>
      </c>
    </row>
    <row r="216" spans="1:15" x14ac:dyDescent="0.3">
      <c r="A216" s="2" t="s">
        <v>388</v>
      </c>
      <c r="B216" s="18">
        <f>SUM(C216:N216)</f>
        <v>14</v>
      </c>
      <c r="C216" s="17">
        <v>4</v>
      </c>
      <c r="D216" s="19">
        <v>4</v>
      </c>
      <c r="E216" s="20">
        <v>2</v>
      </c>
      <c r="F216" s="21">
        <v>1</v>
      </c>
      <c r="G216" s="22">
        <v>0</v>
      </c>
      <c r="H216" s="23">
        <v>0</v>
      </c>
      <c r="I216" s="24">
        <v>0</v>
      </c>
      <c r="J216" s="25">
        <v>0</v>
      </c>
      <c r="K216" s="23">
        <v>0</v>
      </c>
      <c r="L216" s="26">
        <v>0</v>
      </c>
      <c r="M216" s="441">
        <v>1</v>
      </c>
      <c r="N216" s="20">
        <v>2</v>
      </c>
      <c r="O216" s="2" t="s">
        <v>388</v>
      </c>
    </row>
    <row r="217" spans="1:15" x14ac:dyDescent="0.3">
      <c r="A217" s="15" t="s">
        <v>214</v>
      </c>
      <c r="B217" s="16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441"/>
      <c r="N217" s="15"/>
      <c r="O217" s="15" t="s">
        <v>214</v>
      </c>
    </row>
    <row r="218" spans="1:15" x14ac:dyDescent="0.3">
      <c r="A218" s="263" t="s">
        <v>215</v>
      </c>
      <c r="B218" s="264">
        <f>SUM(C218:N218)</f>
        <v>14</v>
      </c>
      <c r="C218" s="265">
        <v>2</v>
      </c>
      <c r="D218" s="266">
        <v>1</v>
      </c>
      <c r="E218" s="267">
        <v>0</v>
      </c>
      <c r="F218" s="268">
        <v>0</v>
      </c>
      <c r="G218" s="269">
        <v>1</v>
      </c>
      <c r="H218" s="270">
        <v>0</v>
      </c>
      <c r="I218" s="271">
        <v>0</v>
      </c>
      <c r="J218" s="272">
        <v>1</v>
      </c>
      <c r="K218" s="270">
        <v>0</v>
      </c>
      <c r="L218" s="273">
        <v>6</v>
      </c>
      <c r="M218" s="447">
        <v>0</v>
      </c>
      <c r="N218" s="267">
        <v>3</v>
      </c>
      <c r="O218" s="263" t="s">
        <v>215</v>
      </c>
    </row>
    <row r="219" spans="1:15" x14ac:dyDescent="0.3">
      <c r="A219" s="275" t="s">
        <v>216</v>
      </c>
      <c r="B219" s="253">
        <f>SUM(C219:N219)</f>
        <v>13.979999999999999</v>
      </c>
      <c r="C219" s="276">
        <v>1.2</v>
      </c>
      <c r="D219" s="277">
        <v>1.07</v>
      </c>
      <c r="E219" s="278">
        <v>1.4</v>
      </c>
      <c r="F219" s="279">
        <v>1.27</v>
      </c>
      <c r="G219" s="280">
        <v>1.27</v>
      </c>
      <c r="H219" s="281">
        <v>0.6</v>
      </c>
      <c r="I219" s="282">
        <v>0.44</v>
      </c>
      <c r="J219" s="283">
        <v>0.6</v>
      </c>
      <c r="K219" s="281">
        <v>1.33</v>
      </c>
      <c r="L219" s="284">
        <v>1.2</v>
      </c>
      <c r="M219" s="440">
        <v>1.93</v>
      </c>
      <c r="N219" s="278">
        <v>1.67</v>
      </c>
      <c r="O219" s="275" t="s">
        <v>216</v>
      </c>
    </row>
    <row r="220" spans="1:15" x14ac:dyDescent="0.3">
      <c r="A220" s="2" t="s">
        <v>217</v>
      </c>
      <c r="B220" s="18">
        <v>25</v>
      </c>
      <c r="C220" s="17">
        <v>6</v>
      </c>
      <c r="D220" s="19">
        <v>3</v>
      </c>
      <c r="E220" s="20">
        <v>5</v>
      </c>
      <c r="F220" s="21">
        <v>4</v>
      </c>
      <c r="G220" s="22">
        <v>4</v>
      </c>
      <c r="H220" s="23">
        <v>3</v>
      </c>
      <c r="I220" s="24">
        <v>1</v>
      </c>
      <c r="J220" s="25">
        <v>3</v>
      </c>
      <c r="K220" s="23">
        <v>3</v>
      </c>
      <c r="L220" s="26">
        <v>6</v>
      </c>
      <c r="M220" s="441">
        <v>11</v>
      </c>
      <c r="N220" s="20">
        <v>4</v>
      </c>
      <c r="O220" s="2" t="s">
        <v>217</v>
      </c>
    </row>
    <row r="221" spans="1:15" x14ac:dyDescent="0.3">
      <c r="A221" s="2" t="s">
        <v>86</v>
      </c>
      <c r="B221" s="18">
        <v>2001</v>
      </c>
      <c r="C221" s="17">
        <v>2001</v>
      </c>
      <c r="D221" s="19">
        <v>2001</v>
      </c>
      <c r="E221" s="20">
        <v>2005</v>
      </c>
      <c r="F221" s="21">
        <v>2010</v>
      </c>
      <c r="G221" s="22">
        <v>2001</v>
      </c>
      <c r="H221" s="23">
        <v>2010</v>
      </c>
      <c r="I221" s="24">
        <v>2006</v>
      </c>
      <c r="J221" s="25">
        <v>2013</v>
      </c>
      <c r="K221" s="23">
        <v>2009</v>
      </c>
      <c r="L221" s="26">
        <v>2016</v>
      </c>
      <c r="M221" s="441">
        <v>2011</v>
      </c>
      <c r="N221" s="20">
        <v>2010</v>
      </c>
      <c r="O221" s="2" t="s">
        <v>86</v>
      </c>
    </row>
    <row r="222" spans="1:15" x14ac:dyDescent="0.3">
      <c r="A222" s="2" t="s">
        <v>218</v>
      </c>
      <c r="B222" s="18">
        <v>6</v>
      </c>
      <c r="C222" s="17">
        <v>0</v>
      </c>
      <c r="D222" s="19">
        <v>0</v>
      </c>
      <c r="E222" s="20">
        <v>0</v>
      </c>
      <c r="F222" s="21">
        <v>0</v>
      </c>
      <c r="G222" s="22">
        <v>0</v>
      </c>
      <c r="H222" s="23">
        <v>0</v>
      </c>
      <c r="I222" s="24">
        <v>0</v>
      </c>
      <c r="J222" s="25">
        <v>0</v>
      </c>
      <c r="K222" s="23">
        <v>0</v>
      </c>
      <c r="L222" s="26">
        <v>0</v>
      </c>
      <c r="M222" s="441">
        <v>0</v>
      </c>
      <c r="N222" s="20">
        <v>1</v>
      </c>
      <c r="O222" s="2" t="s">
        <v>218</v>
      </c>
    </row>
    <row r="223" spans="1:15" ht="15" thickBot="1" x14ac:dyDescent="0.35">
      <c r="A223" s="87" t="s">
        <v>86</v>
      </c>
      <c r="B223" s="88">
        <v>2015</v>
      </c>
      <c r="C223" s="89">
        <v>2015</v>
      </c>
      <c r="D223" s="90">
        <v>2014</v>
      </c>
      <c r="E223" s="91">
        <v>2011</v>
      </c>
      <c r="F223" s="92">
        <v>2015</v>
      </c>
      <c r="G223" s="93">
        <v>2002</v>
      </c>
      <c r="H223" s="94">
        <v>2014</v>
      </c>
      <c r="I223" s="95">
        <v>2012</v>
      </c>
      <c r="J223" s="96">
        <v>2014</v>
      </c>
      <c r="K223" s="94">
        <v>2016</v>
      </c>
      <c r="L223" s="97">
        <v>2014</v>
      </c>
      <c r="M223" s="450">
        <v>2008</v>
      </c>
      <c r="N223" s="91">
        <v>2015</v>
      </c>
      <c r="O223" s="87" t="s">
        <v>86</v>
      </c>
    </row>
    <row r="224" spans="1:15" ht="15" thickTop="1" x14ac:dyDescent="0.3">
      <c r="A224" s="61" t="s">
        <v>219</v>
      </c>
      <c r="B224" s="62">
        <f>SUM(C224:N224)</f>
        <v>35</v>
      </c>
      <c r="C224" s="63">
        <v>3</v>
      </c>
      <c r="D224" s="64">
        <v>1</v>
      </c>
      <c r="E224" s="65">
        <v>3</v>
      </c>
      <c r="F224" s="66">
        <v>1</v>
      </c>
      <c r="G224" s="67">
        <v>2</v>
      </c>
      <c r="H224" s="68">
        <v>2</v>
      </c>
      <c r="I224" s="69">
        <v>1</v>
      </c>
      <c r="J224" s="205">
        <v>2</v>
      </c>
      <c r="K224" s="68">
        <v>2</v>
      </c>
      <c r="L224" s="71">
        <v>6</v>
      </c>
      <c r="M224" s="453">
        <v>2</v>
      </c>
      <c r="N224" s="65">
        <v>10</v>
      </c>
      <c r="O224" s="61" t="s">
        <v>219</v>
      </c>
    </row>
    <row r="225" spans="1:15" x14ac:dyDescent="0.3">
      <c r="A225" s="2" t="s">
        <v>220</v>
      </c>
      <c r="B225" s="18">
        <f>SUM(C225:N225)</f>
        <v>58</v>
      </c>
      <c r="C225" s="17">
        <v>5</v>
      </c>
      <c r="D225" s="19">
        <v>6</v>
      </c>
      <c r="E225" s="20">
        <v>5</v>
      </c>
      <c r="F225" s="21">
        <v>4</v>
      </c>
      <c r="G225" s="22">
        <v>3</v>
      </c>
      <c r="H225" s="23">
        <v>4</v>
      </c>
      <c r="I225" s="24">
        <v>4</v>
      </c>
      <c r="J225" s="25">
        <v>4</v>
      </c>
      <c r="K225" s="23">
        <v>5</v>
      </c>
      <c r="L225" s="26">
        <v>6</v>
      </c>
      <c r="M225" s="441">
        <v>6</v>
      </c>
      <c r="N225" s="20">
        <v>6</v>
      </c>
      <c r="O225" s="2" t="s">
        <v>220</v>
      </c>
    </row>
    <row r="226" spans="1:15" x14ac:dyDescent="0.3">
      <c r="A226" s="15" t="s">
        <v>221</v>
      </c>
      <c r="B226" s="16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441"/>
      <c r="N226" s="15"/>
      <c r="O226" s="15" t="s">
        <v>221</v>
      </c>
    </row>
    <row r="227" spans="1:15" x14ac:dyDescent="0.3">
      <c r="A227" s="3" t="s">
        <v>222</v>
      </c>
      <c r="B227" s="4">
        <f>MAX(C227:N227)</f>
        <v>82.1</v>
      </c>
      <c r="C227" s="5">
        <v>59.5</v>
      </c>
      <c r="D227" s="6">
        <v>69.2</v>
      </c>
      <c r="E227" s="7">
        <v>74</v>
      </c>
      <c r="F227" s="8">
        <v>53.1</v>
      </c>
      <c r="G227" s="9">
        <v>33.799999999999997</v>
      </c>
      <c r="H227" s="10">
        <v>32.200000000000003</v>
      </c>
      <c r="I227" s="11">
        <v>37</v>
      </c>
      <c r="J227" s="215">
        <v>37</v>
      </c>
      <c r="K227" s="10">
        <v>37</v>
      </c>
      <c r="L227" s="13">
        <v>37</v>
      </c>
      <c r="M227" s="442">
        <v>82.1</v>
      </c>
      <c r="N227" s="7">
        <v>37</v>
      </c>
      <c r="O227" s="3" t="s">
        <v>222</v>
      </c>
    </row>
    <row r="228" spans="1:15" x14ac:dyDescent="0.3">
      <c r="A228" s="35" t="s">
        <v>223</v>
      </c>
      <c r="B228" s="18">
        <v>77.400000000000006</v>
      </c>
      <c r="C228" s="17">
        <v>77.400000000000006</v>
      </c>
      <c r="D228" s="19">
        <v>69.2</v>
      </c>
      <c r="E228" s="20">
        <v>79.2</v>
      </c>
      <c r="F228" s="21">
        <v>53.1</v>
      </c>
      <c r="G228" s="22">
        <v>70.2</v>
      </c>
      <c r="H228" s="23">
        <v>56.88</v>
      </c>
      <c r="I228" s="24">
        <v>48.6</v>
      </c>
      <c r="J228" s="207">
        <v>44.28</v>
      </c>
      <c r="K228" s="23">
        <v>51.5</v>
      </c>
      <c r="L228" s="284">
        <v>48.6</v>
      </c>
      <c r="M228" s="441">
        <v>82.1</v>
      </c>
      <c r="N228" s="208">
        <v>64.099999999999994</v>
      </c>
      <c r="O228" s="35" t="s">
        <v>223</v>
      </c>
    </row>
    <row r="229" spans="1:15" ht="15" thickBot="1" x14ac:dyDescent="0.35">
      <c r="A229" s="164" t="s">
        <v>89</v>
      </c>
      <c r="B229" s="50">
        <v>39100</v>
      </c>
      <c r="C229" s="51">
        <v>39100</v>
      </c>
      <c r="D229" s="52">
        <v>41310</v>
      </c>
      <c r="E229" s="53">
        <v>39145</v>
      </c>
      <c r="F229" s="54">
        <v>42466</v>
      </c>
      <c r="G229" s="55">
        <v>38857</v>
      </c>
      <c r="H229" s="56">
        <v>39252</v>
      </c>
      <c r="I229" s="57">
        <v>39996</v>
      </c>
      <c r="J229" s="58">
        <v>38946</v>
      </c>
      <c r="K229" s="56">
        <v>40060</v>
      </c>
      <c r="L229" s="59">
        <v>41575</v>
      </c>
      <c r="M229" s="444">
        <v>42694</v>
      </c>
      <c r="N229" s="53">
        <v>39081</v>
      </c>
      <c r="O229" s="164" t="s">
        <v>86</v>
      </c>
    </row>
    <row r="230" spans="1:15" ht="15" thickTop="1" x14ac:dyDescent="0.3">
      <c r="A230" s="61" t="s">
        <v>224</v>
      </c>
      <c r="B230" s="62">
        <f>MAX(C230:N230)</f>
        <v>96.3</v>
      </c>
      <c r="C230" s="63">
        <v>92.9</v>
      </c>
      <c r="D230" s="64">
        <v>96.3</v>
      </c>
      <c r="E230" s="65">
        <v>89.6</v>
      </c>
      <c r="F230" s="66">
        <v>73.099999999999994</v>
      </c>
      <c r="G230" s="67">
        <v>59.3</v>
      </c>
      <c r="H230" s="68">
        <v>55.6</v>
      </c>
      <c r="I230" s="69">
        <v>55.6</v>
      </c>
      <c r="J230" s="70">
        <v>56.2</v>
      </c>
      <c r="K230" s="68">
        <v>58</v>
      </c>
      <c r="L230" s="71">
        <v>65.5</v>
      </c>
      <c r="M230" s="453">
        <v>95</v>
      </c>
      <c r="N230" s="65">
        <v>57.6</v>
      </c>
      <c r="O230" s="61" t="s">
        <v>224</v>
      </c>
    </row>
    <row r="231" spans="1:15" x14ac:dyDescent="0.3">
      <c r="A231" s="35" t="s">
        <v>223</v>
      </c>
      <c r="B231" s="18">
        <v>180</v>
      </c>
      <c r="C231" s="17">
        <v>151</v>
      </c>
      <c r="D231" s="19">
        <v>151</v>
      </c>
      <c r="E231" s="20">
        <v>126</v>
      </c>
      <c r="F231" s="21">
        <v>180</v>
      </c>
      <c r="G231" s="22">
        <v>133</v>
      </c>
      <c r="H231" s="23">
        <v>108</v>
      </c>
      <c r="I231" s="24">
        <v>94</v>
      </c>
      <c r="J231" s="25">
        <v>108</v>
      </c>
      <c r="K231" s="23">
        <v>96.5</v>
      </c>
      <c r="L231" s="26">
        <v>180</v>
      </c>
      <c r="M231" s="441">
        <v>122</v>
      </c>
      <c r="N231" s="20">
        <v>148</v>
      </c>
      <c r="O231" s="35" t="s">
        <v>223</v>
      </c>
    </row>
    <row r="232" spans="1:15" x14ac:dyDescent="0.3">
      <c r="A232" s="35" t="s">
        <v>86</v>
      </c>
      <c r="B232" s="18">
        <v>1949</v>
      </c>
      <c r="C232" s="17">
        <v>1966</v>
      </c>
      <c r="D232" s="19">
        <v>1990</v>
      </c>
      <c r="E232" s="20">
        <v>1984</v>
      </c>
      <c r="F232" s="21">
        <v>1949</v>
      </c>
      <c r="G232" s="22">
        <v>1949</v>
      </c>
      <c r="H232" s="23">
        <v>1993</v>
      </c>
      <c r="I232" s="24">
        <v>1983</v>
      </c>
      <c r="J232" s="25">
        <v>1949</v>
      </c>
      <c r="K232" s="23">
        <v>2012</v>
      </c>
      <c r="L232" s="26">
        <v>1949</v>
      </c>
      <c r="M232" s="441" t="s">
        <v>99</v>
      </c>
      <c r="N232" s="20">
        <v>2004</v>
      </c>
      <c r="O232" s="35" t="s">
        <v>86</v>
      </c>
    </row>
    <row r="233" spans="1:15" x14ac:dyDescent="0.3">
      <c r="A233" s="16" t="s">
        <v>225</v>
      </c>
      <c r="B233" s="16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441"/>
      <c r="N233" s="15"/>
      <c r="O233" s="16" t="s">
        <v>225</v>
      </c>
    </row>
    <row r="234" spans="1:15" x14ac:dyDescent="0.3">
      <c r="A234" s="263" t="s">
        <v>389</v>
      </c>
      <c r="B234" s="264">
        <f>SUM(C234:N234)</f>
        <v>36.5</v>
      </c>
      <c r="C234" s="265">
        <v>0</v>
      </c>
      <c r="D234" s="266">
        <v>2</v>
      </c>
      <c r="E234" s="267">
        <v>10</v>
      </c>
      <c r="F234" s="268">
        <v>3.5</v>
      </c>
      <c r="G234" s="269">
        <v>7</v>
      </c>
      <c r="H234" s="270">
        <v>4</v>
      </c>
      <c r="I234" s="271">
        <v>0</v>
      </c>
      <c r="J234" s="272">
        <v>1.5</v>
      </c>
      <c r="K234" s="270">
        <v>1</v>
      </c>
      <c r="L234" s="273">
        <v>5</v>
      </c>
      <c r="M234" s="447">
        <v>2.5</v>
      </c>
      <c r="N234" s="267">
        <v>0</v>
      </c>
      <c r="O234" s="263" t="s">
        <v>389</v>
      </c>
    </row>
    <row r="235" spans="1:15" x14ac:dyDescent="0.3">
      <c r="A235" s="287" t="s">
        <v>227</v>
      </c>
      <c r="B235" s="253">
        <f>SUM(C235:N235)</f>
        <v>34.439999999999991</v>
      </c>
      <c r="C235" s="276">
        <v>1.83</v>
      </c>
      <c r="D235" s="277">
        <v>3.17</v>
      </c>
      <c r="E235" s="278">
        <v>3.73</v>
      </c>
      <c r="F235" s="279">
        <v>4.7300000000000004</v>
      </c>
      <c r="G235" s="280">
        <v>4.03</v>
      </c>
      <c r="H235" s="281">
        <v>4.13</v>
      </c>
      <c r="I235" s="282">
        <v>2.13</v>
      </c>
      <c r="J235" s="283">
        <v>1.7</v>
      </c>
      <c r="K235" s="281">
        <v>2.4</v>
      </c>
      <c r="L235" s="284">
        <v>1.97</v>
      </c>
      <c r="M235" s="440">
        <v>2.25</v>
      </c>
      <c r="N235" s="278">
        <v>2.37</v>
      </c>
      <c r="O235" s="287" t="s">
        <v>227</v>
      </c>
    </row>
    <row r="236" spans="1:15" x14ac:dyDescent="0.3">
      <c r="A236" s="35" t="s">
        <v>228</v>
      </c>
      <c r="B236" s="18" t="s">
        <v>499</v>
      </c>
      <c r="C236" s="288" t="s">
        <v>500</v>
      </c>
      <c r="D236" s="31" t="s">
        <v>406</v>
      </c>
      <c r="E236" s="32" t="s">
        <v>766</v>
      </c>
      <c r="F236" s="33" t="s">
        <v>502</v>
      </c>
      <c r="G236" s="22" t="s">
        <v>503</v>
      </c>
      <c r="H236" s="23" t="s">
        <v>736</v>
      </c>
      <c r="I236" s="24" t="s">
        <v>523</v>
      </c>
      <c r="J236" s="84" t="s">
        <v>723</v>
      </c>
      <c r="K236" s="255" t="s">
        <v>444</v>
      </c>
      <c r="L236" s="36" t="s">
        <v>505</v>
      </c>
      <c r="M236" s="459" t="s">
        <v>726</v>
      </c>
      <c r="N236" s="32" t="s">
        <v>500</v>
      </c>
      <c r="O236" s="35" t="s">
        <v>228</v>
      </c>
    </row>
    <row r="237" spans="1:15" ht="15" thickBot="1" x14ac:dyDescent="0.35">
      <c r="A237" s="149" t="s">
        <v>239</v>
      </c>
      <c r="B237" s="88" t="s">
        <v>240</v>
      </c>
      <c r="C237" s="89" t="s">
        <v>764</v>
      </c>
      <c r="D237" s="90" t="s">
        <v>730</v>
      </c>
      <c r="E237" s="91" t="s">
        <v>241</v>
      </c>
      <c r="F237" s="92" t="s">
        <v>354</v>
      </c>
      <c r="G237" s="93" t="s">
        <v>244</v>
      </c>
      <c r="H237" s="94" t="s">
        <v>244</v>
      </c>
      <c r="I237" s="95" t="s">
        <v>764</v>
      </c>
      <c r="J237" s="257" t="s">
        <v>730</v>
      </c>
      <c r="K237" s="302" t="s">
        <v>524</v>
      </c>
      <c r="L237" s="97" t="s">
        <v>353</v>
      </c>
      <c r="M237" s="450" t="s">
        <v>730</v>
      </c>
      <c r="N237" s="91" t="s">
        <v>764</v>
      </c>
      <c r="O237" s="149" t="s">
        <v>239</v>
      </c>
    </row>
    <row r="238" spans="1:15" ht="15" thickTop="1" x14ac:dyDescent="0.3">
      <c r="A238" s="289" t="s">
        <v>396</v>
      </c>
      <c r="B238" s="151">
        <f>SUM(C238:N238)</f>
        <v>4</v>
      </c>
      <c r="C238" s="290">
        <v>0</v>
      </c>
      <c r="D238" s="291">
        <v>1.5</v>
      </c>
      <c r="E238" s="292">
        <v>2</v>
      </c>
      <c r="F238" s="293">
        <v>0</v>
      </c>
      <c r="G238" s="294">
        <v>0.5</v>
      </c>
      <c r="H238" s="295">
        <v>0</v>
      </c>
      <c r="I238" s="134">
        <v>0</v>
      </c>
      <c r="J238" s="297">
        <v>0</v>
      </c>
      <c r="K238" s="295">
        <v>0</v>
      </c>
      <c r="L238" s="298">
        <v>0</v>
      </c>
      <c r="M238" s="439">
        <v>0</v>
      </c>
      <c r="N238" s="292">
        <v>0</v>
      </c>
      <c r="O238" s="289" t="s">
        <v>396</v>
      </c>
    </row>
    <row r="239" spans="1:15" x14ac:dyDescent="0.3">
      <c r="A239" s="287" t="s">
        <v>248</v>
      </c>
      <c r="B239" s="253">
        <f>SUM(C239:N239)</f>
        <v>14.090000000000002</v>
      </c>
      <c r="C239" s="276">
        <v>0.7</v>
      </c>
      <c r="D239" s="277">
        <v>1.57</v>
      </c>
      <c r="E239" s="278">
        <v>2.4700000000000002</v>
      </c>
      <c r="F239" s="279">
        <v>2.93</v>
      </c>
      <c r="G239" s="280">
        <v>1.3</v>
      </c>
      <c r="H239" s="281">
        <v>0.8</v>
      </c>
      <c r="I239" s="282">
        <v>0.23</v>
      </c>
      <c r="J239" s="283">
        <v>1</v>
      </c>
      <c r="K239" s="281">
        <v>1</v>
      </c>
      <c r="L239" s="284">
        <v>0.53</v>
      </c>
      <c r="M239" s="440">
        <v>0.23</v>
      </c>
      <c r="N239" s="278">
        <v>1.33</v>
      </c>
      <c r="O239" s="287" t="s">
        <v>248</v>
      </c>
    </row>
    <row r="240" spans="1:15" x14ac:dyDescent="0.3">
      <c r="A240" s="35" t="s">
        <v>249</v>
      </c>
      <c r="B240" s="18" t="s">
        <v>250</v>
      </c>
      <c r="C240" s="17" t="s">
        <v>251</v>
      </c>
      <c r="D240" s="19" t="s">
        <v>252</v>
      </c>
      <c r="E240" s="20" t="s">
        <v>253</v>
      </c>
      <c r="F240" s="21" t="s">
        <v>254</v>
      </c>
      <c r="G240" s="22" t="s">
        <v>255</v>
      </c>
      <c r="H240" s="23" t="s">
        <v>256</v>
      </c>
      <c r="I240" s="24" t="s">
        <v>257</v>
      </c>
      <c r="J240" s="25" t="s">
        <v>258</v>
      </c>
      <c r="K240" s="23" t="s">
        <v>259</v>
      </c>
      <c r="L240" s="26" t="s">
        <v>260</v>
      </c>
      <c r="M240" s="441" t="s">
        <v>261</v>
      </c>
      <c r="N240" s="20" t="s">
        <v>262</v>
      </c>
      <c r="O240" s="35" t="s">
        <v>249</v>
      </c>
    </row>
    <row r="241" spans="1:15" ht="15" thickBot="1" x14ac:dyDescent="0.35">
      <c r="A241" s="149" t="s">
        <v>263</v>
      </c>
      <c r="B241" s="88" t="s">
        <v>507</v>
      </c>
      <c r="C241" s="262" t="s">
        <v>764</v>
      </c>
      <c r="D241" s="300" t="s">
        <v>730</v>
      </c>
      <c r="E241" s="258" t="s">
        <v>540</v>
      </c>
      <c r="F241" s="301" t="s">
        <v>764</v>
      </c>
      <c r="G241" s="261" t="s">
        <v>748</v>
      </c>
      <c r="H241" s="302" t="s">
        <v>764</v>
      </c>
      <c r="I241" s="320" t="s">
        <v>764</v>
      </c>
      <c r="J241" s="257" t="s">
        <v>764</v>
      </c>
      <c r="K241" s="302" t="s">
        <v>764</v>
      </c>
      <c r="L241" s="303" t="s">
        <v>764</v>
      </c>
      <c r="M241" s="460" t="s">
        <v>764</v>
      </c>
      <c r="N241" s="91" t="s">
        <v>764</v>
      </c>
      <c r="O241" s="149" t="s">
        <v>263</v>
      </c>
    </row>
    <row r="242" spans="1:15" ht="15" thickTop="1" x14ac:dyDescent="0.3">
      <c r="A242" s="289" t="s">
        <v>399</v>
      </c>
      <c r="B242" s="151">
        <f>SUM(C242:N242)</f>
        <v>53.5</v>
      </c>
      <c r="C242" s="290">
        <v>1.5</v>
      </c>
      <c r="D242" s="291">
        <v>2.5</v>
      </c>
      <c r="E242" s="292">
        <v>3.5</v>
      </c>
      <c r="F242" s="293">
        <v>5</v>
      </c>
      <c r="G242" s="294">
        <v>6.5</v>
      </c>
      <c r="H242" s="295">
        <v>3</v>
      </c>
      <c r="I242" s="134">
        <v>0</v>
      </c>
      <c r="J242" s="297">
        <v>1</v>
      </c>
      <c r="K242" s="295">
        <v>2</v>
      </c>
      <c r="L242" s="298">
        <v>9.5</v>
      </c>
      <c r="M242" s="439">
        <v>6.5</v>
      </c>
      <c r="N242" s="292">
        <v>12.5</v>
      </c>
      <c r="O242" s="289" t="s">
        <v>357</v>
      </c>
    </row>
    <row r="243" spans="1:15" x14ac:dyDescent="0.3">
      <c r="A243" s="287" t="s">
        <v>269</v>
      </c>
      <c r="B243" s="253">
        <f>SUM(C243:N243)</f>
        <v>37.400000000000006</v>
      </c>
      <c r="C243" s="276">
        <v>3.2</v>
      </c>
      <c r="D243" s="277">
        <v>3.57</v>
      </c>
      <c r="E243" s="278">
        <v>4.53</v>
      </c>
      <c r="F243" s="279">
        <v>4.13</v>
      </c>
      <c r="G243" s="280">
        <v>3.2</v>
      </c>
      <c r="H243" s="281">
        <v>2.5299999999999998</v>
      </c>
      <c r="I243" s="282">
        <v>1.7</v>
      </c>
      <c r="J243" s="283">
        <v>1.5</v>
      </c>
      <c r="K243" s="281">
        <v>3</v>
      </c>
      <c r="L243" s="284">
        <v>3.57</v>
      </c>
      <c r="M243" s="440">
        <v>2.7</v>
      </c>
      <c r="N243" s="278">
        <v>3.77</v>
      </c>
      <c r="O243" s="287" t="s">
        <v>269</v>
      </c>
    </row>
    <row r="244" spans="1:15" x14ac:dyDescent="0.3">
      <c r="A244" s="35" t="s">
        <v>270</v>
      </c>
      <c r="B244" s="18" t="s">
        <v>525</v>
      </c>
      <c r="C244" s="17" t="s">
        <v>425</v>
      </c>
      <c r="D244" s="19" t="s">
        <v>465</v>
      </c>
      <c r="E244" s="32" t="s">
        <v>526</v>
      </c>
      <c r="F244" s="33" t="s">
        <v>527</v>
      </c>
      <c r="G244" s="22" t="s">
        <v>466</v>
      </c>
      <c r="H244" s="23" t="s">
        <v>428</v>
      </c>
      <c r="I244" s="24" t="s">
        <v>428</v>
      </c>
      <c r="J244" s="84" t="s">
        <v>528</v>
      </c>
      <c r="K244" s="23" t="s">
        <v>467</v>
      </c>
      <c r="L244" s="26" t="s">
        <v>276</v>
      </c>
      <c r="M244" s="459" t="s">
        <v>529</v>
      </c>
      <c r="N244" s="32" t="s">
        <v>770</v>
      </c>
      <c r="O244" s="35" t="s">
        <v>270</v>
      </c>
    </row>
    <row r="245" spans="1:15" ht="15" thickBot="1" x14ac:dyDescent="0.35">
      <c r="A245" s="149" t="s">
        <v>279</v>
      </c>
      <c r="B245" s="88" t="s">
        <v>744</v>
      </c>
      <c r="C245" s="89" t="s">
        <v>447</v>
      </c>
      <c r="D245" s="90" t="s">
        <v>730</v>
      </c>
      <c r="E245" s="91" t="s">
        <v>732</v>
      </c>
      <c r="F245" s="92" t="s">
        <v>241</v>
      </c>
      <c r="G245" s="93" t="s">
        <v>714</v>
      </c>
      <c r="H245" s="94" t="s">
        <v>510</v>
      </c>
      <c r="I245" s="95" t="s">
        <v>764</v>
      </c>
      <c r="J245" s="257" t="s">
        <v>730</v>
      </c>
      <c r="K245" s="94" t="s">
        <v>245</v>
      </c>
      <c r="L245" s="97" t="s">
        <v>714</v>
      </c>
      <c r="M245" s="450" t="s">
        <v>748</v>
      </c>
      <c r="N245" s="91" t="s">
        <v>524</v>
      </c>
      <c r="O245" s="149" t="s">
        <v>279</v>
      </c>
    </row>
    <row r="246" spans="1:15" ht="15" thickTop="1" x14ac:dyDescent="0.3">
      <c r="A246" s="289" t="s">
        <v>402</v>
      </c>
      <c r="B246" s="151">
        <f>SUM(C246:N246)</f>
        <v>41.5</v>
      </c>
      <c r="C246" s="290">
        <v>4</v>
      </c>
      <c r="D246" s="291">
        <v>3.5</v>
      </c>
      <c r="E246" s="292">
        <v>2.5</v>
      </c>
      <c r="F246" s="293">
        <v>2.5</v>
      </c>
      <c r="G246" s="294">
        <v>3.5</v>
      </c>
      <c r="H246" s="295">
        <v>1.5</v>
      </c>
      <c r="I246" s="134">
        <v>1</v>
      </c>
      <c r="J246" s="297">
        <v>4</v>
      </c>
      <c r="K246" s="295">
        <v>5</v>
      </c>
      <c r="L246" s="298">
        <v>3.5</v>
      </c>
      <c r="M246" s="439">
        <v>4</v>
      </c>
      <c r="N246" s="292">
        <v>6.5</v>
      </c>
      <c r="O246" s="289" t="s">
        <v>402</v>
      </c>
    </row>
    <row r="247" spans="1:15" x14ac:dyDescent="0.3">
      <c r="A247" s="287" t="s">
        <v>282</v>
      </c>
      <c r="B247" s="253">
        <f>SUM(C247:N247)</f>
        <v>37.81</v>
      </c>
      <c r="C247" s="276">
        <v>4</v>
      </c>
      <c r="D247" s="277">
        <v>2.87</v>
      </c>
      <c r="E247" s="278">
        <v>3.27</v>
      </c>
      <c r="F247" s="279">
        <v>2.83</v>
      </c>
      <c r="G247" s="280">
        <v>1.87</v>
      </c>
      <c r="H247" s="281">
        <v>2.5299999999999998</v>
      </c>
      <c r="I247" s="282">
        <v>2.7</v>
      </c>
      <c r="J247" s="283">
        <v>1.87</v>
      </c>
      <c r="K247" s="281">
        <v>3.33</v>
      </c>
      <c r="L247" s="284">
        <v>4.97</v>
      </c>
      <c r="M247" s="440">
        <v>4.7</v>
      </c>
      <c r="N247" s="278">
        <v>2.87</v>
      </c>
      <c r="O247" s="287" t="s">
        <v>282</v>
      </c>
    </row>
    <row r="248" spans="1:15" x14ac:dyDescent="0.3">
      <c r="A248" s="35" t="s">
        <v>283</v>
      </c>
      <c r="B248" s="18" t="s">
        <v>745</v>
      </c>
      <c r="C248" s="17" t="s">
        <v>429</v>
      </c>
      <c r="D248" s="19" t="s">
        <v>451</v>
      </c>
      <c r="E248" s="20" t="s">
        <v>733</v>
      </c>
      <c r="F248" s="33" t="s">
        <v>735</v>
      </c>
      <c r="G248" s="22" t="s">
        <v>469</v>
      </c>
      <c r="H248" s="23" t="s">
        <v>511</v>
      </c>
      <c r="I248" s="24" t="s">
        <v>722</v>
      </c>
      <c r="J248" s="84" t="s">
        <v>754</v>
      </c>
      <c r="K248" s="23" t="s">
        <v>431</v>
      </c>
      <c r="L248" s="26" t="s">
        <v>427</v>
      </c>
      <c r="M248" s="441" t="s">
        <v>742</v>
      </c>
      <c r="N248" s="20" t="s">
        <v>771</v>
      </c>
      <c r="O248" s="35" t="s">
        <v>283</v>
      </c>
    </row>
    <row r="249" spans="1:15" ht="15" thickBot="1" x14ac:dyDescent="0.35">
      <c r="A249" s="149" t="s">
        <v>287</v>
      </c>
      <c r="B249" s="88" t="s">
        <v>288</v>
      </c>
      <c r="C249" s="89" t="s">
        <v>530</v>
      </c>
      <c r="D249" s="90" t="s">
        <v>353</v>
      </c>
      <c r="E249" s="258" t="s">
        <v>486</v>
      </c>
      <c r="F249" s="92" t="s">
        <v>432</v>
      </c>
      <c r="G249" s="93" t="s">
        <v>242</v>
      </c>
      <c r="H249" s="94" t="s">
        <v>464</v>
      </c>
      <c r="I249" s="95" t="s">
        <v>242</v>
      </c>
      <c r="J249" s="96" t="s">
        <v>242</v>
      </c>
      <c r="K249" s="94" t="s">
        <v>246</v>
      </c>
      <c r="L249" s="97" t="s">
        <v>740</v>
      </c>
      <c r="M249" s="450" t="s">
        <v>245</v>
      </c>
      <c r="N249" s="91" t="s">
        <v>245</v>
      </c>
      <c r="O249" s="149" t="s">
        <v>287</v>
      </c>
    </row>
    <row r="250" spans="1:15" ht="15" thickTop="1" x14ac:dyDescent="0.3">
      <c r="A250" s="289" t="s">
        <v>404</v>
      </c>
      <c r="B250" s="151">
        <f>SUM(C250:N250)</f>
        <v>39.5</v>
      </c>
      <c r="C250" s="290">
        <v>9</v>
      </c>
      <c r="D250" s="291">
        <v>4.5</v>
      </c>
      <c r="E250" s="292">
        <v>0.5</v>
      </c>
      <c r="F250" s="293">
        <v>3</v>
      </c>
      <c r="G250" s="294">
        <v>2</v>
      </c>
      <c r="H250" s="295">
        <v>1</v>
      </c>
      <c r="I250" s="134">
        <v>0</v>
      </c>
      <c r="J250" s="297">
        <v>1.5</v>
      </c>
      <c r="K250" s="295">
        <v>4.5</v>
      </c>
      <c r="L250" s="298">
        <v>5</v>
      </c>
      <c r="M250" s="439">
        <v>3</v>
      </c>
      <c r="N250" s="292">
        <v>5.5</v>
      </c>
      <c r="O250" s="289" t="s">
        <v>404</v>
      </c>
    </row>
    <row r="251" spans="1:15" x14ac:dyDescent="0.3">
      <c r="A251" s="287" t="s">
        <v>290</v>
      </c>
      <c r="B251" s="253">
        <f>SUM(C251:N251)</f>
        <v>46.110000000000007</v>
      </c>
      <c r="C251" s="276">
        <v>5.7</v>
      </c>
      <c r="D251" s="277">
        <v>3.3</v>
      </c>
      <c r="E251" s="278">
        <v>3.3</v>
      </c>
      <c r="F251" s="279">
        <v>2.5</v>
      </c>
      <c r="G251" s="280">
        <v>2.73</v>
      </c>
      <c r="H251" s="281">
        <v>2.0699999999999998</v>
      </c>
      <c r="I251" s="282">
        <v>2.17</v>
      </c>
      <c r="J251" s="283">
        <v>3.37</v>
      </c>
      <c r="K251" s="281">
        <v>3.9</v>
      </c>
      <c r="L251" s="284">
        <v>5.97</v>
      </c>
      <c r="M251" s="440">
        <v>5.93</v>
      </c>
      <c r="N251" s="278">
        <v>5.17</v>
      </c>
      <c r="O251" s="287" t="s">
        <v>290</v>
      </c>
    </row>
    <row r="252" spans="1:15" x14ac:dyDescent="0.3">
      <c r="A252" s="35" t="s">
        <v>291</v>
      </c>
      <c r="B252" s="18" t="s">
        <v>746</v>
      </c>
      <c r="C252" s="17" t="s">
        <v>467</v>
      </c>
      <c r="D252" s="19" t="s">
        <v>731</v>
      </c>
      <c r="E252" s="32" t="s">
        <v>472</v>
      </c>
      <c r="F252" s="33" t="s">
        <v>487</v>
      </c>
      <c r="G252" s="22" t="s">
        <v>403</v>
      </c>
      <c r="H252" s="23" t="s">
        <v>487</v>
      </c>
      <c r="I252" s="24" t="s">
        <v>453</v>
      </c>
      <c r="J252" s="84" t="s">
        <v>473</v>
      </c>
      <c r="K252" s="255" t="s">
        <v>755</v>
      </c>
      <c r="L252" s="26" t="s">
        <v>741</v>
      </c>
      <c r="M252" s="459" t="s">
        <v>489</v>
      </c>
      <c r="N252" s="20" t="s">
        <v>435</v>
      </c>
      <c r="O252" s="35" t="s">
        <v>291</v>
      </c>
    </row>
    <row r="253" spans="1:15" ht="15" thickBot="1" x14ac:dyDescent="0.35">
      <c r="A253" s="149" t="s">
        <v>295</v>
      </c>
      <c r="B253" s="88" t="s">
        <v>296</v>
      </c>
      <c r="C253" s="262" t="s">
        <v>512</v>
      </c>
      <c r="D253" s="90" t="s">
        <v>354</v>
      </c>
      <c r="E253" s="91" t="s">
        <v>767</v>
      </c>
      <c r="F253" s="301" t="s">
        <v>750</v>
      </c>
      <c r="G253" s="93" t="s">
        <v>510</v>
      </c>
      <c r="H253" s="94" t="s">
        <v>242</v>
      </c>
      <c r="I253" s="95" t="s">
        <v>750</v>
      </c>
      <c r="J253" s="96" t="s">
        <v>242</v>
      </c>
      <c r="K253" s="94" t="s">
        <v>243</v>
      </c>
      <c r="L253" s="97" t="s">
        <v>235</v>
      </c>
      <c r="M253" s="450" t="s">
        <v>245</v>
      </c>
      <c r="N253" s="91" t="s">
        <v>245</v>
      </c>
      <c r="O253" s="149" t="s">
        <v>295</v>
      </c>
    </row>
    <row r="254" spans="1:15" ht="15" thickTop="1" x14ac:dyDescent="0.3">
      <c r="A254" s="289" t="s">
        <v>410</v>
      </c>
      <c r="B254" s="151">
        <f>SUM(C254:N254)</f>
        <v>31</v>
      </c>
      <c r="C254" s="290">
        <v>4</v>
      </c>
      <c r="D254" s="291">
        <v>1</v>
      </c>
      <c r="E254" s="292">
        <v>1.5</v>
      </c>
      <c r="F254" s="293">
        <v>2.5</v>
      </c>
      <c r="G254" s="294">
        <v>1</v>
      </c>
      <c r="H254" s="295">
        <v>2</v>
      </c>
      <c r="I254" s="134">
        <v>1.5</v>
      </c>
      <c r="J254" s="297">
        <v>4.5</v>
      </c>
      <c r="K254" s="295">
        <v>3.5</v>
      </c>
      <c r="L254" s="298">
        <v>2</v>
      </c>
      <c r="M254" s="439">
        <v>3.5</v>
      </c>
      <c r="N254" s="292">
        <v>4</v>
      </c>
      <c r="O254" s="289" t="s">
        <v>410</v>
      </c>
    </row>
    <row r="255" spans="1:15" x14ac:dyDescent="0.3">
      <c r="A255" s="287" t="s">
        <v>299</v>
      </c>
      <c r="B255" s="253">
        <f>SUM(C255:N255)</f>
        <v>46.67</v>
      </c>
      <c r="C255" s="276">
        <v>5.5</v>
      </c>
      <c r="D255" s="277">
        <v>4.3</v>
      </c>
      <c r="E255" s="278">
        <v>3.23</v>
      </c>
      <c r="F255" s="279">
        <v>2.93</v>
      </c>
      <c r="G255" s="280">
        <v>3</v>
      </c>
      <c r="H255" s="281">
        <v>2.73</v>
      </c>
      <c r="I255" s="282">
        <v>4.4000000000000004</v>
      </c>
      <c r="J255" s="283">
        <v>4.07</v>
      </c>
      <c r="K255" s="281">
        <v>3.47</v>
      </c>
      <c r="L255" s="284">
        <v>4.87</v>
      </c>
      <c r="M255" s="440">
        <v>4.0999999999999996</v>
      </c>
      <c r="N255" s="278">
        <v>4.07</v>
      </c>
      <c r="O255" s="287" t="s">
        <v>299</v>
      </c>
    </row>
    <row r="256" spans="1:15" x14ac:dyDescent="0.3">
      <c r="A256" s="35" t="s">
        <v>300</v>
      </c>
      <c r="B256" s="18" t="s">
        <v>301</v>
      </c>
      <c r="C256" s="17" t="s">
        <v>368</v>
      </c>
      <c r="D256" s="19" t="s">
        <v>369</v>
      </c>
      <c r="E256" s="20" t="s">
        <v>370</v>
      </c>
      <c r="F256" s="33" t="s">
        <v>541</v>
      </c>
      <c r="G256" s="22" t="s">
        <v>302</v>
      </c>
      <c r="H256" s="23" t="s">
        <v>252</v>
      </c>
      <c r="I256" s="24" t="s">
        <v>253</v>
      </c>
      <c r="J256" s="25" t="s">
        <v>303</v>
      </c>
      <c r="K256" s="23" t="s">
        <v>392</v>
      </c>
      <c r="L256" s="26" t="s">
        <v>280</v>
      </c>
      <c r="M256" s="441" t="s">
        <v>490</v>
      </c>
      <c r="N256" s="20" t="s">
        <v>755</v>
      </c>
      <c r="O256" s="35" t="s">
        <v>300</v>
      </c>
    </row>
    <row r="257" spans="1:15" ht="15" thickBot="1" x14ac:dyDescent="0.35">
      <c r="A257" s="149" t="s">
        <v>305</v>
      </c>
      <c r="B257" s="88" t="s">
        <v>513</v>
      </c>
      <c r="C257" s="262" t="s">
        <v>542</v>
      </c>
      <c r="D257" s="90" t="s">
        <v>715</v>
      </c>
      <c r="E257" s="258" t="s">
        <v>531</v>
      </c>
      <c r="F257" s="92" t="s">
        <v>447</v>
      </c>
      <c r="G257" s="93" t="s">
        <v>464</v>
      </c>
      <c r="H257" s="94" t="s">
        <v>483</v>
      </c>
      <c r="I257" s="95" t="s">
        <v>748</v>
      </c>
      <c r="J257" s="96" t="s">
        <v>243</v>
      </c>
      <c r="K257" s="94" t="s">
        <v>756</v>
      </c>
      <c r="L257" s="97" t="s">
        <v>455</v>
      </c>
      <c r="M257" s="460" t="s">
        <v>510</v>
      </c>
      <c r="N257" s="258" t="s">
        <v>730</v>
      </c>
      <c r="O257" s="149" t="s">
        <v>305</v>
      </c>
    </row>
    <row r="258" spans="1:15" ht="15" thickTop="1" x14ac:dyDescent="0.3">
      <c r="A258" s="289" t="s">
        <v>414</v>
      </c>
      <c r="B258" s="151">
        <f>SUM(C258:N258)</f>
        <v>146</v>
      </c>
      <c r="C258" s="290">
        <v>11.5</v>
      </c>
      <c r="D258" s="291">
        <v>14</v>
      </c>
      <c r="E258" s="292">
        <v>11</v>
      </c>
      <c r="F258" s="293">
        <v>12.5</v>
      </c>
      <c r="G258" s="294">
        <v>10</v>
      </c>
      <c r="H258" s="295">
        <v>17</v>
      </c>
      <c r="I258" s="134">
        <v>26.5</v>
      </c>
      <c r="J258" s="297">
        <v>17</v>
      </c>
      <c r="K258" s="295">
        <v>11</v>
      </c>
      <c r="L258" s="298">
        <v>5</v>
      </c>
      <c r="M258" s="439">
        <v>8</v>
      </c>
      <c r="N258" s="292">
        <v>2.5</v>
      </c>
      <c r="O258" s="289" t="s">
        <v>414</v>
      </c>
    </row>
    <row r="259" spans="1:15" x14ac:dyDescent="0.3">
      <c r="A259" s="287" t="s">
        <v>312</v>
      </c>
      <c r="B259" s="253">
        <f>SUM(C259:N259)</f>
        <v>106.93</v>
      </c>
      <c r="C259" s="276">
        <v>6.73</v>
      </c>
      <c r="D259" s="277">
        <v>6.8</v>
      </c>
      <c r="E259" s="278">
        <v>7.63</v>
      </c>
      <c r="F259" s="279">
        <v>8.0299999999999994</v>
      </c>
      <c r="G259" s="280">
        <v>11.47</v>
      </c>
      <c r="H259" s="281">
        <v>11.97</v>
      </c>
      <c r="I259" s="282">
        <v>13.5</v>
      </c>
      <c r="J259" s="283">
        <v>12.47</v>
      </c>
      <c r="K259" s="281">
        <v>8.5</v>
      </c>
      <c r="L259" s="284">
        <v>6.4</v>
      </c>
      <c r="M259" s="440">
        <v>5.73</v>
      </c>
      <c r="N259" s="278">
        <v>7.7</v>
      </c>
      <c r="O259" s="287" t="s">
        <v>312</v>
      </c>
    </row>
    <row r="260" spans="1:15" x14ac:dyDescent="0.3">
      <c r="A260" s="35" t="s">
        <v>313</v>
      </c>
      <c r="B260" s="18" t="s">
        <v>761</v>
      </c>
      <c r="C260" s="30" t="s">
        <v>543</v>
      </c>
      <c r="D260" s="19" t="s">
        <v>765</v>
      </c>
      <c r="E260" s="32" t="s">
        <v>734</v>
      </c>
      <c r="F260" s="21" t="s">
        <v>720</v>
      </c>
      <c r="G260" s="22" t="s">
        <v>751</v>
      </c>
      <c r="H260" s="255" t="s">
        <v>534</v>
      </c>
      <c r="I260" s="24" t="s">
        <v>768</v>
      </c>
      <c r="J260" s="84" t="s">
        <v>738</v>
      </c>
      <c r="K260" s="255" t="s">
        <v>518</v>
      </c>
      <c r="L260" s="26" t="s">
        <v>724</v>
      </c>
      <c r="M260" s="459" t="s">
        <v>760</v>
      </c>
      <c r="N260" s="32" t="s">
        <v>536</v>
      </c>
      <c r="O260" s="35" t="s">
        <v>313</v>
      </c>
    </row>
    <row r="261" spans="1:15" ht="15" thickBot="1" x14ac:dyDescent="0.35">
      <c r="A261" s="149" t="s">
        <v>320</v>
      </c>
      <c r="B261" s="88" t="s">
        <v>321</v>
      </c>
      <c r="C261" s="262" t="s">
        <v>491</v>
      </c>
      <c r="D261" s="90" t="s">
        <v>235</v>
      </c>
      <c r="E261" s="91" t="s">
        <v>230</v>
      </c>
      <c r="F261" s="92" t="s">
        <v>232</v>
      </c>
      <c r="G261" s="93" t="s">
        <v>479</v>
      </c>
      <c r="H261" s="94" t="s">
        <v>319</v>
      </c>
      <c r="I261" s="95" t="s">
        <v>322</v>
      </c>
      <c r="J261" s="96" t="s">
        <v>243</v>
      </c>
      <c r="K261" s="94" t="s">
        <v>243</v>
      </c>
      <c r="L261" s="97" t="s">
        <v>413</v>
      </c>
      <c r="M261" s="450" t="s">
        <v>230</v>
      </c>
      <c r="N261" s="91" t="s">
        <v>432</v>
      </c>
      <c r="O261" s="149" t="s">
        <v>320</v>
      </c>
    </row>
    <row r="262" spans="1:15" ht="15" thickTop="1" x14ac:dyDescent="0.3">
      <c r="A262" s="289" t="s">
        <v>419</v>
      </c>
      <c r="B262" s="151">
        <f>SUM(C262:N262)</f>
        <v>11</v>
      </c>
      <c r="C262" s="290">
        <v>0.5</v>
      </c>
      <c r="D262" s="291">
        <v>0</v>
      </c>
      <c r="E262" s="292">
        <v>0</v>
      </c>
      <c r="F262" s="293">
        <v>1</v>
      </c>
      <c r="G262" s="294">
        <v>0.5</v>
      </c>
      <c r="H262" s="295">
        <v>1.5</v>
      </c>
      <c r="I262" s="134">
        <v>2</v>
      </c>
      <c r="J262" s="297">
        <v>1.5</v>
      </c>
      <c r="K262" s="295">
        <v>0.5</v>
      </c>
      <c r="L262" s="298">
        <v>1</v>
      </c>
      <c r="M262" s="439">
        <v>2.5</v>
      </c>
      <c r="N262" s="292">
        <v>0</v>
      </c>
      <c r="O262" s="289" t="s">
        <v>419</v>
      </c>
    </row>
    <row r="263" spans="1:15" x14ac:dyDescent="0.3">
      <c r="A263" s="287" t="s">
        <v>324</v>
      </c>
      <c r="B263" s="253">
        <f>SUM(C263:N263)</f>
        <v>15.889999999999999</v>
      </c>
      <c r="C263" s="276">
        <v>0.83</v>
      </c>
      <c r="D263" s="277">
        <v>1.1000000000000001</v>
      </c>
      <c r="E263" s="278">
        <v>1</v>
      </c>
      <c r="F263" s="279">
        <v>1.3</v>
      </c>
      <c r="G263" s="280">
        <v>1.27</v>
      </c>
      <c r="H263" s="281">
        <v>2.0299999999999998</v>
      </c>
      <c r="I263" s="282">
        <v>1.43</v>
      </c>
      <c r="J263" s="283">
        <v>1.53</v>
      </c>
      <c r="K263" s="281">
        <v>1.83</v>
      </c>
      <c r="L263" s="284">
        <v>1</v>
      </c>
      <c r="M263" s="440">
        <v>1.5</v>
      </c>
      <c r="N263" s="278">
        <v>1.07</v>
      </c>
      <c r="O263" s="287" t="s">
        <v>324</v>
      </c>
    </row>
    <row r="264" spans="1:15" x14ac:dyDescent="0.3">
      <c r="A264" s="35" t="s">
        <v>325</v>
      </c>
      <c r="B264" s="18" t="s">
        <v>420</v>
      </c>
      <c r="C264" s="17" t="s">
        <v>233</v>
      </c>
      <c r="D264" s="19" t="s">
        <v>393</v>
      </c>
      <c r="E264" s="20" t="s">
        <v>458</v>
      </c>
      <c r="F264" s="33" t="s">
        <v>485</v>
      </c>
      <c r="G264" s="22" t="s">
        <v>379</v>
      </c>
      <c r="H264" s="23" t="s">
        <v>327</v>
      </c>
      <c r="I264" s="24" t="s">
        <v>407</v>
      </c>
      <c r="J264" s="25" t="s">
        <v>430</v>
      </c>
      <c r="K264" s="23" t="s">
        <v>328</v>
      </c>
      <c r="L264" s="26" t="s">
        <v>452</v>
      </c>
      <c r="M264" s="441" t="s">
        <v>453</v>
      </c>
      <c r="N264" s="20" t="s">
        <v>394</v>
      </c>
      <c r="O264" s="35" t="s">
        <v>325</v>
      </c>
    </row>
    <row r="265" spans="1:15" x14ac:dyDescent="0.3">
      <c r="A265" s="35" t="s">
        <v>329</v>
      </c>
      <c r="B265" s="18" t="s">
        <v>730</v>
      </c>
      <c r="C265" s="30" t="s">
        <v>730</v>
      </c>
      <c r="D265" s="31" t="s">
        <v>764</v>
      </c>
      <c r="E265" s="32" t="s">
        <v>764</v>
      </c>
      <c r="F265" s="33" t="s">
        <v>748</v>
      </c>
      <c r="G265" s="22" t="s">
        <v>748</v>
      </c>
      <c r="H265" s="255" t="s">
        <v>730</v>
      </c>
      <c r="I265" s="212" t="s">
        <v>730</v>
      </c>
      <c r="J265" s="84" t="s">
        <v>730</v>
      </c>
      <c r="K265" s="255" t="s">
        <v>730</v>
      </c>
      <c r="L265" s="26" t="s">
        <v>730</v>
      </c>
      <c r="M265" s="441" t="s">
        <v>730</v>
      </c>
      <c r="N265" s="20" t="s">
        <v>748</v>
      </c>
      <c r="O265" s="35" t="s">
        <v>329</v>
      </c>
    </row>
    <row r="266" spans="1:15" x14ac:dyDescent="0.3">
      <c r="A266" s="16" t="s">
        <v>331</v>
      </c>
      <c r="B266" s="16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441"/>
      <c r="N266" s="15"/>
      <c r="O266" s="16" t="s">
        <v>331</v>
      </c>
    </row>
    <row r="267" spans="1:15" x14ac:dyDescent="0.3">
      <c r="A267" s="35" t="s">
        <v>380</v>
      </c>
      <c r="B267" s="166">
        <f>AVERAGE(C267:N267)</f>
        <v>1016.7916666666666</v>
      </c>
      <c r="C267" s="5">
        <v>1011.5</v>
      </c>
      <c r="D267" s="6">
        <v>1011.5</v>
      </c>
      <c r="E267" s="7">
        <v>1014.7</v>
      </c>
      <c r="F267" s="8">
        <v>1013</v>
      </c>
      <c r="G267" s="9">
        <v>1014</v>
      </c>
      <c r="H267" s="10">
        <v>1014.7</v>
      </c>
      <c r="I267" s="24">
        <v>1018.3</v>
      </c>
      <c r="J267" s="12">
        <v>1019.1</v>
      </c>
      <c r="K267" s="10">
        <v>1019.1</v>
      </c>
      <c r="L267" s="13">
        <v>1020.9</v>
      </c>
      <c r="M267" s="442">
        <v>1015.5</v>
      </c>
      <c r="N267" s="7">
        <v>1029.2</v>
      </c>
      <c r="O267" s="35" t="s">
        <v>380</v>
      </c>
    </row>
    <row r="268" spans="1:15" x14ac:dyDescent="0.3">
      <c r="A268" s="287" t="s">
        <v>382</v>
      </c>
      <c r="B268" s="253">
        <f>MIN(C268:N268)</f>
        <v>979.3</v>
      </c>
      <c r="C268" s="276">
        <v>983.1</v>
      </c>
      <c r="D268" s="277">
        <v>979.3</v>
      </c>
      <c r="E268" s="278">
        <v>989.3</v>
      </c>
      <c r="F268" s="279">
        <v>999.3</v>
      </c>
      <c r="G268" s="280">
        <v>999.1</v>
      </c>
      <c r="H268" s="281">
        <v>997.4</v>
      </c>
      <c r="I268" s="24">
        <v>1009.5</v>
      </c>
      <c r="J268" s="304">
        <v>1007.6</v>
      </c>
      <c r="K268" s="305">
        <v>1007.6</v>
      </c>
      <c r="L268" s="284">
        <v>1003.4</v>
      </c>
      <c r="M268" s="440">
        <v>982.7</v>
      </c>
      <c r="N268" s="278">
        <v>1020.1</v>
      </c>
      <c r="O268" s="287" t="s">
        <v>382</v>
      </c>
    </row>
    <row r="269" spans="1:15" x14ac:dyDescent="0.3">
      <c r="A269" s="149" t="s">
        <v>89</v>
      </c>
      <c r="B269" s="167"/>
      <c r="C269" s="168">
        <v>42380</v>
      </c>
      <c r="D269" s="169">
        <v>42413</v>
      </c>
      <c r="E269" s="170">
        <v>42457</v>
      </c>
      <c r="F269" s="171">
        <v>42475</v>
      </c>
      <c r="G269" s="172">
        <v>42502</v>
      </c>
      <c r="H269" s="173">
        <v>42536</v>
      </c>
      <c r="I269" s="174">
        <v>42561</v>
      </c>
      <c r="J269" s="175">
        <v>42601</v>
      </c>
      <c r="K269" s="173">
        <v>42601</v>
      </c>
      <c r="L269" s="176">
        <v>42657</v>
      </c>
      <c r="M269" s="457">
        <v>42694</v>
      </c>
      <c r="N269" s="170">
        <v>42714</v>
      </c>
      <c r="O269" s="149" t="s">
        <v>89</v>
      </c>
    </row>
    <row r="270" spans="1:15" x14ac:dyDescent="0.3">
      <c r="A270" s="149" t="s">
        <v>383</v>
      </c>
      <c r="B270" s="88">
        <f>MAX(C270:N270)</f>
        <v>1045.9000000000001</v>
      </c>
      <c r="C270" s="89">
        <v>1034.2</v>
      </c>
      <c r="D270" s="90">
        <v>1036.5999999999999</v>
      </c>
      <c r="E270" s="91">
        <v>1032.9000000000001</v>
      </c>
      <c r="F270" s="92">
        <v>1029.5</v>
      </c>
      <c r="G270" s="93">
        <v>1029.4000000000001</v>
      </c>
      <c r="H270" s="94">
        <v>1025.9000000000001</v>
      </c>
      <c r="I270" s="95">
        <v>1027.9000000000001</v>
      </c>
      <c r="J270" s="25">
        <v>1029.8</v>
      </c>
      <c r="K270" s="23">
        <v>1029.8</v>
      </c>
      <c r="L270" s="97">
        <v>1036</v>
      </c>
      <c r="M270" s="450">
        <v>1036</v>
      </c>
      <c r="N270" s="91">
        <v>1045.9000000000001</v>
      </c>
      <c r="O270" s="149" t="s">
        <v>383</v>
      </c>
    </row>
    <row r="271" spans="1:15" ht="15" thickBot="1" x14ac:dyDescent="0.35">
      <c r="A271" s="178" t="s">
        <v>89</v>
      </c>
      <c r="B271" s="179"/>
      <c r="C271" s="180">
        <v>42392</v>
      </c>
      <c r="D271" s="181">
        <v>16</v>
      </c>
      <c r="E271" s="182">
        <v>42442</v>
      </c>
      <c r="F271" s="183">
        <v>42480</v>
      </c>
      <c r="G271" s="184">
        <v>42491</v>
      </c>
      <c r="H271" s="185">
        <v>42546</v>
      </c>
      <c r="I271" s="186">
        <v>42566</v>
      </c>
      <c r="J271" s="175">
        <v>42588</v>
      </c>
      <c r="K271" s="173">
        <v>42588</v>
      </c>
      <c r="L271" s="188">
        <v>42671</v>
      </c>
      <c r="M271" s="461">
        <v>42704</v>
      </c>
      <c r="N271" s="182">
        <v>42731</v>
      </c>
      <c r="O271" s="178" t="s">
        <v>89</v>
      </c>
    </row>
    <row r="272" spans="1:15" ht="15" thickTop="1" x14ac:dyDescent="0.3">
      <c r="A272" s="152" t="s">
        <v>384</v>
      </c>
      <c r="B272" s="166">
        <f>AVERAGE(C272:N272)</f>
        <v>1115.5099999999998</v>
      </c>
      <c r="C272" s="190">
        <v>1011.7</v>
      </c>
      <c r="D272" s="191">
        <v>1012</v>
      </c>
      <c r="E272" s="192">
        <v>1015</v>
      </c>
      <c r="F272" s="193">
        <v>1013.4</v>
      </c>
      <c r="G272" s="194">
        <v>1014.3</v>
      </c>
      <c r="H272" s="195">
        <v>1015.2</v>
      </c>
      <c r="I272" s="121">
        <v>1018.8</v>
      </c>
      <c r="J272" s="70" t="s">
        <v>498</v>
      </c>
      <c r="K272" s="68">
        <v>1018.4</v>
      </c>
      <c r="L272" s="198">
        <v>2021.4</v>
      </c>
      <c r="M272" s="462">
        <v>1014.9</v>
      </c>
      <c r="N272" s="192"/>
      <c r="O272" s="152" t="s">
        <v>384</v>
      </c>
    </row>
    <row r="273" spans="1:15" x14ac:dyDescent="0.3">
      <c r="A273" s="15"/>
      <c r="B273" s="16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441"/>
      <c r="N273" s="15"/>
      <c r="O273" s="15"/>
    </row>
    <row r="274" spans="1:15" x14ac:dyDescent="0.3">
      <c r="A274" s="3" t="s">
        <v>762</v>
      </c>
      <c r="B274" s="4" t="s">
        <v>1</v>
      </c>
      <c r="C274" s="5" t="s">
        <v>2</v>
      </c>
      <c r="D274" s="6" t="s">
        <v>3</v>
      </c>
      <c r="E274" s="7" t="s">
        <v>4</v>
      </c>
      <c r="F274" s="8" t="s">
        <v>5</v>
      </c>
      <c r="G274" s="9" t="s">
        <v>6</v>
      </c>
      <c r="H274" s="10" t="s">
        <v>7</v>
      </c>
      <c r="I274" s="11" t="s">
        <v>8</v>
      </c>
      <c r="J274" s="12" t="s">
        <v>9</v>
      </c>
      <c r="K274" s="10" t="s">
        <v>10</v>
      </c>
      <c r="L274" s="13" t="s">
        <v>11</v>
      </c>
      <c r="M274" s="442" t="s">
        <v>12</v>
      </c>
      <c r="N274" s="7" t="s">
        <v>13</v>
      </c>
      <c r="O274" s="3" t="s">
        <v>762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274"/>
  <sheetViews>
    <sheetView workbookViewId="0">
      <selection activeCell="F16" sqref="F16"/>
    </sheetView>
  </sheetViews>
  <sheetFormatPr baseColWidth="10" defaultRowHeight="14.4" x14ac:dyDescent="0.3"/>
  <cols>
    <col min="1" max="1" width="45.88671875" customWidth="1"/>
    <col min="15" max="15" width="45" customWidth="1"/>
  </cols>
  <sheetData>
    <row r="1" spans="1:15" ht="15" thickBot="1" x14ac:dyDescent="0.35">
      <c r="A1" s="306">
        <v>2017</v>
      </c>
      <c r="B1" s="307" t="s">
        <v>1</v>
      </c>
      <c r="C1" s="308" t="s">
        <v>2</v>
      </c>
      <c r="D1" s="309" t="s">
        <v>3</v>
      </c>
      <c r="E1" s="310" t="s">
        <v>4</v>
      </c>
      <c r="F1" s="311" t="s">
        <v>5</v>
      </c>
      <c r="G1" s="312" t="s">
        <v>6</v>
      </c>
      <c r="H1" s="313" t="s">
        <v>7</v>
      </c>
      <c r="I1" s="314" t="s">
        <v>8</v>
      </c>
      <c r="J1" s="315" t="s">
        <v>9</v>
      </c>
      <c r="K1" s="313" t="s">
        <v>10</v>
      </c>
      <c r="L1" s="316" t="s">
        <v>11</v>
      </c>
      <c r="M1" s="437" t="s">
        <v>12</v>
      </c>
      <c r="N1" s="310" t="s">
        <v>13</v>
      </c>
      <c r="O1" s="306" t="s">
        <v>772</v>
      </c>
    </row>
    <row r="2" spans="1:15" ht="15.6" thickTop="1" thickBot="1" x14ac:dyDescent="0.35">
      <c r="A2" s="318" t="s">
        <v>82</v>
      </c>
      <c r="B2" s="319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438"/>
      <c r="N2" s="318"/>
      <c r="O2" s="318" t="s">
        <v>82</v>
      </c>
    </row>
    <row r="3" spans="1:15" ht="15" thickTop="1" x14ac:dyDescent="0.3">
      <c r="A3" s="263" t="s">
        <v>83</v>
      </c>
      <c r="B3" s="264">
        <f>INT(SUM(C3:N3)*100/12)/100</f>
        <v>7.43</v>
      </c>
      <c r="C3" s="265">
        <v>-1.03</v>
      </c>
      <c r="D3" s="266">
        <v>4.01</v>
      </c>
      <c r="E3" s="267">
        <v>5.77</v>
      </c>
      <c r="F3" s="268">
        <v>3.55</v>
      </c>
      <c r="G3" s="269">
        <v>9.65</v>
      </c>
      <c r="H3" s="270">
        <v>13</v>
      </c>
      <c r="I3" s="271">
        <v>13.5</v>
      </c>
      <c r="J3" s="272">
        <v>13</v>
      </c>
      <c r="K3" s="270">
        <v>10.7</v>
      </c>
      <c r="L3" s="273">
        <v>10.3</v>
      </c>
      <c r="M3" s="439">
        <v>4.17</v>
      </c>
      <c r="N3" s="267">
        <v>2.65</v>
      </c>
      <c r="O3" s="263" t="s">
        <v>83</v>
      </c>
    </row>
    <row r="4" spans="1:15" x14ac:dyDescent="0.3">
      <c r="A4" s="275" t="s">
        <v>84</v>
      </c>
      <c r="B4" s="253">
        <f>INT(SUM(C4:N4)*100/12)/100</f>
        <v>7.07</v>
      </c>
      <c r="C4" s="276">
        <v>1.93</v>
      </c>
      <c r="D4" s="277">
        <v>1.78</v>
      </c>
      <c r="E4" s="278">
        <v>3.06</v>
      </c>
      <c r="F4" s="279">
        <v>5.01</v>
      </c>
      <c r="G4" s="280">
        <v>8.36</v>
      </c>
      <c r="H4" s="281">
        <v>11.36</v>
      </c>
      <c r="I4" s="282">
        <v>13.36</v>
      </c>
      <c r="J4" s="283">
        <v>13.29</v>
      </c>
      <c r="K4" s="281">
        <v>10.68</v>
      </c>
      <c r="L4" s="284">
        <v>8.7200000000000006</v>
      </c>
      <c r="M4" s="440">
        <v>5.17</v>
      </c>
      <c r="N4" s="278">
        <v>2.23</v>
      </c>
      <c r="O4" s="275" t="s">
        <v>84</v>
      </c>
    </row>
    <row r="5" spans="1:15" x14ac:dyDescent="0.3">
      <c r="A5" s="2" t="s">
        <v>21</v>
      </c>
      <c r="B5" s="18">
        <f t="shared" ref="B5:N5" si="0">B3-B4</f>
        <v>0.35999999999999943</v>
      </c>
      <c r="C5" s="17">
        <f t="shared" si="0"/>
        <v>-2.96</v>
      </c>
      <c r="D5" s="19">
        <f t="shared" si="0"/>
        <v>2.2299999999999995</v>
      </c>
      <c r="E5" s="20">
        <f t="shared" si="0"/>
        <v>2.7099999999999995</v>
      </c>
      <c r="F5" s="21">
        <f t="shared" si="0"/>
        <v>-1.46</v>
      </c>
      <c r="G5" s="22">
        <f t="shared" si="0"/>
        <v>1.2900000000000009</v>
      </c>
      <c r="H5" s="23">
        <f t="shared" si="0"/>
        <v>1.6400000000000006</v>
      </c>
      <c r="I5" s="24">
        <f t="shared" si="0"/>
        <v>0.14000000000000057</v>
      </c>
      <c r="J5" s="25">
        <f t="shared" si="0"/>
        <v>-0.28999999999999915</v>
      </c>
      <c r="K5" s="23">
        <f t="shared" si="0"/>
        <v>1.9999999999999574E-2</v>
      </c>
      <c r="L5" s="26">
        <f t="shared" si="0"/>
        <v>1.58</v>
      </c>
      <c r="M5" s="441">
        <f t="shared" si="0"/>
        <v>-1</v>
      </c>
      <c r="N5" s="20">
        <f t="shared" si="0"/>
        <v>0.41999999999999993</v>
      </c>
      <c r="O5" s="2" t="s">
        <v>21</v>
      </c>
    </row>
    <row r="6" spans="1:15" x14ac:dyDescent="0.3">
      <c r="A6" s="2" t="s">
        <v>85</v>
      </c>
      <c r="B6" s="18">
        <v>6.13</v>
      </c>
      <c r="C6" s="17">
        <v>-1.98</v>
      </c>
      <c r="D6" s="19">
        <v>-2.1</v>
      </c>
      <c r="E6" s="20">
        <v>1.27</v>
      </c>
      <c r="F6" s="21">
        <v>3.55</v>
      </c>
      <c r="G6" s="22">
        <v>5.4</v>
      </c>
      <c r="H6" s="23">
        <v>9.85</v>
      </c>
      <c r="I6" s="24">
        <v>11.5</v>
      </c>
      <c r="J6" s="25">
        <v>11.7</v>
      </c>
      <c r="K6" s="23">
        <v>7.66</v>
      </c>
      <c r="L6" s="26">
        <v>4.42</v>
      </c>
      <c r="M6" s="441">
        <v>3.45</v>
      </c>
      <c r="N6" s="20">
        <v>-2.5</v>
      </c>
      <c r="O6" s="2" t="s">
        <v>85</v>
      </c>
    </row>
    <row r="7" spans="1:15" x14ac:dyDescent="0.3">
      <c r="A7" s="2" t="s">
        <v>86</v>
      </c>
      <c r="B7" s="18">
        <v>2003</v>
      </c>
      <c r="C7" s="17">
        <v>2009</v>
      </c>
      <c r="D7" s="19">
        <v>2012</v>
      </c>
      <c r="E7" s="20">
        <v>2013</v>
      </c>
      <c r="F7" s="21">
        <v>2017</v>
      </c>
      <c r="G7" s="22">
        <v>2010</v>
      </c>
      <c r="H7" s="23">
        <v>2001</v>
      </c>
      <c r="I7" s="24">
        <v>2011</v>
      </c>
      <c r="J7" s="25">
        <v>2005</v>
      </c>
      <c r="K7" s="23">
        <v>2003</v>
      </c>
      <c r="L7" s="26">
        <v>2003</v>
      </c>
      <c r="M7" s="441">
        <v>2005</v>
      </c>
      <c r="N7" s="20">
        <v>2010</v>
      </c>
      <c r="O7" s="2" t="s">
        <v>86</v>
      </c>
    </row>
    <row r="8" spans="1:15" x14ac:dyDescent="0.3">
      <c r="A8" s="2" t="s">
        <v>87</v>
      </c>
      <c r="B8" s="18">
        <v>7.94</v>
      </c>
      <c r="C8" s="17">
        <v>5.46</v>
      </c>
      <c r="D8" s="19">
        <v>5.07</v>
      </c>
      <c r="E8" s="20">
        <v>5.77</v>
      </c>
      <c r="F8" s="21">
        <v>6.96</v>
      </c>
      <c r="G8" s="22">
        <v>10.5</v>
      </c>
      <c r="H8" s="23">
        <v>13</v>
      </c>
      <c r="I8" s="24">
        <v>15.3</v>
      </c>
      <c r="J8" s="25">
        <v>15.2</v>
      </c>
      <c r="K8" s="23">
        <v>13.9</v>
      </c>
      <c r="L8" s="26">
        <v>12</v>
      </c>
      <c r="M8" s="441">
        <v>7.61</v>
      </c>
      <c r="N8" s="20">
        <v>7.72</v>
      </c>
      <c r="O8" s="2" t="s">
        <v>87</v>
      </c>
    </row>
    <row r="9" spans="1:15" x14ac:dyDescent="0.3">
      <c r="A9" s="2" t="s">
        <v>86</v>
      </c>
      <c r="B9" s="18">
        <v>2014</v>
      </c>
      <c r="C9" s="17">
        <v>2007</v>
      </c>
      <c r="D9" s="19">
        <v>2002</v>
      </c>
      <c r="E9" s="20">
        <v>2017</v>
      </c>
      <c r="F9" s="21">
        <v>2011</v>
      </c>
      <c r="G9" s="22">
        <v>2008</v>
      </c>
      <c r="H9" s="23">
        <v>2017</v>
      </c>
      <c r="I9" s="24">
        <v>2006</v>
      </c>
      <c r="J9" s="25">
        <v>2004</v>
      </c>
      <c r="K9" s="23">
        <v>2006</v>
      </c>
      <c r="L9" s="26">
        <v>2001</v>
      </c>
      <c r="M9" s="441">
        <v>2009</v>
      </c>
      <c r="N9" s="20">
        <v>2015</v>
      </c>
      <c r="O9" s="2" t="s">
        <v>86</v>
      </c>
    </row>
    <row r="10" spans="1:15" x14ac:dyDescent="0.3">
      <c r="A10" s="3" t="s">
        <v>88</v>
      </c>
      <c r="B10" s="18">
        <f>MIN(C10:N10)</f>
        <v>-6.7</v>
      </c>
      <c r="C10" s="5">
        <v>-6.7</v>
      </c>
      <c r="D10" s="6">
        <v>-1.6</v>
      </c>
      <c r="E10" s="7">
        <v>1.4</v>
      </c>
      <c r="F10" s="8">
        <v>-3.1</v>
      </c>
      <c r="G10" s="9">
        <v>1.2</v>
      </c>
      <c r="H10" s="10">
        <v>7.1</v>
      </c>
      <c r="I10" s="11">
        <v>7.8</v>
      </c>
      <c r="J10" s="12">
        <v>7.1</v>
      </c>
      <c r="K10" s="10">
        <v>5.0999999999999996</v>
      </c>
      <c r="L10" s="13">
        <v>1.7</v>
      </c>
      <c r="M10" s="442">
        <v>-0.8</v>
      </c>
      <c r="N10" s="7">
        <v>-3</v>
      </c>
      <c r="O10" s="3" t="s">
        <v>88</v>
      </c>
    </row>
    <row r="11" spans="1:15" x14ac:dyDescent="0.3">
      <c r="A11" s="35" t="s">
        <v>89</v>
      </c>
      <c r="B11" s="50">
        <v>42757</v>
      </c>
      <c r="C11" s="39">
        <v>42757</v>
      </c>
      <c r="D11" s="40">
        <v>42777</v>
      </c>
      <c r="E11" s="41">
        <v>42808</v>
      </c>
      <c r="F11" s="42">
        <v>42478</v>
      </c>
      <c r="G11" s="43">
        <v>42864</v>
      </c>
      <c r="H11" s="44">
        <v>42899</v>
      </c>
      <c r="I11" s="45">
        <v>42929</v>
      </c>
      <c r="J11" s="46">
        <v>42954</v>
      </c>
      <c r="K11" s="44">
        <v>42994</v>
      </c>
      <c r="L11" s="47">
        <v>43039</v>
      </c>
      <c r="M11" s="443">
        <v>43065</v>
      </c>
      <c r="N11" s="41">
        <v>43078</v>
      </c>
      <c r="O11" s="35" t="s">
        <v>89</v>
      </c>
    </row>
    <row r="12" spans="1:15" x14ac:dyDescent="0.3">
      <c r="A12" s="2" t="s">
        <v>90</v>
      </c>
      <c r="B12" s="18">
        <v>-15.7</v>
      </c>
      <c r="C12" s="17">
        <v>-15.7</v>
      </c>
      <c r="D12" s="19">
        <v>-13.5</v>
      </c>
      <c r="E12" s="32">
        <v>-11.9</v>
      </c>
      <c r="F12" s="21">
        <v>-5.2</v>
      </c>
      <c r="G12" s="22">
        <v>-0.8</v>
      </c>
      <c r="H12" s="23">
        <v>3.1</v>
      </c>
      <c r="I12" s="24">
        <v>5.0999999999999996</v>
      </c>
      <c r="J12" s="25">
        <v>5.7</v>
      </c>
      <c r="K12" s="23">
        <v>1</v>
      </c>
      <c r="L12" s="26">
        <v>-5.5</v>
      </c>
      <c r="M12" s="441">
        <v>-6</v>
      </c>
      <c r="N12" s="20">
        <v>-10.6</v>
      </c>
      <c r="O12" s="2" t="s">
        <v>90</v>
      </c>
    </row>
    <row r="13" spans="1:15" ht="15" thickBot="1" x14ac:dyDescent="0.35">
      <c r="A13" s="49" t="s">
        <v>89</v>
      </c>
      <c r="B13" s="50">
        <v>39820</v>
      </c>
      <c r="C13" s="51">
        <v>39820</v>
      </c>
      <c r="D13" s="52">
        <v>40951</v>
      </c>
      <c r="E13" s="218">
        <v>38415</v>
      </c>
      <c r="F13" s="54">
        <v>37719</v>
      </c>
      <c r="G13" s="55">
        <v>42491</v>
      </c>
      <c r="H13" s="56">
        <v>38869</v>
      </c>
      <c r="I13" s="57">
        <v>40727</v>
      </c>
      <c r="J13" s="58">
        <v>40786</v>
      </c>
      <c r="K13" s="56">
        <v>37888</v>
      </c>
      <c r="L13" s="59">
        <v>37922</v>
      </c>
      <c r="M13" s="444">
        <v>40511</v>
      </c>
      <c r="N13" s="53">
        <v>40530</v>
      </c>
      <c r="O13" s="49" t="s">
        <v>89</v>
      </c>
    </row>
    <row r="14" spans="1:15" ht="15" thickTop="1" x14ac:dyDescent="0.3">
      <c r="A14" s="289" t="s">
        <v>97</v>
      </c>
      <c r="B14" s="434">
        <f>INT(SUM(C14:N14)*100/12)/100</f>
        <v>8.15</v>
      </c>
      <c r="C14" s="290">
        <v>-0.2</v>
      </c>
      <c r="D14" s="291">
        <v>4.0999999999999996</v>
      </c>
      <c r="E14" s="292">
        <v>6.4</v>
      </c>
      <c r="F14" s="293">
        <v>4.8</v>
      </c>
      <c r="G14" s="294">
        <v>10.199999999999999</v>
      </c>
      <c r="H14" s="295">
        <v>13.6</v>
      </c>
      <c r="I14" s="296">
        <v>14.3</v>
      </c>
      <c r="J14" s="297">
        <v>13.6</v>
      </c>
      <c r="K14" s="295">
        <v>11.3</v>
      </c>
      <c r="L14" s="298">
        <v>11</v>
      </c>
      <c r="M14" s="439">
        <v>5.5</v>
      </c>
      <c r="N14" s="292">
        <v>3.3</v>
      </c>
      <c r="O14" s="289" t="s">
        <v>97</v>
      </c>
    </row>
    <row r="15" spans="1:15" x14ac:dyDescent="0.3">
      <c r="A15" s="275" t="s">
        <v>98</v>
      </c>
      <c r="B15" s="253">
        <f>INT(SUM(C15:N15)*100/12)/100</f>
        <v>7.29</v>
      </c>
      <c r="C15" s="276">
        <v>1</v>
      </c>
      <c r="D15" s="277">
        <v>1.1000000000000001</v>
      </c>
      <c r="E15" s="278">
        <v>3.8</v>
      </c>
      <c r="F15" s="279">
        <v>4.5999999999999996</v>
      </c>
      <c r="G15" s="280">
        <v>9.1999999999999993</v>
      </c>
      <c r="H15" s="281">
        <v>11.7</v>
      </c>
      <c r="I15" s="282">
        <v>12</v>
      </c>
      <c r="J15" s="283">
        <v>13.3</v>
      </c>
      <c r="K15" s="281">
        <v>12.7</v>
      </c>
      <c r="L15" s="284">
        <v>9.6999999999999993</v>
      </c>
      <c r="M15" s="440">
        <v>6.1</v>
      </c>
      <c r="N15" s="278">
        <v>2.2999999999999998</v>
      </c>
      <c r="O15" s="275" t="s">
        <v>98</v>
      </c>
    </row>
    <row r="16" spans="1:15" x14ac:dyDescent="0.3">
      <c r="A16" s="2" t="s">
        <v>21</v>
      </c>
      <c r="B16" s="18">
        <f t="shared" ref="B16:N16" si="1">B14-B15</f>
        <v>0.86000000000000032</v>
      </c>
      <c r="C16" s="17">
        <f t="shared" si="1"/>
        <v>-1.2</v>
      </c>
      <c r="D16" s="19">
        <f t="shared" si="1"/>
        <v>2.9999999999999996</v>
      </c>
      <c r="E16" s="20">
        <f t="shared" si="1"/>
        <v>2.6000000000000005</v>
      </c>
      <c r="F16" s="21">
        <f t="shared" si="1"/>
        <v>0.20000000000000018</v>
      </c>
      <c r="G16" s="22">
        <f t="shared" si="1"/>
        <v>1</v>
      </c>
      <c r="H16" s="23">
        <f t="shared" si="1"/>
        <v>1.9000000000000004</v>
      </c>
      <c r="I16" s="24">
        <f t="shared" si="1"/>
        <v>2.3000000000000007</v>
      </c>
      <c r="J16" s="25">
        <f t="shared" si="1"/>
        <v>0.29999999999999893</v>
      </c>
      <c r="K16" s="23">
        <f t="shared" si="1"/>
        <v>-1.3999999999999986</v>
      </c>
      <c r="L16" s="26">
        <f t="shared" si="1"/>
        <v>1.3000000000000007</v>
      </c>
      <c r="M16" s="441">
        <f t="shared" si="1"/>
        <v>-0.59999999999999964</v>
      </c>
      <c r="N16" s="20">
        <f t="shared" si="1"/>
        <v>1</v>
      </c>
      <c r="O16" s="2" t="s">
        <v>21</v>
      </c>
    </row>
    <row r="17" spans="1:15" x14ac:dyDescent="0.3">
      <c r="A17" s="2" t="s">
        <v>85</v>
      </c>
      <c r="B17" s="16"/>
      <c r="C17" s="17">
        <v>-5.6</v>
      </c>
      <c r="D17" s="19">
        <v>-7.6</v>
      </c>
      <c r="E17" s="20">
        <v>-0.7</v>
      </c>
      <c r="F17" s="21">
        <v>2.2000000000000002</v>
      </c>
      <c r="G17" s="22">
        <v>5.8</v>
      </c>
      <c r="H17" s="23">
        <v>8.3000000000000007</v>
      </c>
      <c r="I17" s="24">
        <v>11.1</v>
      </c>
      <c r="J17" s="25">
        <v>10.6</v>
      </c>
      <c r="K17" s="23">
        <v>7.6</v>
      </c>
      <c r="L17" s="26">
        <v>5.0999999999999996</v>
      </c>
      <c r="M17" s="441">
        <v>1</v>
      </c>
      <c r="N17" s="20">
        <v>-2.4</v>
      </c>
      <c r="O17" s="2" t="s">
        <v>85</v>
      </c>
    </row>
    <row r="18" spans="1:15" x14ac:dyDescent="0.3">
      <c r="A18" s="2" t="s">
        <v>86</v>
      </c>
      <c r="B18" s="217"/>
      <c r="C18" s="17">
        <v>1963</v>
      </c>
      <c r="D18" s="19">
        <v>1956</v>
      </c>
      <c r="E18" s="20">
        <v>1955</v>
      </c>
      <c r="F18" s="21">
        <v>1954</v>
      </c>
      <c r="G18" s="22">
        <v>2010</v>
      </c>
      <c r="H18" s="23">
        <v>1949</v>
      </c>
      <c r="I18" s="24">
        <v>1984</v>
      </c>
      <c r="J18" s="25">
        <v>1978</v>
      </c>
      <c r="K18" s="23">
        <v>1986</v>
      </c>
      <c r="L18" s="26">
        <v>1947</v>
      </c>
      <c r="M18" s="441">
        <v>1985</v>
      </c>
      <c r="N18" s="20">
        <v>2010</v>
      </c>
      <c r="O18" s="2" t="s">
        <v>86</v>
      </c>
    </row>
    <row r="19" spans="1:15" x14ac:dyDescent="0.3">
      <c r="A19" s="2" t="s">
        <v>87</v>
      </c>
      <c r="B19" s="16"/>
      <c r="C19" s="17">
        <v>5.5</v>
      </c>
      <c r="D19" s="19">
        <v>5.4</v>
      </c>
      <c r="E19" s="20">
        <v>6.4</v>
      </c>
      <c r="F19" s="21">
        <v>7.9</v>
      </c>
      <c r="G19" s="22">
        <v>10.5</v>
      </c>
      <c r="H19" s="23">
        <v>13.6</v>
      </c>
      <c r="I19" s="24">
        <v>15.3</v>
      </c>
      <c r="J19" s="25">
        <v>15.8</v>
      </c>
      <c r="K19" s="23">
        <v>14</v>
      </c>
      <c r="L19" s="26">
        <v>11.9</v>
      </c>
      <c r="M19" s="441">
        <v>9.3000000000000007</v>
      </c>
      <c r="N19" s="20">
        <v>8</v>
      </c>
      <c r="O19" s="2" t="s">
        <v>87</v>
      </c>
    </row>
    <row r="20" spans="1:15" x14ac:dyDescent="0.3">
      <c r="A20" s="2" t="s">
        <v>86</v>
      </c>
      <c r="B20" s="217"/>
      <c r="C20" s="17">
        <v>2007</v>
      </c>
      <c r="D20" s="19">
        <v>1990</v>
      </c>
      <c r="E20" s="20">
        <v>2017</v>
      </c>
      <c r="F20" s="21">
        <v>1961</v>
      </c>
      <c r="G20" s="22">
        <v>2000</v>
      </c>
      <c r="H20" s="23">
        <v>2017</v>
      </c>
      <c r="I20" s="24">
        <v>2006</v>
      </c>
      <c r="J20" s="25">
        <v>1997</v>
      </c>
      <c r="K20" s="23">
        <v>2016</v>
      </c>
      <c r="L20" s="26">
        <v>2001</v>
      </c>
      <c r="M20" s="441">
        <v>1994</v>
      </c>
      <c r="N20" s="20">
        <v>2015</v>
      </c>
      <c r="O20" s="2" t="s">
        <v>86</v>
      </c>
    </row>
    <row r="21" spans="1:15" x14ac:dyDescent="0.3">
      <c r="A21" s="3" t="s">
        <v>100</v>
      </c>
      <c r="B21" s="4">
        <f>MIN(C21:N21)</f>
        <v>-5.8</v>
      </c>
      <c r="C21" s="5">
        <v>-5.8</v>
      </c>
      <c r="D21" s="6">
        <v>-1.7</v>
      </c>
      <c r="E21" s="7">
        <v>2.2999999999999998</v>
      </c>
      <c r="F21" s="8">
        <v>-0.4</v>
      </c>
      <c r="G21" s="9">
        <v>2.8</v>
      </c>
      <c r="H21" s="10">
        <v>9.5</v>
      </c>
      <c r="I21" s="11">
        <v>8.6</v>
      </c>
      <c r="J21" s="12">
        <v>8.8000000000000007</v>
      </c>
      <c r="K21" s="10">
        <v>5.2</v>
      </c>
      <c r="L21" s="13">
        <v>3</v>
      </c>
      <c r="M21" s="442">
        <v>0.5</v>
      </c>
      <c r="N21" s="7">
        <v>-1.4</v>
      </c>
      <c r="O21" s="3" t="s">
        <v>100</v>
      </c>
    </row>
    <row r="22" spans="1:15" x14ac:dyDescent="0.3">
      <c r="A22" s="35" t="s">
        <v>89</v>
      </c>
      <c r="B22" s="38">
        <v>42757</v>
      </c>
      <c r="C22" s="39">
        <v>42757</v>
      </c>
      <c r="D22" s="40">
        <v>42777</v>
      </c>
      <c r="E22" s="41">
        <v>42816</v>
      </c>
      <c r="F22" s="42">
        <v>42845</v>
      </c>
      <c r="G22" s="43">
        <v>42865</v>
      </c>
      <c r="H22" s="44">
        <v>42899</v>
      </c>
      <c r="I22" s="45">
        <v>42929</v>
      </c>
      <c r="J22" s="46">
        <v>42954</v>
      </c>
      <c r="K22" s="44">
        <v>42995</v>
      </c>
      <c r="L22" s="47">
        <v>43039</v>
      </c>
      <c r="M22" s="443">
        <v>43068</v>
      </c>
      <c r="N22" s="41">
        <v>43072</v>
      </c>
      <c r="O22" s="35" t="s">
        <v>89</v>
      </c>
    </row>
    <row r="23" spans="1:15" x14ac:dyDescent="0.3">
      <c r="A23" s="2" t="s">
        <v>17</v>
      </c>
      <c r="B23" s="18">
        <v>-17.399999999999999</v>
      </c>
      <c r="C23" s="17">
        <v>-17.399999999999999</v>
      </c>
      <c r="D23" s="19">
        <v>-15.2</v>
      </c>
      <c r="E23" s="20">
        <v>-9.8000000000000007</v>
      </c>
      <c r="F23" s="21">
        <v>-3.8</v>
      </c>
      <c r="G23" s="22">
        <v>-1.6</v>
      </c>
      <c r="H23" s="23">
        <v>0</v>
      </c>
      <c r="I23" s="24">
        <v>1.3</v>
      </c>
      <c r="J23" s="25">
        <v>4.9000000000000004</v>
      </c>
      <c r="K23" s="23">
        <v>1.3</v>
      </c>
      <c r="L23" s="26">
        <v>-5</v>
      </c>
      <c r="M23" s="441">
        <v>-8.5</v>
      </c>
      <c r="N23" s="20">
        <v>-14.6</v>
      </c>
      <c r="O23" s="2" t="s">
        <v>17</v>
      </c>
    </row>
    <row r="24" spans="1:15" x14ac:dyDescent="0.3">
      <c r="A24" s="2" t="s">
        <v>89</v>
      </c>
      <c r="B24" s="38">
        <v>31064</v>
      </c>
      <c r="C24" s="73">
        <v>31064</v>
      </c>
      <c r="D24" s="74">
        <v>10637</v>
      </c>
      <c r="E24" s="75">
        <v>38415</v>
      </c>
      <c r="F24" s="76">
        <v>8128</v>
      </c>
      <c r="G24" s="77">
        <v>22038</v>
      </c>
      <c r="H24" s="78">
        <v>12219</v>
      </c>
      <c r="I24" s="79">
        <v>12264</v>
      </c>
      <c r="J24" s="80">
        <v>29095</v>
      </c>
      <c r="K24" s="78">
        <v>29121</v>
      </c>
      <c r="L24" s="81">
        <v>7952</v>
      </c>
      <c r="M24" s="445">
        <v>10169</v>
      </c>
      <c r="N24" s="75">
        <v>13504</v>
      </c>
      <c r="O24" s="2" t="s">
        <v>89</v>
      </c>
    </row>
    <row r="25" spans="1:15" x14ac:dyDescent="0.3">
      <c r="A25" s="83" t="s">
        <v>101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446"/>
      <c r="N25" s="28"/>
      <c r="O25" s="83" t="s">
        <v>101</v>
      </c>
    </row>
    <row r="26" spans="1:15" x14ac:dyDescent="0.3">
      <c r="A26" s="263" t="s">
        <v>102</v>
      </c>
      <c r="B26" s="264">
        <f>INT(SUM(C26:N26)*100/12)/100</f>
        <v>15.87</v>
      </c>
      <c r="C26" s="265">
        <v>4.9400000000000004</v>
      </c>
      <c r="D26" s="266">
        <v>8.9600000000000009</v>
      </c>
      <c r="E26" s="267">
        <v>13.9</v>
      </c>
      <c r="F26" s="268">
        <v>15.3</v>
      </c>
      <c r="G26" s="269">
        <v>20.399999999999999</v>
      </c>
      <c r="H26" s="270">
        <v>24.2</v>
      </c>
      <c r="I26" s="271">
        <v>24.4</v>
      </c>
      <c r="J26" s="272">
        <v>23.2</v>
      </c>
      <c r="K26" s="270">
        <v>19.100000000000001</v>
      </c>
      <c r="L26" s="273">
        <v>17.5</v>
      </c>
      <c r="M26" s="447">
        <v>10.8</v>
      </c>
      <c r="N26" s="267">
        <v>7.82</v>
      </c>
      <c r="O26" s="263" t="s">
        <v>102</v>
      </c>
    </row>
    <row r="27" spans="1:15" x14ac:dyDescent="0.3">
      <c r="A27" s="275" t="s">
        <v>103</v>
      </c>
      <c r="B27" s="253">
        <f>INT(SUM(C27:N27)*100/12)/100</f>
        <v>15.64</v>
      </c>
      <c r="C27" s="276">
        <v>7.38</v>
      </c>
      <c r="D27" s="277">
        <v>8.0500000000000007</v>
      </c>
      <c r="E27" s="278">
        <v>11.85</v>
      </c>
      <c r="F27" s="279">
        <v>16.190000000000001</v>
      </c>
      <c r="G27" s="280">
        <v>18.72</v>
      </c>
      <c r="H27" s="281">
        <v>21.92</v>
      </c>
      <c r="I27" s="282">
        <v>23.82</v>
      </c>
      <c r="J27" s="283">
        <v>23.7</v>
      </c>
      <c r="K27" s="281">
        <v>21.03</v>
      </c>
      <c r="L27" s="284">
        <v>16.350000000000001</v>
      </c>
      <c r="M27" s="440">
        <v>11.23</v>
      </c>
      <c r="N27" s="278">
        <v>7.52</v>
      </c>
      <c r="O27" s="275" t="s">
        <v>103</v>
      </c>
    </row>
    <row r="28" spans="1:15" x14ac:dyDescent="0.3">
      <c r="A28" s="2" t="s">
        <v>21</v>
      </c>
      <c r="B28" s="18">
        <f t="shared" ref="B28:N28" si="2">B26-B27</f>
        <v>0.22999999999999865</v>
      </c>
      <c r="C28" s="17">
        <f t="shared" si="2"/>
        <v>-2.4399999999999995</v>
      </c>
      <c r="D28" s="19">
        <f t="shared" si="2"/>
        <v>0.91000000000000014</v>
      </c>
      <c r="E28" s="20">
        <f t="shared" si="2"/>
        <v>2.0500000000000007</v>
      </c>
      <c r="F28" s="21">
        <f t="shared" si="2"/>
        <v>-0.89000000000000057</v>
      </c>
      <c r="G28" s="22">
        <f t="shared" si="2"/>
        <v>1.6799999999999997</v>
      </c>
      <c r="H28" s="23">
        <f t="shared" si="2"/>
        <v>2.2799999999999976</v>
      </c>
      <c r="I28" s="24">
        <f t="shared" si="2"/>
        <v>0.57999999999999829</v>
      </c>
      <c r="J28" s="25">
        <f t="shared" si="2"/>
        <v>-0.5</v>
      </c>
      <c r="K28" s="23">
        <f t="shared" si="2"/>
        <v>-1.9299999999999997</v>
      </c>
      <c r="L28" s="26">
        <f t="shared" si="2"/>
        <v>1.1499999999999986</v>
      </c>
      <c r="M28" s="441">
        <f t="shared" si="2"/>
        <v>-0.42999999999999972</v>
      </c>
      <c r="N28" s="20">
        <f t="shared" si="2"/>
        <v>0.30000000000000071</v>
      </c>
      <c r="O28" s="2" t="s">
        <v>21</v>
      </c>
    </row>
    <row r="29" spans="1:15" x14ac:dyDescent="0.3">
      <c r="A29" s="2" t="s">
        <v>104</v>
      </c>
      <c r="B29" s="18">
        <v>14.88</v>
      </c>
      <c r="C29" s="17">
        <v>3.15</v>
      </c>
      <c r="D29" s="19">
        <v>5.07</v>
      </c>
      <c r="E29" s="20">
        <v>9.8000000000000007</v>
      </c>
      <c r="F29" s="21">
        <v>12.9</v>
      </c>
      <c r="G29" s="22">
        <v>16</v>
      </c>
      <c r="H29" s="23">
        <v>20</v>
      </c>
      <c r="I29" s="24">
        <v>21.9</v>
      </c>
      <c r="J29" s="25">
        <v>21.3</v>
      </c>
      <c r="K29" s="23">
        <v>18.100000000000001</v>
      </c>
      <c r="L29" s="26">
        <v>13.5</v>
      </c>
      <c r="M29" s="441">
        <v>9.4</v>
      </c>
      <c r="N29" s="20">
        <v>2.39</v>
      </c>
      <c r="O29" s="2" t="s">
        <v>104</v>
      </c>
    </row>
    <row r="30" spans="1:15" x14ac:dyDescent="0.3">
      <c r="A30" s="2" t="s">
        <v>86</v>
      </c>
      <c r="B30" s="18">
        <v>2013</v>
      </c>
      <c r="C30" s="17">
        <v>2010</v>
      </c>
      <c r="D30" s="19">
        <v>2012</v>
      </c>
      <c r="E30" s="20">
        <v>2006</v>
      </c>
      <c r="F30" s="21">
        <v>2001</v>
      </c>
      <c r="G30" s="22">
        <v>2013</v>
      </c>
      <c r="H30" s="23">
        <v>2002</v>
      </c>
      <c r="I30" s="24">
        <v>2002</v>
      </c>
      <c r="J30" s="25">
        <v>2014</v>
      </c>
      <c r="K30" s="23">
        <v>2001</v>
      </c>
      <c r="L30" s="26">
        <v>2003</v>
      </c>
      <c r="M30" s="441">
        <v>2010</v>
      </c>
      <c r="N30" s="20">
        <v>2010</v>
      </c>
      <c r="O30" s="2" t="s">
        <v>86</v>
      </c>
    </row>
    <row r="31" spans="1:15" x14ac:dyDescent="0.3">
      <c r="A31" s="2" t="s">
        <v>105</v>
      </c>
      <c r="B31" s="18">
        <v>16.66</v>
      </c>
      <c r="C31" s="17">
        <v>10.3</v>
      </c>
      <c r="D31" s="19">
        <v>10.8</v>
      </c>
      <c r="E31" s="20">
        <v>14.9</v>
      </c>
      <c r="F31" s="21">
        <v>20.8</v>
      </c>
      <c r="G31" s="22">
        <v>22.1</v>
      </c>
      <c r="H31" s="23">
        <v>24.2</v>
      </c>
      <c r="I31" s="24">
        <v>28.9</v>
      </c>
      <c r="J31" s="25">
        <v>26.9</v>
      </c>
      <c r="K31" s="23">
        <v>23.8</v>
      </c>
      <c r="L31" s="26">
        <v>19.2</v>
      </c>
      <c r="M31" s="441">
        <v>13.1</v>
      </c>
      <c r="N31" s="20">
        <v>12</v>
      </c>
      <c r="O31" s="2" t="s">
        <v>105</v>
      </c>
    </row>
    <row r="32" spans="1:15" x14ac:dyDescent="0.3">
      <c r="A32" s="2" t="s">
        <v>86</v>
      </c>
      <c r="B32" s="18">
        <v>2014</v>
      </c>
      <c r="C32" s="17">
        <v>2007</v>
      </c>
      <c r="D32" s="19">
        <v>2014</v>
      </c>
      <c r="E32" s="20">
        <v>2014</v>
      </c>
      <c r="F32" s="21">
        <v>2007</v>
      </c>
      <c r="G32" s="22">
        <v>2008</v>
      </c>
      <c r="H32" s="23">
        <v>2017</v>
      </c>
      <c r="I32" s="24">
        <v>2006</v>
      </c>
      <c r="J32" s="25">
        <v>2003</v>
      </c>
      <c r="K32" s="23">
        <v>2006</v>
      </c>
      <c r="L32" s="26">
        <v>2005</v>
      </c>
      <c r="M32" s="441">
        <v>2006</v>
      </c>
      <c r="N32" s="20">
        <v>2015</v>
      </c>
      <c r="O32" s="2" t="s">
        <v>86</v>
      </c>
    </row>
    <row r="33" spans="1:15" x14ac:dyDescent="0.3">
      <c r="A33" s="3" t="s">
        <v>106</v>
      </c>
      <c r="B33" s="18">
        <f>MAX(C33:N33)</f>
        <v>36.200000000000003</v>
      </c>
      <c r="C33" s="5">
        <v>11.8</v>
      </c>
      <c r="D33" s="6">
        <v>15.8</v>
      </c>
      <c r="E33" s="7">
        <v>22.9</v>
      </c>
      <c r="F33" s="8">
        <v>25.6</v>
      </c>
      <c r="G33" s="9">
        <v>28.7</v>
      </c>
      <c r="H33" s="10">
        <v>36.200000000000003</v>
      </c>
      <c r="I33" s="11">
        <v>32.700000000000003</v>
      </c>
      <c r="J33" s="12">
        <v>33.6</v>
      </c>
      <c r="K33" s="10">
        <v>22.6</v>
      </c>
      <c r="L33" s="13">
        <v>25.6</v>
      </c>
      <c r="M33" s="442">
        <v>15.2</v>
      </c>
      <c r="N33" s="7">
        <v>13.9</v>
      </c>
      <c r="O33" s="3" t="s">
        <v>106</v>
      </c>
    </row>
    <row r="34" spans="1:15" x14ac:dyDescent="0.3">
      <c r="A34" s="35" t="s">
        <v>89</v>
      </c>
      <c r="B34" s="38">
        <v>42907</v>
      </c>
      <c r="C34" s="39">
        <v>42746</v>
      </c>
      <c r="D34" s="40">
        <v>42781</v>
      </c>
      <c r="E34" s="41">
        <v>42824</v>
      </c>
      <c r="F34" s="42">
        <v>42834</v>
      </c>
      <c r="G34" s="43">
        <v>42872</v>
      </c>
      <c r="H34" s="44">
        <v>42907</v>
      </c>
      <c r="I34" s="45">
        <v>42922</v>
      </c>
      <c r="J34" s="46">
        <v>42976</v>
      </c>
      <c r="K34" s="44">
        <v>43002</v>
      </c>
      <c r="L34" s="47">
        <v>43023</v>
      </c>
      <c r="M34" s="443">
        <v>43040</v>
      </c>
      <c r="N34" s="41">
        <v>43100</v>
      </c>
      <c r="O34" s="35" t="s">
        <v>89</v>
      </c>
    </row>
    <row r="35" spans="1:15" x14ac:dyDescent="0.3">
      <c r="A35" s="2" t="s">
        <v>107</v>
      </c>
      <c r="B35" s="18">
        <v>37.799999999999997</v>
      </c>
      <c r="C35" s="17">
        <v>14.6</v>
      </c>
      <c r="D35" s="19">
        <v>18.2</v>
      </c>
      <c r="E35" s="32">
        <v>22.9</v>
      </c>
      <c r="F35" s="21">
        <v>27.7</v>
      </c>
      <c r="G35" s="22">
        <v>32</v>
      </c>
      <c r="H35" s="23">
        <v>36.4</v>
      </c>
      <c r="I35" s="24">
        <v>36.4</v>
      </c>
      <c r="J35" s="84">
        <v>37.799999999999997</v>
      </c>
      <c r="K35" s="23">
        <v>33.4</v>
      </c>
      <c r="L35" s="26">
        <v>28.8</v>
      </c>
      <c r="M35" s="441">
        <v>20.9</v>
      </c>
      <c r="N35" s="20">
        <v>15.4</v>
      </c>
      <c r="O35" s="2" t="s">
        <v>107</v>
      </c>
    </row>
    <row r="36" spans="1:15" ht="15" thickBot="1" x14ac:dyDescent="0.35">
      <c r="A36" s="49" t="s">
        <v>89</v>
      </c>
      <c r="B36" s="50">
        <v>37843</v>
      </c>
      <c r="C36" s="39">
        <v>41645</v>
      </c>
      <c r="D36" s="52">
        <v>38021</v>
      </c>
      <c r="E36" s="218">
        <v>42824</v>
      </c>
      <c r="F36" s="54">
        <v>40656</v>
      </c>
      <c r="G36" s="55">
        <v>38499</v>
      </c>
      <c r="H36" s="56">
        <v>40721</v>
      </c>
      <c r="I36" s="57">
        <v>38917</v>
      </c>
      <c r="J36" s="200">
        <v>37843</v>
      </c>
      <c r="K36" s="56">
        <v>41522</v>
      </c>
      <c r="L36" s="59">
        <v>40817</v>
      </c>
      <c r="M36" s="444">
        <v>42315</v>
      </c>
      <c r="N36" s="53">
        <v>39056</v>
      </c>
      <c r="O36" s="49" t="s">
        <v>89</v>
      </c>
    </row>
    <row r="37" spans="1:15" ht="15" thickTop="1" x14ac:dyDescent="0.3">
      <c r="A37" s="289" t="s">
        <v>112</v>
      </c>
      <c r="B37" s="151">
        <f>INT(SUM(C37:N37)*100/12)/100</f>
        <v>15.3</v>
      </c>
      <c r="C37" s="290">
        <v>5</v>
      </c>
      <c r="D37" s="291">
        <v>8.9</v>
      </c>
      <c r="E37" s="292">
        <v>13.3</v>
      </c>
      <c r="F37" s="293">
        <v>14.3</v>
      </c>
      <c r="G37" s="294">
        <v>19.3</v>
      </c>
      <c r="H37" s="295">
        <v>23</v>
      </c>
      <c r="I37" s="296">
        <v>23.3</v>
      </c>
      <c r="J37" s="297">
        <v>22.1</v>
      </c>
      <c r="K37" s="295">
        <v>18.5</v>
      </c>
      <c r="L37" s="298">
        <v>17.2</v>
      </c>
      <c r="M37" s="439">
        <v>10.7</v>
      </c>
      <c r="N37" s="292">
        <v>8.1</v>
      </c>
      <c r="O37" s="289" t="s">
        <v>112</v>
      </c>
    </row>
    <row r="38" spans="1:15" x14ac:dyDescent="0.3">
      <c r="A38" s="275" t="s">
        <v>113</v>
      </c>
      <c r="B38" s="253">
        <f>INT(SUM(C38:N38)*100/12)/100</f>
        <v>13.79</v>
      </c>
      <c r="C38" s="276">
        <v>5.9</v>
      </c>
      <c r="D38" s="277">
        <v>6.9</v>
      </c>
      <c r="E38" s="278">
        <v>10.1</v>
      </c>
      <c r="F38" s="279">
        <v>13</v>
      </c>
      <c r="G38" s="280">
        <v>16.8</v>
      </c>
      <c r="H38" s="281">
        <v>19.3</v>
      </c>
      <c r="I38" s="282">
        <v>21.4</v>
      </c>
      <c r="J38" s="283">
        <v>21.6</v>
      </c>
      <c r="K38" s="281">
        <v>19.2</v>
      </c>
      <c r="L38" s="284">
        <v>14.9</v>
      </c>
      <c r="M38" s="440">
        <v>9.6</v>
      </c>
      <c r="N38" s="278">
        <v>6.8</v>
      </c>
      <c r="O38" s="275" t="s">
        <v>113</v>
      </c>
    </row>
    <row r="39" spans="1:15" x14ac:dyDescent="0.3">
      <c r="A39" s="2" t="s">
        <v>21</v>
      </c>
      <c r="B39" s="18">
        <f t="shared" ref="B39:N39" si="3">B37-B38</f>
        <v>1.5100000000000016</v>
      </c>
      <c r="C39" s="17">
        <f t="shared" si="3"/>
        <v>-0.90000000000000036</v>
      </c>
      <c r="D39" s="19">
        <f t="shared" si="3"/>
        <v>2</v>
      </c>
      <c r="E39" s="20">
        <f t="shared" si="3"/>
        <v>3.2000000000000011</v>
      </c>
      <c r="F39" s="21">
        <f t="shared" si="3"/>
        <v>1.3000000000000007</v>
      </c>
      <c r="G39" s="22">
        <f t="shared" si="3"/>
        <v>2.5</v>
      </c>
      <c r="H39" s="23">
        <f t="shared" si="3"/>
        <v>3.6999999999999993</v>
      </c>
      <c r="I39" s="24">
        <f t="shared" si="3"/>
        <v>1.9000000000000021</v>
      </c>
      <c r="J39" s="25">
        <f t="shared" si="3"/>
        <v>0.5</v>
      </c>
      <c r="K39" s="23">
        <f t="shared" si="3"/>
        <v>-0.69999999999999929</v>
      </c>
      <c r="L39" s="26">
        <f t="shared" si="3"/>
        <v>2.2999999999999989</v>
      </c>
      <c r="M39" s="441">
        <f t="shared" si="3"/>
        <v>1.0999999999999996</v>
      </c>
      <c r="N39" s="20">
        <f t="shared" si="3"/>
        <v>1.2999999999999998</v>
      </c>
      <c r="O39" s="2" t="s">
        <v>21</v>
      </c>
    </row>
    <row r="40" spans="1:15" x14ac:dyDescent="0.3">
      <c r="A40" s="2" t="s">
        <v>104</v>
      </c>
      <c r="B40" s="16"/>
      <c r="C40" s="17">
        <v>-0.6</v>
      </c>
      <c r="D40" s="19">
        <v>0.5</v>
      </c>
      <c r="E40" s="20">
        <v>6.6</v>
      </c>
      <c r="F40" s="21">
        <v>9.3000000000000007</v>
      </c>
      <c r="G40" s="22">
        <v>13.1</v>
      </c>
      <c r="H40" s="23">
        <v>16.3</v>
      </c>
      <c r="I40" s="24">
        <v>18.100000000000001</v>
      </c>
      <c r="J40" s="25">
        <v>18.7</v>
      </c>
      <c r="K40" s="23">
        <v>16.3</v>
      </c>
      <c r="L40" s="26">
        <v>10</v>
      </c>
      <c r="M40" s="441">
        <v>6.1</v>
      </c>
      <c r="N40" s="20">
        <v>2.2000000000000002</v>
      </c>
      <c r="O40" s="2" t="s">
        <v>104</v>
      </c>
    </row>
    <row r="41" spans="1:15" x14ac:dyDescent="0.3">
      <c r="A41" s="2" t="s">
        <v>86</v>
      </c>
      <c r="B41" s="217"/>
      <c r="C41" s="17">
        <v>1963</v>
      </c>
      <c r="D41" s="19">
        <v>1956</v>
      </c>
      <c r="E41" s="20">
        <v>1970</v>
      </c>
      <c r="F41" s="21">
        <v>1986</v>
      </c>
      <c r="G41" s="22">
        <v>1984</v>
      </c>
      <c r="H41" s="23">
        <v>1991</v>
      </c>
      <c r="I41" s="24">
        <v>1965</v>
      </c>
      <c r="J41" s="25">
        <v>1963</v>
      </c>
      <c r="K41" s="23">
        <v>1986</v>
      </c>
      <c r="L41" s="26">
        <v>1974</v>
      </c>
      <c r="M41" s="441">
        <v>1993</v>
      </c>
      <c r="N41" s="20">
        <v>2010</v>
      </c>
      <c r="O41" s="2" t="s">
        <v>86</v>
      </c>
    </row>
    <row r="42" spans="1:15" x14ac:dyDescent="0.3">
      <c r="A42" s="2" t="s">
        <v>105</v>
      </c>
      <c r="B42" s="16"/>
      <c r="C42" s="17">
        <v>9.9</v>
      </c>
      <c r="D42" s="19">
        <v>11.9</v>
      </c>
      <c r="E42" s="20">
        <v>14.8</v>
      </c>
      <c r="F42" s="21">
        <v>16.8</v>
      </c>
      <c r="G42" s="22">
        <v>20.9</v>
      </c>
      <c r="H42" s="23">
        <v>23.9</v>
      </c>
      <c r="I42" s="24">
        <v>27.3</v>
      </c>
      <c r="J42" s="25">
        <v>27.9</v>
      </c>
      <c r="K42" s="23">
        <v>23.9</v>
      </c>
      <c r="L42" s="26">
        <v>18.100000000000001</v>
      </c>
      <c r="M42" s="441">
        <v>13.1</v>
      </c>
      <c r="N42" s="20">
        <v>12.3</v>
      </c>
      <c r="O42" s="2" t="s">
        <v>105</v>
      </c>
    </row>
    <row r="43" spans="1:15" x14ac:dyDescent="0.3">
      <c r="A43" s="2" t="s">
        <v>86</v>
      </c>
      <c r="B43" s="217"/>
      <c r="C43" s="17">
        <v>2007</v>
      </c>
      <c r="D43" s="19">
        <v>1990</v>
      </c>
      <c r="E43" s="20">
        <v>1948</v>
      </c>
      <c r="F43" s="21">
        <v>1949</v>
      </c>
      <c r="G43" s="22">
        <v>1947</v>
      </c>
      <c r="H43" s="23">
        <v>1976</v>
      </c>
      <c r="I43" s="24">
        <v>2006</v>
      </c>
      <c r="J43" s="25">
        <v>1947</v>
      </c>
      <c r="K43" s="23">
        <v>1959</v>
      </c>
      <c r="L43" s="26">
        <v>2001</v>
      </c>
      <c r="M43" s="441">
        <v>1994</v>
      </c>
      <c r="N43" s="20">
        <v>2015</v>
      </c>
      <c r="O43" s="2" t="s">
        <v>86</v>
      </c>
    </row>
    <row r="44" spans="1:15" x14ac:dyDescent="0.3">
      <c r="A44" s="3" t="s">
        <v>106</v>
      </c>
      <c r="B44" s="18">
        <f>MAX(C44:N44)</f>
        <v>34.9</v>
      </c>
      <c r="C44" s="5">
        <v>11.5</v>
      </c>
      <c r="D44" s="6">
        <v>16</v>
      </c>
      <c r="E44" s="7">
        <v>22.1</v>
      </c>
      <c r="F44" s="8">
        <v>24.6</v>
      </c>
      <c r="G44" s="9">
        <v>27.9</v>
      </c>
      <c r="H44" s="10">
        <v>34.9</v>
      </c>
      <c r="I44" s="11">
        <v>32.299999999999997</v>
      </c>
      <c r="J44" s="12">
        <v>32.299999999999997</v>
      </c>
      <c r="K44" s="10">
        <v>21.7</v>
      </c>
      <c r="L44" s="13">
        <v>25.3</v>
      </c>
      <c r="M44" s="442">
        <v>15.1</v>
      </c>
      <c r="N44" s="7">
        <v>14.1</v>
      </c>
      <c r="O44" s="3" t="s">
        <v>106</v>
      </c>
    </row>
    <row r="45" spans="1:15" x14ac:dyDescent="0.3">
      <c r="A45" s="35" t="s">
        <v>89</v>
      </c>
      <c r="B45" s="38">
        <v>42907</v>
      </c>
      <c r="C45" s="39">
        <v>42746</v>
      </c>
      <c r="D45" s="40">
        <v>42781</v>
      </c>
      <c r="E45" s="41">
        <v>42824</v>
      </c>
      <c r="F45" s="42">
        <v>42834</v>
      </c>
      <c r="G45" s="43">
        <v>42872</v>
      </c>
      <c r="H45" s="44">
        <v>42907</v>
      </c>
      <c r="I45" s="45">
        <v>42922</v>
      </c>
      <c r="J45" s="46">
        <v>42976</v>
      </c>
      <c r="K45" s="44">
        <v>43002</v>
      </c>
      <c r="L45" s="47">
        <v>43023</v>
      </c>
      <c r="M45" s="443">
        <v>43040</v>
      </c>
      <c r="N45" s="41">
        <v>43099</v>
      </c>
      <c r="O45" s="35" t="s">
        <v>89</v>
      </c>
    </row>
    <row r="46" spans="1:15" x14ac:dyDescent="0.3">
      <c r="A46" s="2" t="s">
        <v>22</v>
      </c>
      <c r="B46" s="18">
        <v>37.799999999999997</v>
      </c>
      <c r="C46" s="17">
        <v>17.2</v>
      </c>
      <c r="D46" s="19">
        <v>19.899999999999999</v>
      </c>
      <c r="E46" s="20">
        <v>22.9</v>
      </c>
      <c r="F46" s="21">
        <v>29.3</v>
      </c>
      <c r="G46" s="22">
        <v>32.4</v>
      </c>
      <c r="H46" s="23">
        <v>35</v>
      </c>
      <c r="I46" s="24">
        <v>37.799999999999997</v>
      </c>
      <c r="J46" s="84">
        <v>37.299999999999997</v>
      </c>
      <c r="K46" s="23">
        <v>32.799999999999997</v>
      </c>
      <c r="L46" s="26">
        <v>27.8</v>
      </c>
      <c r="M46" s="441">
        <v>21.8</v>
      </c>
      <c r="N46" s="20">
        <v>16.100000000000001</v>
      </c>
      <c r="O46" s="2" t="s">
        <v>22</v>
      </c>
    </row>
    <row r="47" spans="1:15" x14ac:dyDescent="0.3">
      <c r="A47" s="2" t="s">
        <v>89</v>
      </c>
      <c r="B47" s="38">
        <v>19176</v>
      </c>
      <c r="C47" s="73">
        <v>13159</v>
      </c>
      <c r="D47" s="74">
        <v>18311</v>
      </c>
      <c r="E47" s="75">
        <v>19443</v>
      </c>
      <c r="F47" s="76">
        <v>18004</v>
      </c>
      <c r="G47" s="77">
        <v>19504</v>
      </c>
      <c r="H47" s="23">
        <v>1947</v>
      </c>
      <c r="I47" s="79">
        <v>19176</v>
      </c>
      <c r="J47" s="46">
        <v>37843</v>
      </c>
      <c r="K47" s="78">
        <v>18145</v>
      </c>
      <c r="L47" s="81">
        <v>40817</v>
      </c>
      <c r="M47" s="445">
        <v>10169</v>
      </c>
      <c r="N47" s="75">
        <v>36867</v>
      </c>
      <c r="O47" s="2" t="s">
        <v>89</v>
      </c>
    </row>
    <row r="48" spans="1:15" x14ac:dyDescent="0.3">
      <c r="A48" s="15" t="s">
        <v>114</v>
      </c>
      <c r="B48" s="16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441"/>
      <c r="N48" s="15"/>
      <c r="O48" s="15" t="s">
        <v>114</v>
      </c>
    </row>
    <row r="49" spans="1:15" x14ac:dyDescent="0.3">
      <c r="A49" s="3" t="s">
        <v>115</v>
      </c>
      <c r="B49" s="4">
        <f>INT(SUM(C49:N49)*100/12)/100</f>
        <v>11.65</v>
      </c>
      <c r="C49" s="221">
        <f t="shared" ref="C49:N49" si="4">(C3+C26)/2</f>
        <v>1.9550000000000001</v>
      </c>
      <c r="D49" s="222">
        <f t="shared" si="4"/>
        <v>6.4850000000000003</v>
      </c>
      <c r="E49" s="223">
        <f t="shared" si="4"/>
        <v>9.8350000000000009</v>
      </c>
      <c r="F49" s="224">
        <f t="shared" si="4"/>
        <v>9.4250000000000007</v>
      </c>
      <c r="G49" s="225">
        <f t="shared" si="4"/>
        <v>15.024999999999999</v>
      </c>
      <c r="H49" s="226">
        <f t="shared" si="4"/>
        <v>18.600000000000001</v>
      </c>
      <c r="I49" s="227">
        <f t="shared" si="4"/>
        <v>18.95</v>
      </c>
      <c r="J49" s="228">
        <f t="shared" si="4"/>
        <v>18.100000000000001</v>
      </c>
      <c r="K49" s="226">
        <f t="shared" si="4"/>
        <v>14.9</v>
      </c>
      <c r="L49" s="229">
        <f t="shared" si="4"/>
        <v>13.9</v>
      </c>
      <c r="M49" s="448">
        <f t="shared" si="4"/>
        <v>7.4850000000000003</v>
      </c>
      <c r="N49" s="251">
        <f t="shared" si="4"/>
        <v>5.2350000000000003</v>
      </c>
      <c r="O49" s="3" t="s">
        <v>115</v>
      </c>
    </row>
    <row r="50" spans="1:15" x14ac:dyDescent="0.3">
      <c r="A50" s="2" t="s">
        <v>116</v>
      </c>
      <c r="B50" s="18">
        <f>INT(SUM(C50:N50)*100/12)/100</f>
        <v>11.36</v>
      </c>
      <c r="C50" s="231">
        <f t="shared" ref="C50:N50" si="5">(C4+C27)/2</f>
        <v>4.6550000000000002</v>
      </c>
      <c r="D50" s="232">
        <f t="shared" si="5"/>
        <v>4.915</v>
      </c>
      <c r="E50" s="233">
        <f t="shared" si="5"/>
        <v>7.4550000000000001</v>
      </c>
      <c r="F50" s="234">
        <f t="shared" si="5"/>
        <v>10.600000000000001</v>
      </c>
      <c r="G50" s="235">
        <f t="shared" si="5"/>
        <v>13.54</v>
      </c>
      <c r="H50" s="236">
        <f t="shared" si="5"/>
        <v>16.64</v>
      </c>
      <c r="I50" s="237">
        <f t="shared" si="5"/>
        <v>18.59</v>
      </c>
      <c r="J50" s="238">
        <f t="shared" si="5"/>
        <v>18.494999999999997</v>
      </c>
      <c r="K50" s="236">
        <f t="shared" si="5"/>
        <v>15.855</v>
      </c>
      <c r="L50" s="239">
        <f t="shared" si="5"/>
        <v>12.535</v>
      </c>
      <c r="M50" s="449">
        <f t="shared" si="5"/>
        <v>8.1999999999999993</v>
      </c>
      <c r="N50" s="233">
        <f t="shared" si="5"/>
        <v>4.875</v>
      </c>
      <c r="O50" s="2" t="s">
        <v>116</v>
      </c>
    </row>
    <row r="51" spans="1:15" x14ac:dyDescent="0.3">
      <c r="A51" s="2" t="s">
        <v>21</v>
      </c>
      <c r="B51" s="18">
        <f t="shared" ref="B51:N51" si="6">B49-B50</f>
        <v>0.29000000000000092</v>
      </c>
      <c r="C51" s="17">
        <f t="shared" si="6"/>
        <v>-2.7</v>
      </c>
      <c r="D51" s="19">
        <f t="shared" si="6"/>
        <v>1.5700000000000003</v>
      </c>
      <c r="E51" s="20">
        <f t="shared" si="6"/>
        <v>2.3800000000000008</v>
      </c>
      <c r="F51" s="21">
        <f t="shared" si="6"/>
        <v>-1.1750000000000007</v>
      </c>
      <c r="G51" s="22">
        <f t="shared" si="6"/>
        <v>1.4849999999999994</v>
      </c>
      <c r="H51" s="23">
        <f t="shared" si="6"/>
        <v>1.9600000000000009</v>
      </c>
      <c r="I51" s="24">
        <f t="shared" si="6"/>
        <v>0.35999999999999943</v>
      </c>
      <c r="J51" s="25">
        <f t="shared" si="6"/>
        <v>-0.39499999999999602</v>
      </c>
      <c r="K51" s="23">
        <f t="shared" si="6"/>
        <v>-0.95500000000000007</v>
      </c>
      <c r="L51" s="26">
        <f t="shared" si="6"/>
        <v>1.3650000000000002</v>
      </c>
      <c r="M51" s="441">
        <f t="shared" si="6"/>
        <v>-0.71499999999999897</v>
      </c>
      <c r="N51" s="20">
        <f t="shared" si="6"/>
        <v>0.36000000000000032</v>
      </c>
      <c r="O51" s="2" t="s">
        <v>21</v>
      </c>
    </row>
    <row r="52" spans="1:15" x14ac:dyDescent="0.3">
      <c r="A52" s="2" t="s">
        <v>117</v>
      </c>
      <c r="B52" s="18">
        <v>10.11</v>
      </c>
      <c r="C52" s="17">
        <v>0.60499999999999998</v>
      </c>
      <c r="D52" s="19">
        <v>1.4850000000000001</v>
      </c>
      <c r="E52" s="20">
        <v>4.46</v>
      </c>
      <c r="F52" s="21">
        <v>8.34</v>
      </c>
      <c r="G52" s="22">
        <v>11.5</v>
      </c>
      <c r="H52" s="23">
        <v>15.45</v>
      </c>
      <c r="I52" s="24">
        <v>16.8</v>
      </c>
      <c r="J52" s="25">
        <v>17.350000000000001</v>
      </c>
      <c r="K52" s="23">
        <v>13.94</v>
      </c>
      <c r="L52" s="26">
        <v>8.9600000000000009</v>
      </c>
      <c r="M52" s="441">
        <v>6.7850000000000001</v>
      </c>
      <c r="N52" s="20">
        <v>-5.5E-2</v>
      </c>
      <c r="O52" s="2" t="s">
        <v>117</v>
      </c>
    </row>
    <row r="53" spans="1:15" x14ac:dyDescent="0.3">
      <c r="A53" s="2" t="s">
        <v>86</v>
      </c>
      <c r="B53" s="18">
        <v>2010</v>
      </c>
      <c r="C53" s="17">
        <v>2010</v>
      </c>
      <c r="D53" s="19">
        <v>2012</v>
      </c>
      <c r="E53" s="20">
        <v>2013</v>
      </c>
      <c r="F53" s="21">
        <v>2001</v>
      </c>
      <c r="G53" s="22">
        <v>2010</v>
      </c>
      <c r="H53" s="23">
        <v>2002</v>
      </c>
      <c r="I53" s="24">
        <v>2011</v>
      </c>
      <c r="J53" s="25">
        <v>2006</v>
      </c>
      <c r="K53" s="23">
        <v>2001</v>
      </c>
      <c r="L53" s="26">
        <v>2003</v>
      </c>
      <c r="M53" s="441">
        <v>2010</v>
      </c>
      <c r="N53" s="20">
        <v>2010</v>
      </c>
      <c r="O53" s="2" t="s">
        <v>86</v>
      </c>
    </row>
    <row r="54" spans="1:15" x14ac:dyDescent="0.3">
      <c r="A54" s="2" t="s">
        <v>118</v>
      </c>
      <c r="B54" s="18">
        <v>12.3</v>
      </c>
      <c r="C54" s="17">
        <v>7.88</v>
      </c>
      <c r="D54" s="19">
        <v>7.84</v>
      </c>
      <c r="E54" s="20">
        <v>9.8350000000000009</v>
      </c>
      <c r="F54" s="21">
        <v>13.68</v>
      </c>
      <c r="G54" s="22">
        <v>16.3</v>
      </c>
      <c r="H54" s="23">
        <v>18.600000000000001</v>
      </c>
      <c r="I54" s="24">
        <v>22.1</v>
      </c>
      <c r="J54" s="25">
        <v>20.350000000000001</v>
      </c>
      <c r="K54" s="23">
        <v>18.850000000000001</v>
      </c>
      <c r="L54" s="26">
        <v>15.5</v>
      </c>
      <c r="M54" s="441">
        <v>10.54</v>
      </c>
      <c r="N54" s="20">
        <v>9.86</v>
      </c>
      <c r="O54" s="2" t="s">
        <v>118</v>
      </c>
    </row>
    <row r="55" spans="1:15" ht="15" thickBot="1" x14ac:dyDescent="0.35">
      <c r="A55" s="87" t="s">
        <v>86</v>
      </c>
      <c r="B55" s="88">
        <v>2014</v>
      </c>
      <c r="C55" s="89">
        <v>2007</v>
      </c>
      <c r="D55" s="90">
        <v>2002</v>
      </c>
      <c r="E55" s="91">
        <v>2017</v>
      </c>
      <c r="F55" s="92">
        <v>2011</v>
      </c>
      <c r="G55" s="93">
        <v>2008</v>
      </c>
      <c r="H55" s="94">
        <v>2017</v>
      </c>
      <c r="I55" s="95">
        <v>2006</v>
      </c>
      <c r="J55" s="96">
        <v>2003</v>
      </c>
      <c r="K55" s="94">
        <v>2006</v>
      </c>
      <c r="L55" s="97">
        <v>2005</v>
      </c>
      <c r="M55" s="450">
        <v>2015</v>
      </c>
      <c r="N55" s="91">
        <v>2015</v>
      </c>
      <c r="O55" s="87" t="s">
        <v>86</v>
      </c>
    </row>
    <row r="56" spans="1:15" ht="15" thickTop="1" x14ac:dyDescent="0.3">
      <c r="A56" s="61" t="s">
        <v>119</v>
      </c>
      <c r="B56" s="62">
        <f>INT(SUM(C56:N56)*100/12)/100</f>
        <v>11.73</v>
      </c>
      <c r="C56" s="241">
        <f t="shared" ref="C56:N56" si="7">(C14+C37)/2</f>
        <v>2.4</v>
      </c>
      <c r="D56" s="242">
        <f t="shared" si="7"/>
        <v>6.5</v>
      </c>
      <c r="E56" s="243">
        <f t="shared" si="7"/>
        <v>9.8500000000000014</v>
      </c>
      <c r="F56" s="244">
        <f t="shared" si="7"/>
        <v>9.5500000000000007</v>
      </c>
      <c r="G56" s="245">
        <f t="shared" si="7"/>
        <v>14.75</v>
      </c>
      <c r="H56" s="246">
        <f t="shared" si="7"/>
        <v>18.3</v>
      </c>
      <c r="I56" s="247">
        <f t="shared" si="7"/>
        <v>18.8</v>
      </c>
      <c r="J56" s="248">
        <f t="shared" si="7"/>
        <v>17.850000000000001</v>
      </c>
      <c r="K56" s="246">
        <f t="shared" si="7"/>
        <v>14.9</v>
      </c>
      <c r="L56" s="249">
        <f t="shared" si="7"/>
        <v>14.1</v>
      </c>
      <c r="M56" s="451">
        <f t="shared" si="7"/>
        <v>8.1</v>
      </c>
      <c r="N56" s="243">
        <f t="shared" si="7"/>
        <v>5.6999999999999993</v>
      </c>
      <c r="O56" s="61" t="s">
        <v>119</v>
      </c>
    </row>
    <row r="57" spans="1:15" x14ac:dyDescent="0.3">
      <c r="A57" s="2" t="s">
        <v>120</v>
      </c>
      <c r="B57" s="18">
        <f>INT(SUM(C57:N57)*100/12)/100</f>
        <v>10.54</v>
      </c>
      <c r="C57" s="231">
        <f t="shared" ref="C57:N57" si="8">(C15+C38)/2</f>
        <v>3.45</v>
      </c>
      <c r="D57" s="232">
        <f t="shared" si="8"/>
        <v>4</v>
      </c>
      <c r="E57" s="233">
        <f t="shared" si="8"/>
        <v>6.9499999999999993</v>
      </c>
      <c r="F57" s="234">
        <f t="shared" si="8"/>
        <v>8.8000000000000007</v>
      </c>
      <c r="G57" s="235">
        <f t="shared" si="8"/>
        <v>13</v>
      </c>
      <c r="H57" s="236">
        <f t="shared" si="8"/>
        <v>15.5</v>
      </c>
      <c r="I57" s="237">
        <f t="shared" si="8"/>
        <v>16.7</v>
      </c>
      <c r="J57" s="238">
        <f t="shared" si="8"/>
        <v>17.450000000000003</v>
      </c>
      <c r="K57" s="236">
        <f t="shared" si="8"/>
        <v>15.95</v>
      </c>
      <c r="L57" s="239">
        <f t="shared" si="8"/>
        <v>12.3</v>
      </c>
      <c r="M57" s="449">
        <f t="shared" si="8"/>
        <v>7.85</v>
      </c>
      <c r="N57" s="233">
        <f t="shared" si="8"/>
        <v>4.55</v>
      </c>
      <c r="O57" s="2" t="s">
        <v>120</v>
      </c>
    </row>
    <row r="58" spans="1:15" x14ac:dyDescent="0.3">
      <c r="A58" s="2" t="s">
        <v>21</v>
      </c>
      <c r="B58" s="18">
        <f t="shared" ref="B58:N58" si="9">B56-B57</f>
        <v>1.1900000000000013</v>
      </c>
      <c r="C58" s="17">
        <f t="shared" si="9"/>
        <v>-1.0500000000000003</v>
      </c>
      <c r="D58" s="19">
        <f t="shared" si="9"/>
        <v>2.5</v>
      </c>
      <c r="E58" s="20">
        <f t="shared" si="9"/>
        <v>2.9000000000000021</v>
      </c>
      <c r="F58" s="21">
        <f t="shared" si="9"/>
        <v>0.75</v>
      </c>
      <c r="G58" s="22">
        <f t="shared" si="9"/>
        <v>1.75</v>
      </c>
      <c r="H58" s="23">
        <f t="shared" si="9"/>
        <v>2.8000000000000007</v>
      </c>
      <c r="I58" s="24">
        <f t="shared" si="9"/>
        <v>2.1000000000000014</v>
      </c>
      <c r="J58" s="25">
        <f t="shared" si="9"/>
        <v>0.39999999999999858</v>
      </c>
      <c r="K58" s="23">
        <f t="shared" si="9"/>
        <v>-1.0499999999999989</v>
      </c>
      <c r="L58" s="26">
        <f t="shared" si="9"/>
        <v>1.7999999999999989</v>
      </c>
      <c r="M58" s="441">
        <f t="shared" si="9"/>
        <v>0.25</v>
      </c>
      <c r="N58" s="20">
        <f t="shared" si="9"/>
        <v>1.1499999999999995</v>
      </c>
      <c r="O58" s="2" t="s">
        <v>21</v>
      </c>
    </row>
    <row r="59" spans="1:15" x14ac:dyDescent="0.3">
      <c r="A59" s="2" t="s">
        <v>117</v>
      </c>
      <c r="B59" s="16"/>
      <c r="C59" s="17">
        <v>-3.1</v>
      </c>
      <c r="D59" s="19">
        <v>-3.6</v>
      </c>
      <c r="E59" s="20">
        <v>3.4</v>
      </c>
      <c r="F59" s="21">
        <v>6.3</v>
      </c>
      <c r="G59" s="22">
        <v>9.6999999999999993</v>
      </c>
      <c r="H59" s="23">
        <v>12.5</v>
      </c>
      <c r="I59" s="24">
        <v>14.9</v>
      </c>
      <c r="J59" s="25">
        <v>14.9</v>
      </c>
      <c r="K59" s="23">
        <v>11.9</v>
      </c>
      <c r="L59" s="26">
        <v>7.6</v>
      </c>
      <c r="M59" s="441">
        <v>3.7</v>
      </c>
      <c r="N59" s="20">
        <v>-0.1</v>
      </c>
      <c r="O59" s="2" t="s">
        <v>117</v>
      </c>
    </row>
    <row r="60" spans="1:15" x14ac:dyDescent="0.3">
      <c r="A60" s="2" t="s">
        <v>86</v>
      </c>
      <c r="B60" s="16"/>
      <c r="C60" s="17">
        <v>1963</v>
      </c>
      <c r="D60" s="19">
        <v>1956</v>
      </c>
      <c r="E60" s="20">
        <v>1955</v>
      </c>
      <c r="F60" s="21">
        <v>1986</v>
      </c>
      <c r="G60" s="22">
        <v>1984</v>
      </c>
      <c r="H60" s="23">
        <v>1972</v>
      </c>
      <c r="I60" s="24" t="s">
        <v>99</v>
      </c>
      <c r="J60" s="25">
        <v>1956</v>
      </c>
      <c r="K60" s="23">
        <v>1986</v>
      </c>
      <c r="L60" s="26">
        <v>1974</v>
      </c>
      <c r="M60" s="441">
        <v>1993</v>
      </c>
      <c r="N60" s="20">
        <v>2010</v>
      </c>
      <c r="O60" s="2" t="s">
        <v>86</v>
      </c>
    </row>
    <row r="61" spans="1:15" x14ac:dyDescent="0.3">
      <c r="A61" s="2" t="s">
        <v>118</v>
      </c>
      <c r="B61" s="16"/>
      <c r="C61" s="17">
        <v>7.7</v>
      </c>
      <c r="D61" s="19">
        <v>8.6</v>
      </c>
      <c r="E61" s="20">
        <v>9.85</v>
      </c>
      <c r="F61" s="21">
        <v>12.65</v>
      </c>
      <c r="G61" s="22">
        <v>15.1</v>
      </c>
      <c r="H61" s="23">
        <v>18.3</v>
      </c>
      <c r="I61" s="24">
        <v>21.3</v>
      </c>
      <c r="J61" s="25">
        <v>21.1</v>
      </c>
      <c r="K61" s="23">
        <v>18.600000000000001</v>
      </c>
      <c r="L61" s="26">
        <v>15</v>
      </c>
      <c r="M61" s="441">
        <v>11.2</v>
      </c>
      <c r="N61" s="20">
        <v>10.15</v>
      </c>
      <c r="O61" s="2" t="s">
        <v>118</v>
      </c>
    </row>
    <row r="62" spans="1:15" x14ac:dyDescent="0.3">
      <c r="A62" s="87" t="s">
        <v>86</v>
      </c>
      <c r="B62" s="99"/>
      <c r="C62" s="89">
        <v>2007</v>
      </c>
      <c r="D62" s="90">
        <v>1990</v>
      </c>
      <c r="E62" s="91">
        <v>2017</v>
      </c>
      <c r="F62" s="92">
        <v>2007</v>
      </c>
      <c r="G62" s="93">
        <v>1947</v>
      </c>
      <c r="H62" s="94">
        <v>2017</v>
      </c>
      <c r="I62" s="95">
        <v>2006</v>
      </c>
      <c r="J62" s="96">
        <v>1947</v>
      </c>
      <c r="K62" s="94">
        <v>1949</v>
      </c>
      <c r="L62" s="97">
        <v>2001</v>
      </c>
      <c r="M62" s="450">
        <v>1994</v>
      </c>
      <c r="N62" s="91">
        <v>2015</v>
      </c>
      <c r="O62" s="87" t="s">
        <v>86</v>
      </c>
    </row>
    <row r="63" spans="1:15" x14ac:dyDescent="0.3">
      <c r="A63" s="15" t="s">
        <v>121</v>
      </c>
      <c r="B63" s="16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 t="s">
        <v>121</v>
      </c>
    </row>
    <row r="64" spans="1:15" x14ac:dyDescent="0.3">
      <c r="A64" s="263" t="s">
        <v>122</v>
      </c>
      <c r="B64" s="264">
        <f>SUM(C64:N64)</f>
        <v>36</v>
      </c>
      <c r="C64" s="265">
        <v>18</v>
      </c>
      <c r="D64" s="266">
        <v>6</v>
      </c>
      <c r="E64" s="267">
        <v>0</v>
      </c>
      <c r="F64" s="268">
        <v>0</v>
      </c>
      <c r="G64" s="269">
        <v>0</v>
      </c>
      <c r="H64" s="270">
        <v>0</v>
      </c>
      <c r="I64" s="271">
        <v>0</v>
      </c>
      <c r="J64" s="272">
        <v>0</v>
      </c>
      <c r="K64" s="270">
        <v>0</v>
      </c>
      <c r="L64" s="273">
        <v>0</v>
      </c>
      <c r="M64" s="447">
        <v>4</v>
      </c>
      <c r="N64" s="267">
        <v>8</v>
      </c>
      <c r="O64" s="263" t="s">
        <v>122</v>
      </c>
    </row>
    <row r="65" spans="1:15" x14ac:dyDescent="0.3">
      <c r="A65" s="275" t="s">
        <v>123</v>
      </c>
      <c r="B65" s="253">
        <f>SUM(C65:N65)</f>
        <v>47.56</v>
      </c>
      <c r="C65" s="276">
        <v>10.94</v>
      </c>
      <c r="D65" s="277">
        <v>10.5</v>
      </c>
      <c r="E65" s="278">
        <v>7.44</v>
      </c>
      <c r="F65" s="279">
        <v>3.06</v>
      </c>
      <c r="G65" s="280">
        <v>0.25</v>
      </c>
      <c r="H65" s="281">
        <v>0</v>
      </c>
      <c r="I65" s="282">
        <v>0</v>
      </c>
      <c r="J65" s="283">
        <v>0</v>
      </c>
      <c r="K65" s="281">
        <v>0</v>
      </c>
      <c r="L65" s="284">
        <v>1</v>
      </c>
      <c r="M65" s="440">
        <v>3.56</v>
      </c>
      <c r="N65" s="278">
        <v>10.81</v>
      </c>
      <c r="O65" s="275" t="s">
        <v>123</v>
      </c>
    </row>
    <row r="66" spans="1:15" x14ac:dyDescent="0.3">
      <c r="A66" s="2" t="s">
        <v>124</v>
      </c>
      <c r="B66" s="18">
        <v>77</v>
      </c>
      <c r="C66" s="17">
        <v>18</v>
      </c>
      <c r="D66" s="19">
        <v>18</v>
      </c>
      <c r="E66" s="20">
        <v>15</v>
      </c>
      <c r="F66" s="21">
        <v>9</v>
      </c>
      <c r="G66" s="22">
        <v>2</v>
      </c>
      <c r="H66" s="23">
        <v>0</v>
      </c>
      <c r="I66" s="24">
        <v>0</v>
      </c>
      <c r="J66" s="25">
        <v>0</v>
      </c>
      <c r="K66" s="23">
        <v>0</v>
      </c>
      <c r="L66" s="26">
        <v>7</v>
      </c>
      <c r="M66" s="441">
        <v>8</v>
      </c>
      <c r="N66" s="20">
        <v>25</v>
      </c>
      <c r="O66" s="2" t="s">
        <v>124</v>
      </c>
    </row>
    <row r="67" spans="1:15" x14ac:dyDescent="0.3">
      <c r="A67" s="2" t="s">
        <v>86</v>
      </c>
      <c r="B67" s="18">
        <v>2010</v>
      </c>
      <c r="C67" s="17">
        <v>2017</v>
      </c>
      <c r="D67" s="19">
        <v>2003</v>
      </c>
      <c r="E67" s="20">
        <v>2006</v>
      </c>
      <c r="F67" s="21">
        <v>2003</v>
      </c>
      <c r="G67" s="22">
        <v>2010</v>
      </c>
      <c r="H67" s="23"/>
      <c r="I67" s="24"/>
      <c r="J67" s="25"/>
      <c r="K67" s="23"/>
      <c r="L67" s="26">
        <v>2003</v>
      </c>
      <c r="M67" s="441">
        <v>2005</v>
      </c>
      <c r="N67" s="20">
        <v>2010</v>
      </c>
      <c r="O67" s="2" t="s">
        <v>86</v>
      </c>
    </row>
    <row r="68" spans="1:15" x14ac:dyDescent="0.3">
      <c r="A68" s="2" t="s">
        <v>125</v>
      </c>
      <c r="B68" s="18">
        <v>19</v>
      </c>
      <c r="C68" s="17">
        <v>2</v>
      </c>
      <c r="D68" s="19">
        <v>0</v>
      </c>
      <c r="E68" s="20">
        <v>0</v>
      </c>
      <c r="F68" s="21">
        <v>0</v>
      </c>
      <c r="G68" s="22">
        <v>0</v>
      </c>
      <c r="H68" s="23">
        <v>0</v>
      </c>
      <c r="I68" s="24">
        <v>0</v>
      </c>
      <c r="J68" s="25">
        <v>0</v>
      </c>
      <c r="K68" s="23">
        <v>0</v>
      </c>
      <c r="L68" s="26">
        <v>0</v>
      </c>
      <c r="M68" s="441">
        <v>0</v>
      </c>
      <c r="N68" s="20">
        <v>0</v>
      </c>
      <c r="O68" s="2" t="s">
        <v>125</v>
      </c>
    </row>
    <row r="69" spans="1:15" x14ac:dyDescent="0.3">
      <c r="A69" s="2" t="s">
        <v>126</v>
      </c>
      <c r="B69" s="18">
        <v>2014</v>
      </c>
      <c r="C69" s="17">
        <v>2014</v>
      </c>
      <c r="D69" s="19">
        <v>2014</v>
      </c>
      <c r="E69" s="20">
        <v>2017</v>
      </c>
      <c r="F69" s="21">
        <v>2017</v>
      </c>
      <c r="G69" s="22">
        <v>2015</v>
      </c>
      <c r="H69" s="23"/>
      <c r="I69" s="24"/>
      <c r="J69" s="25"/>
      <c r="K69" s="23"/>
      <c r="L69" s="26">
        <v>207</v>
      </c>
      <c r="M69" s="441">
        <v>2014</v>
      </c>
      <c r="N69" s="20">
        <v>2015</v>
      </c>
      <c r="O69" s="2" t="s">
        <v>126</v>
      </c>
    </row>
    <row r="70" spans="1:15" x14ac:dyDescent="0.3">
      <c r="A70" s="2" t="s">
        <v>127</v>
      </c>
      <c r="B70" s="100">
        <v>43046</v>
      </c>
      <c r="C70" s="17"/>
      <c r="D70" s="19"/>
      <c r="E70" s="20"/>
      <c r="F70" s="21"/>
      <c r="G70" s="22"/>
      <c r="H70" s="23"/>
      <c r="I70" s="24"/>
      <c r="J70" s="25"/>
      <c r="K70" s="23"/>
      <c r="L70" s="26"/>
      <c r="M70" s="441"/>
      <c r="N70" s="20"/>
      <c r="O70" s="2"/>
    </row>
    <row r="71" spans="1:15" x14ac:dyDescent="0.3">
      <c r="A71" s="2" t="s">
        <v>128</v>
      </c>
      <c r="B71" s="38">
        <v>40101</v>
      </c>
      <c r="C71" s="17"/>
      <c r="D71" s="19"/>
      <c r="E71" s="20"/>
      <c r="F71" s="21"/>
      <c r="G71" s="22"/>
      <c r="H71" s="23"/>
      <c r="I71" s="24"/>
      <c r="J71" s="25"/>
      <c r="K71" s="23"/>
      <c r="L71" s="26"/>
      <c r="M71" s="441"/>
      <c r="N71" s="20"/>
      <c r="O71" s="2"/>
    </row>
    <row r="72" spans="1:15" x14ac:dyDescent="0.3">
      <c r="A72" s="2" t="s">
        <v>129</v>
      </c>
      <c r="B72" s="38">
        <v>41977</v>
      </c>
      <c r="C72" s="17"/>
      <c r="D72" s="19"/>
      <c r="E72" s="20"/>
      <c r="F72" s="21"/>
      <c r="G72" s="22"/>
      <c r="H72" s="23"/>
      <c r="I72" s="24"/>
      <c r="J72" s="25"/>
      <c r="K72" s="23"/>
      <c r="L72" s="26"/>
      <c r="M72" s="441"/>
      <c r="N72" s="20"/>
      <c r="O72" s="2"/>
    </row>
    <row r="73" spans="1:15" x14ac:dyDescent="0.3">
      <c r="A73" s="2" t="s">
        <v>130</v>
      </c>
      <c r="B73" s="100">
        <v>42852</v>
      </c>
      <c r="C73" s="17"/>
      <c r="D73" s="19"/>
      <c r="E73" s="20"/>
      <c r="F73" s="21"/>
      <c r="G73" s="22"/>
      <c r="H73" s="23"/>
      <c r="I73" s="24"/>
      <c r="J73" s="25"/>
      <c r="K73" s="23"/>
      <c r="L73" s="26"/>
      <c r="M73" s="441"/>
      <c r="N73" s="20"/>
      <c r="O73" s="2"/>
    </row>
    <row r="74" spans="1:15" x14ac:dyDescent="0.3">
      <c r="A74" s="2" t="s">
        <v>131</v>
      </c>
      <c r="B74" s="38">
        <v>40624</v>
      </c>
      <c r="C74" s="17"/>
      <c r="D74" s="19"/>
      <c r="E74" s="20"/>
      <c r="F74" s="21"/>
      <c r="G74" s="22"/>
      <c r="H74" s="23"/>
      <c r="I74" s="24"/>
      <c r="J74" s="25"/>
      <c r="K74" s="23"/>
      <c r="L74" s="26"/>
      <c r="M74" s="441"/>
      <c r="N74" s="20"/>
      <c r="O74" s="2"/>
    </row>
    <row r="75" spans="1:15" ht="15" thickBot="1" x14ac:dyDescent="0.35">
      <c r="A75" s="101" t="s">
        <v>132</v>
      </c>
      <c r="B75" s="102">
        <v>38490</v>
      </c>
      <c r="C75" s="103"/>
      <c r="D75" s="104"/>
      <c r="E75" s="105"/>
      <c r="F75" s="106"/>
      <c r="G75" s="107"/>
      <c r="H75" s="108"/>
      <c r="I75" s="109"/>
      <c r="J75" s="110"/>
      <c r="K75" s="108"/>
      <c r="L75" s="111"/>
      <c r="M75" s="452"/>
      <c r="N75" s="105"/>
      <c r="O75" s="101"/>
    </row>
    <row r="76" spans="1:15" ht="15" thickTop="1" x14ac:dyDescent="0.3">
      <c r="A76" s="61" t="s">
        <v>133</v>
      </c>
      <c r="B76" s="62">
        <f>SUM(C76:N76)</f>
        <v>24</v>
      </c>
      <c r="C76" s="63">
        <v>16</v>
      </c>
      <c r="D76" s="64">
        <v>3</v>
      </c>
      <c r="E76" s="65">
        <v>0</v>
      </c>
      <c r="F76" s="66">
        <v>1</v>
      </c>
      <c r="G76" s="67">
        <v>0</v>
      </c>
      <c r="H76" s="68">
        <v>0</v>
      </c>
      <c r="I76" s="69">
        <v>0</v>
      </c>
      <c r="J76" s="70">
        <v>0</v>
      </c>
      <c r="K76" s="68">
        <v>0</v>
      </c>
      <c r="L76" s="71">
        <v>0</v>
      </c>
      <c r="M76" s="453">
        <v>0</v>
      </c>
      <c r="N76" s="65">
        <v>4</v>
      </c>
      <c r="O76" s="61" t="s">
        <v>133</v>
      </c>
    </row>
    <row r="77" spans="1:15" x14ac:dyDescent="0.3">
      <c r="A77" s="113" t="s">
        <v>134</v>
      </c>
      <c r="B77" s="114">
        <f>SUM(C77:N77)</f>
        <v>49</v>
      </c>
      <c r="C77" s="115">
        <v>12</v>
      </c>
      <c r="D77" s="116">
        <v>11</v>
      </c>
      <c r="E77" s="117">
        <v>7</v>
      </c>
      <c r="F77" s="118">
        <v>3</v>
      </c>
      <c r="G77" s="119">
        <v>0</v>
      </c>
      <c r="H77" s="120">
        <v>0</v>
      </c>
      <c r="I77" s="121">
        <v>0</v>
      </c>
      <c r="J77" s="122">
        <v>0</v>
      </c>
      <c r="K77" s="120">
        <v>0</v>
      </c>
      <c r="L77" s="123">
        <v>1</v>
      </c>
      <c r="M77" s="454">
        <v>5</v>
      </c>
      <c r="N77" s="117">
        <v>10</v>
      </c>
      <c r="O77" s="113" t="s">
        <v>134</v>
      </c>
    </row>
    <row r="78" spans="1:15" x14ac:dyDescent="0.3">
      <c r="A78" s="2" t="s">
        <v>124</v>
      </c>
      <c r="B78" s="125"/>
      <c r="C78" s="17">
        <v>28</v>
      </c>
      <c r="D78" s="19">
        <v>27</v>
      </c>
      <c r="E78" s="20">
        <v>23</v>
      </c>
      <c r="F78" s="21">
        <v>9</v>
      </c>
      <c r="G78" s="22">
        <v>2</v>
      </c>
      <c r="H78" s="23">
        <v>0</v>
      </c>
      <c r="I78" s="24">
        <v>0</v>
      </c>
      <c r="J78" s="25">
        <v>0</v>
      </c>
      <c r="K78" s="23">
        <v>0</v>
      </c>
      <c r="L78" s="26">
        <v>5</v>
      </c>
      <c r="M78" s="441">
        <v>15</v>
      </c>
      <c r="N78" s="20">
        <v>23</v>
      </c>
      <c r="O78" s="2" t="s">
        <v>124</v>
      </c>
    </row>
    <row r="79" spans="1:15" x14ac:dyDescent="0.3">
      <c r="A79" s="2" t="s">
        <v>86</v>
      </c>
      <c r="B79" s="125"/>
      <c r="C79" s="17">
        <v>1963</v>
      </c>
      <c r="D79" s="19">
        <v>1956</v>
      </c>
      <c r="E79" s="20">
        <v>1955</v>
      </c>
      <c r="F79" s="21">
        <v>1956</v>
      </c>
      <c r="G79" s="22">
        <v>1962</v>
      </c>
      <c r="H79" s="23"/>
      <c r="I79" s="24"/>
      <c r="J79" s="25"/>
      <c r="K79" s="23"/>
      <c r="L79" s="26">
        <v>1997</v>
      </c>
      <c r="M79" s="441">
        <v>1985</v>
      </c>
      <c r="N79" s="20">
        <v>1963</v>
      </c>
      <c r="O79" s="2" t="s">
        <v>86</v>
      </c>
    </row>
    <row r="80" spans="1:15" x14ac:dyDescent="0.3">
      <c r="A80" s="2" t="s">
        <v>125</v>
      </c>
      <c r="B80" s="125"/>
      <c r="C80" s="17">
        <v>0</v>
      </c>
      <c r="D80" s="19">
        <v>0</v>
      </c>
      <c r="E80" s="20">
        <v>0</v>
      </c>
      <c r="F80" s="21">
        <v>0</v>
      </c>
      <c r="G80" s="22">
        <v>0</v>
      </c>
      <c r="H80" s="23">
        <v>0</v>
      </c>
      <c r="I80" s="24">
        <v>0</v>
      </c>
      <c r="J80" s="25">
        <v>0</v>
      </c>
      <c r="K80" s="23">
        <v>0</v>
      </c>
      <c r="L80" s="26">
        <v>0</v>
      </c>
      <c r="M80" s="441">
        <v>0</v>
      </c>
      <c r="N80" s="20">
        <v>0</v>
      </c>
      <c r="O80" s="2" t="s">
        <v>125</v>
      </c>
    </row>
    <row r="81" spans="1:15" x14ac:dyDescent="0.3">
      <c r="A81" s="87" t="s">
        <v>126</v>
      </c>
      <c r="B81" s="125"/>
      <c r="C81" s="89" t="s">
        <v>99</v>
      </c>
      <c r="D81" s="90">
        <v>2014</v>
      </c>
      <c r="E81" s="91">
        <v>2017</v>
      </c>
      <c r="F81" s="92">
        <v>2007</v>
      </c>
      <c r="G81" s="93">
        <v>2015</v>
      </c>
      <c r="H81" s="94"/>
      <c r="I81" s="95"/>
      <c r="J81" s="96"/>
      <c r="K81" s="94"/>
      <c r="L81" s="97">
        <v>2017</v>
      </c>
      <c r="M81" s="450">
        <v>2017</v>
      </c>
      <c r="N81" s="91">
        <v>2015</v>
      </c>
      <c r="O81" s="87" t="s">
        <v>126</v>
      </c>
    </row>
    <row r="82" spans="1:15" x14ac:dyDescent="0.3">
      <c r="A82" s="15" t="s">
        <v>135</v>
      </c>
      <c r="B82" s="16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 t="s">
        <v>135</v>
      </c>
    </row>
    <row r="83" spans="1:15" x14ac:dyDescent="0.3">
      <c r="A83" s="263" t="s">
        <v>136</v>
      </c>
      <c r="B83" s="264">
        <f>SUM(C83:N83)</f>
        <v>8</v>
      </c>
      <c r="C83" s="265">
        <v>8</v>
      </c>
      <c r="D83" s="266">
        <v>0</v>
      </c>
      <c r="E83" s="267">
        <v>0</v>
      </c>
      <c r="F83" s="268">
        <v>0</v>
      </c>
      <c r="G83" s="269">
        <v>0</v>
      </c>
      <c r="H83" s="270">
        <v>0</v>
      </c>
      <c r="I83" s="271">
        <v>0</v>
      </c>
      <c r="J83" s="272">
        <v>0</v>
      </c>
      <c r="K83" s="270">
        <v>0</v>
      </c>
      <c r="L83" s="273">
        <v>0</v>
      </c>
      <c r="M83" s="447">
        <v>0</v>
      </c>
      <c r="N83" s="267">
        <v>0</v>
      </c>
      <c r="O83" s="263" t="s">
        <v>136</v>
      </c>
    </row>
    <row r="84" spans="1:15" x14ac:dyDescent="0.3">
      <c r="A84" s="275" t="s">
        <v>137</v>
      </c>
      <c r="B84" s="253">
        <f>SUM(C84:N84)</f>
        <v>6.44</v>
      </c>
      <c r="C84" s="276">
        <v>2.5</v>
      </c>
      <c r="D84" s="277">
        <v>1.62</v>
      </c>
      <c r="E84" s="278">
        <v>0.5</v>
      </c>
      <c r="F84" s="279">
        <v>7.0000000000000007E-2</v>
      </c>
      <c r="G84" s="280">
        <v>0</v>
      </c>
      <c r="H84" s="281">
        <v>0</v>
      </c>
      <c r="I84" s="282">
        <v>0</v>
      </c>
      <c r="J84" s="283">
        <v>0</v>
      </c>
      <c r="K84" s="281">
        <v>0</v>
      </c>
      <c r="L84" s="284">
        <v>0.12</v>
      </c>
      <c r="M84" s="440">
        <v>0.13</v>
      </c>
      <c r="N84" s="278">
        <v>1.5</v>
      </c>
      <c r="O84" s="275" t="s">
        <v>137</v>
      </c>
    </row>
    <row r="85" spans="1:15" x14ac:dyDescent="0.3">
      <c r="A85" s="2" t="s">
        <v>138</v>
      </c>
      <c r="B85" s="18">
        <v>23</v>
      </c>
      <c r="C85" s="17">
        <v>9</v>
      </c>
      <c r="D85" s="19">
        <v>12</v>
      </c>
      <c r="E85" s="20">
        <v>5</v>
      </c>
      <c r="F85" s="21">
        <v>1</v>
      </c>
      <c r="G85" s="22">
        <v>0</v>
      </c>
      <c r="H85" s="23">
        <v>0</v>
      </c>
      <c r="I85" s="24">
        <v>0</v>
      </c>
      <c r="J85" s="25">
        <v>0</v>
      </c>
      <c r="K85" s="23">
        <v>0</v>
      </c>
      <c r="L85" s="26">
        <v>2</v>
      </c>
      <c r="M85" s="441">
        <v>1</v>
      </c>
      <c r="N85" s="20">
        <v>9</v>
      </c>
      <c r="O85" s="2" t="s">
        <v>138</v>
      </c>
    </row>
    <row r="86" spans="1:15" x14ac:dyDescent="0.3">
      <c r="A86" s="2" t="s">
        <v>86</v>
      </c>
      <c r="B86" s="18">
        <v>2010</v>
      </c>
      <c r="C86" s="17">
        <v>2010</v>
      </c>
      <c r="D86" s="19">
        <v>2012</v>
      </c>
      <c r="E86" s="20">
        <v>2005</v>
      </c>
      <c r="F86" s="21">
        <v>2003</v>
      </c>
      <c r="G86" s="22"/>
      <c r="H86" s="23"/>
      <c r="I86" s="24"/>
      <c r="J86" s="25"/>
      <c r="K86" s="23"/>
      <c r="L86" s="26">
        <v>2003</v>
      </c>
      <c r="M86" s="441">
        <v>2016</v>
      </c>
      <c r="N86" s="20">
        <v>2010</v>
      </c>
      <c r="O86" s="2" t="s">
        <v>86</v>
      </c>
    </row>
    <row r="87" spans="1:15" x14ac:dyDescent="0.3">
      <c r="A87" s="2" t="s">
        <v>139</v>
      </c>
      <c r="B87" s="18">
        <v>0</v>
      </c>
      <c r="C87" s="17">
        <v>0</v>
      </c>
      <c r="D87" s="19">
        <v>0</v>
      </c>
      <c r="E87" s="20">
        <v>0</v>
      </c>
      <c r="F87" s="21">
        <v>0</v>
      </c>
      <c r="G87" s="22">
        <v>0</v>
      </c>
      <c r="H87" s="23">
        <v>0</v>
      </c>
      <c r="I87" s="24">
        <v>0</v>
      </c>
      <c r="J87" s="25">
        <v>0</v>
      </c>
      <c r="K87" s="23">
        <v>0</v>
      </c>
      <c r="L87" s="26">
        <v>0</v>
      </c>
      <c r="M87" s="441">
        <v>0</v>
      </c>
      <c r="N87" s="20">
        <v>0</v>
      </c>
      <c r="O87" s="2" t="s">
        <v>139</v>
      </c>
    </row>
    <row r="88" spans="1:15" ht="15" thickBot="1" x14ac:dyDescent="0.35">
      <c r="A88" s="87" t="s">
        <v>126</v>
      </c>
      <c r="B88" s="88">
        <v>2015</v>
      </c>
      <c r="C88" s="89">
        <v>2015</v>
      </c>
      <c r="D88" s="90">
        <v>2016</v>
      </c>
      <c r="E88" s="91">
        <v>2017</v>
      </c>
      <c r="F88" s="92">
        <v>2017</v>
      </c>
      <c r="G88" s="93"/>
      <c r="H88" s="94"/>
      <c r="I88" s="95"/>
      <c r="J88" s="96"/>
      <c r="K88" s="94"/>
      <c r="L88" s="97">
        <v>2017</v>
      </c>
      <c r="M88" s="450">
        <v>2017</v>
      </c>
      <c r="N88" s="91">
        <v>2017</v>
      </c>
      <c r="O88" s="87" t="s">
        <v>126</v>
      </c>
    </row>
    <row r="89" spans="1:15" ht="15" thickTop="1" x14ac:dyDescent="0.3">
      <c r="A89" s="126" t="s">
        <v>140</v>
      </c>
      <c r="B89" s="127">
        <f>SUM(C89:N89)</f>
        <v>7</v>
      </c>
      <c r="C89" s="201">
        <v>3</v>
      </c>
      <c r="D89" s="202">
        <v>2</v>
      </c>
      <c r="E89" s="203">
        <v>0</v>
      </c>
      <c r="F89" s="204">
        <v>0</v>
      </c>
      <c r="G89" s="132">
        <v>0</v>
      </c>
      <c r="H89" s="133">
        <v>0</v>
      </c>
      <c r="I89" s="134">
        <v>0</v>
      </c>
      <c r="J89" s="135">
        <v>0</v>
      </c>
      <c r="K89" s="133">
        <v>0</v>
      </c>
      <c r="L89" s="136">
        <v>0</v>
      </c>
      <c r="M89" s="438">
        <v>0</v>
      </c>
      <c r="N89" s="130">
        <v>2</v>
      </c>
      <c r="O89" s="126" t="s">
        <v>140</v>
      </c>
    </row>
    <row r="90" spans="1:15" x14ac:dyDescent="0.3">
      <c r="A90" s="15" t="s">
        <v>141</v>
      </c>
      <c r="B90" s="16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 t="s">
        <v>141</v>
      </c>
    </row>
    <row r="91" spans="1:15" x14ac:dyDescent="0.3">
      <c r="A91" s="263" t="s">
        <v>142</v>
      </c>
      <c r="B91" s="264">
        <f>SUM(C91:N91)</f>
        <v>0</v>
      </c>
      <c r="C91" s="265">
        <v>0</v>
      </c>
      <c r="D91" s="266">
        <v>0</v>
      </c>
      <c r="E91" s="267">
        <v>0</v>
      </c>
      <c r="F91" s="268">
        <v>0</v>
      </c>
      <c r="G91" s="269">
        <v>0</v>
      </c>
      <c r="H91" s="270">
        <v>0</v>
      </c>
      <c r="I91" s="271">
        <v>0</v>
      </c>
      <c r="J91" s="272">
        <v>0</v>
      </c>
      <c r="K91" s="270">
        <v>0</v>
      </c>
      <c r="L91" s="273">
        <v>0</v>
      </c>
      <c r="M91" s="447">
        <v>0</v>
      </c>
      <c r="N91" s="267">
        <v>0</v>
      </c>
      <c r="O91" s="263" t="s">
        <v>142</v>
      </c>
    </row>
    <row r="92" spans="1:15" x14ac:dyDescent="0.3">
      <c r="A92" s="275" t="s">
        <v>143</v>
      </c>
      <c r="B92" s="253">
        <f>SUM(C92:N92)</f>
        <v>1.1400000000000001</v>
      </c>
      <c r="C92" s="276">
        <v>0.5</v>
      </c>
      <c r="D92" s="277">
        <v>0.5</v>
      </c>
      <c r="E92" s="278">
        <v>7.0000000000000007E-2</v>
      </c>
      <c r="F92" s="279">
        <v>0</v>
      </c>
      <c r="G92" s="280">
        <v>0</v>
      </c>
      <c r="H92" s="281">
        <v>0</v>
      </c>
      <c r="I92" s="282">
        <v>0</v>
      </c>
      <c r="J92" s="283">
        <v>0</v>
      </c>
      <c r="K92" s="281">
        <v>0</v>
      </c>
      <c r="L92" s="284">
        <v>0</v>
      </c>
      <c r="M92" s="440">
        <v>0</v>
      </c>
      <c r="N92" s="278">
        <v>7.0000000000000007E-2</v>
      </c>
      <c r="O92" s="275" t="s">
        <v>143</v>
      </c>
    </row>
    <row r="93" spans="1:15" x14ac:dyDescent="0.3">
      <c r="A93" s="2" t="s">
        <v>144</v>
      </c>
      <c r="B93" s="18">
        <v>9</v>
      </c>
      <c r="C93" s="17">
        <v>4</v>
      </c>
      <c r="D93" s="19">
        <v>9</v>
      </c>
      <c r="E93" s="20">
        <v>1</v>
      </c>
      <c r="F93" s="21">
        <v>0</v>
      </c>
      <c r="G93" s="22">
        <v>0</v>
      </c>
      <c r="H93" s="23">
        <v>0</v>
      </c>
      <c r="I93" s="24">
        <v>0</v>
      </c>
      <c r="J93" s="25">
        <v>0</v>
      </c>
      <c r="K93" s="23">
        <v>0</v>
      </c>
      <c r="L93" s="26">
        <v>0</v>
      </c>
      <c r="M93" s="441">
        <v>0</v>
      </c>
      <c r="N93" s="20">
        <v>1</v>
      </c>
      <c r="O93" s="2" t="s">
        <v>144</v>
      </c>
    </row>
    <row r="94" spans="1:15" x14ac:dyDescent="0.3">
      <c r="A94" s="2" t="s">
        <v>86</v>
      </c>
      <c r="B94" s="18">
        <v>2012</v>
      </c>
      <c r="C94" s="17">
        <v>2009</v>
      </c>
      <c r="D94" s="19">
        <v>2012</v>
      </c>
      <c r="E94" s="20">
        <v>2005</v>
      </c>
      <c r="F94" s="21"/>
      <c r="G94" s="22"/>
      <c r="H94" s="23"/>
      <c r="I94" s="24"/>
      <c r="J94" s="25"/>
      <c r="K94" s="23"/>
      <c r="L94" s="26"/>
      <c r="M94" s="441"/>
      <c r="N94" s="20">
        <v>2010</v>
      </c>
      <c r="O94" s="2" t="s">
        <v>86</v>
      </c>
    </row>
    <row r="95" spans="1:15" x14ac:dyDescent="0.3">
      <c r="A95" s="2" t="s">
        <v>145</v>
      </c>
      <c r="B95" s="18">
        <v>0</v>
      </c>
      <c r="C95" s="17">
        <v>0</v>
      </c>
      <c r="D95" s="19">
        <v>0</v>
      </c>
      <c r="E95" s="20">
        <v>0</v>
      </c>
      <c r="F95" s="21">
        <v>0</v>
      </c>
      <c r="G95" s="22">
        <v>0</v>
      </c>
      <c r="H95" s="23">
        <v>0</v>
      </c>
      <c r="I95" s="24">
        <v>0</v>
      </c>
      <c r="J95" s="25">
        <v>0</v>
      </c>
      <c r="K95" s="23">
        <v>0</v>
      </c>
      <c r="L95" s="26">
        <v>0</v>
      </c>
      <c r="M95" s="441">
        <v>0</v>
      </c>
      <c r="N95" s="20">
        <v>0</v>
      </c>
      <c r="O95" s="2" t="s">
        <v>145</v>
      </c>
    </row>
    <row r="96" spans="1:15" ht="15" thickBot="1" x14ac:dyDescent="0.35">
      <c r="A96" s="87" t="s">
        <v>126</v>
      </c>
      <c r="B96" s="88">
        <v>2016</v>
      </c>
      <c r="C96" s="89">
        <v>2017</v>
      </c>
      <c r="D96" s="90">
        <v>2016</v>
      </c>
      <c r="E96" s="91">
        <v>2017</v>
      </c>
      <c r="F96" s="92"/>
      <c r="G96" s="93"/>
      <c r="H96" s="94"/>
      <c r="I96" s="95"/>
      <c r="J96" s="96"/>
      <c r="K96" s="94"/>
      <c r="L96" s="97"/>
      <c r="M96" s="450"/>
      <c r="N96" s="91">
        <v>2017</v>
      </c>
      <c r="O96" s="87" t="s">
        <v>126</v>
      </c>
    </row>
    <row r="97" spans="1:15" ht="15" thickTop="1" x14ac:dyDescent="0.3">
      <c r="A97" s="126" t="s">
        <v>146</v>
      </c>
      <c r="B97" s="127">
        <v>1</v>
      </c>
      <c r="C97" s="128">
        <v>1</v>
      </c>
      <c r="D97" s="129">
        <v>0</v>
      </c>
      <c r="E97" s="130">
        <v>0</v>
      </c>
      <c r="F97" s="131">
        <v>0</v>
      </c>
      <c r="G97" s="132">
        <v>0</v>
      </c>
      <c r="H97" s="133">
        <v>0</v>
      </c>
      <c r="I97" s="134">
        <v>0</v>
      </c>
      <c r="J97" s="135">
        <v>0</v>
      </c>
      <c r="K97" s="133">
        <v>0</v>
      </c>
      <c r="L97" s="211">
        <v>0</v>
      </c>
      <c r="M97" s="438">
        <v>0</v>
      </c>
      <c r="N97" s="130">
        <v>0</v>
      </c>
      <c r="O97" s="126" t="s">
        <v>147</v>
      </c>
    </row>
    <row r="98" spans="1:15" x14ac:dyDescent="0.3">
      <c r="A98" s="15" t="s">
        <v>148</v>
      </c>
      <c r="B98" s="16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 t="s">
        <v>148</v>
      </c>
    </row>
    <row r="99" spans="1:15" x14ac:dyDescent="0.3">
      <c r="A99" s="263" t="s">
        <v>149</v>
      </c>
      <c r="B99" s="264">
        <f>SUM(C99:N99)</f>
        <v>4</v>
      </c>
      <c r="C99" s="265">
        <v>3</v>
      </c>
      <c r="D99" s="266">
        <v>0</v>
      </c>
      <c r="E99" s="267">
        <v>0</v>
      </c>
      <c r="F99" s="268">
        <v>0</v>
      </c>
      <c r="G99" s="269">
        <v>0</v>
      </c>
      <c r="H99" s="270">
        <v>0</v>
      </c>
      <c r="I99" s="271">
        <v>0</v>
      </c>
      <c r="J99" s="272">
        <v>0</v>
      </c>
      <c r="K99" s="270">
        <v>0</v>
      </c>
      <c r="L99" s="273">
        <v>0</v>
      </c>
      <c r="M99" s="447">
        <v>0</v>
      </c>
      <c r="N99" s="267">
        <v>1</v>
      </c>
      <c r="O99" s="263" t="s">
        <v>149</v>
      </c>
    </row>
    <row r="100" spans="1:15" x14ac:dyDescent="0.3">
      <c r="A100" s="275" t="s">
        <v>150</v>
      </c>
      <c r="B100" s="253">
        <f>SUM(C100:N100)</f>
        <v>2.0300000000000002</v>
      </c>
      <c r="C100" s="276">
        <v>1.05</v>
      </c>
      <c r="D100" s="277">
        <v>0.63</v>
      </c>
      <c r="E100" s="278">
        <v>0</v>
      </c>
      <c r="F100" s="279">
        <v>0</v>
      </c>
      <c r="G100" s="280">
        <v>0</v>
      </c>
      <c r="H100" s="281">
        <v>0</v>
      </c>
      <c r="I100" s="282">
        <v>0</v>
      </c>
      <c r="J100" s="283">
        <v>0</v>
      </c>
      <c r="K100" s="281">
        <v>0</v>
      </c>
      <c r="L100" s="284">
        <v>0</v>
      </c>
      <c r="M100" s="440">
        <v>0</v>
      </c>
      <c r="N100" s="278">
        <v>0.35</v>
      </c>
      <c r="O100" s="275" t="s">
        <v>150</v>
      </c>
    </row>
    <row r="101" spans="1:15" x14ac:dyDescent="0.3">
      <c r="A101" s="2" t="s">
        <v>151</v>
      </c>
      <c r="B101" s="18">
        <v>10</v>
      </c>
      <c r="C101" s="17">
        <v>6</v>
      </c>
      <c r="D101" s="19">
        <v>10</v>
      </c>
      <c r="E101" s="20">
        <v>0</v>
      </c>
      <c r="F101" s="21">
        <v>0</v>
      </c>
      <c r="G101" s="22">
        <v>0</v>
      </c>
      <c r="H101" s="23">
        <v>0</v>
      </c>
      <c r="I101" s="24">
        <v>0</v>
      </c>
      <c r="J101" s="25">
        <v>0</v>
      </c>
      <c r="K101" s="23">
        <v>0</v>
      </c>
      <c r="L101" s="26">
        <v>0</v>
      </c>
      <c r="M101" s="441">
        <v>1</v>
      </c>
      <c r="N101" s="20">
        <v>3</v>
      </c>
      <c r="O101" s="2" t="s">
        <v>151</v>
      </c>
    </row>
    <row r="102" spans="1:15" x14ac:dyDescent="0.3">
      <c r="A102" s="2" t="s">
        <v>126</v>
      </c>
      <c r="B102" s="18">
        <v>2010</v>
      </c>
      <c r="C102" s="17">
        <v>2010</v>
      </c>
      <c r="D102" s="19">
        <v>2012</v>
      </c>
      <c r="E102" s="20"/>
      <c r="F102" s="21"/>
      <c r="G102" s="22"/>
      <c r="H102" s="23"/>
      <c r="I102" s="24"/>
      <c r="J102" s="25"/>
      <c r="K102" s="23"/>
      <c r="L102" s="26"/>
      <c r="M102" s="441">
        <v>2010</v>
      </c>
      <c r="N102" s="20">
        <v>2010</v>
      </c>
      <c r="O102" s="2" t="s">
        <v>126</v>
      </c>
    </row>
    <row r="103" spans="1:15" x14ac:dyDescent="0.3">
      <c r="A103" s="2" t="s">
        <v>152</v>
      </c>
      <c r="B103" s="18">
        <v>0</v>
      </c>
      <c r="C103" s="17">
        <v>0</v>
      </c>
      <c r="D103" s="19">
        <v>0</v>
      </c>
      <c r="E103" s="20">
        <v>0</v>
      </c>
      <c r="F103" s="21">
        <v>0</v>
      </c>
      <c r="G103" s="22">
        <v>0</v>
      </c>
      <c r="H103" s="23">
        <v>0</v>
      </c>
      <c r="I103" s="24">
        <v>0</v>
      </c>
      <c r="J103" s="25">
        <v>0</v>
      </c>
      <c r="K103" s="23">
        <v>0</v>
      </c>
      <c r="L103" s="26">
        <v>0</v>
      </c>
      <c r="M103" s="441">
        <v>0</v>
      </c>
      <c r="N103" s="20">
        <v>0</v>
      </c>
      <c r="O103" s="2" t="s">
        <v>152</v>
      </c>
    </row>
    <row r="104" spans="1:15" ht="15" thickBot="1" x14ac:dyDescent="0.35">
      <c r="A104" s="87" t="s">
        <v>126</v>
      </c>
      <c r="B104" s="88">
        <v>2015</v>
      </c>
      <c r="C104" s="89">
        <v>2015</v>
      </c>
      <c r="D104" s="90">
        <v>2016</v>
      </c>
      <c r="E104" s="91"/>
      <c r="F104" s="92"/>
      <c r="G104" s="93"/>
      <c r="H104" s="94"/>
      <c r="I104" s="95"/>
      <c r="J104" s="96"/>
      <c r="K104" s="94"/>
      <c r="L104" s="97"/>
      <c r="M104" s="450">
        <v>2015</v>
      </c>
      <c r="N104" s="91">
        <v>2015</v>
      </c>
      <c r="O104" s="87" t="s">
        <v>126</v>
      </c>
    </row>
    <row r="105" spans="1:15" ht="15" thickTop="1" x14ac:dyDescent="0.3">
      <c r="A105" s="61" t="s">
        <v>153</v>
      </c>
      <c r="B105" s="62">
        <f>SUM(C105:N105)</f>
        <v>3</v>
      </c>
      <c r="C105" s="63">
        <v>3</v>
      </c>
      <c r="D105" s="64">
        <v>0</v>
      </c>
      <c r="E105" s="65">
        <v>0</v>
      </c>
      <c r="F105" s="66">
        <v>0</v>
      </c>
      <c r="G105" s="219">
        <v>0</v>
      </c>
      <c r="H105" s="68">
        <v>0</v>
      </c>
      <c r="I105" s="69">
        <v>0</v>
      </c>
      <c r="J105" s="70">
        <v>0</v>
      </c>
      <c r="K105" s="68">
        <v>0</v>
      </c>
      <c r="L105" s="71">
        <v>0</v>
      </c>
      <c r="M105" s="453">
        <v>0</v>
      </c>
      <c r="N105" s="65">
        <v>0</v>
      </c>
      <c r="O105" s="61" t="s">
        <v>153</v>
      </c>
    </row>
    <row r="106" spans="1:15" x14ac:dyDescent="0.3">
      <c r="A106" s="2" t="s">
        <v>150</v>
      </c>
      <c r="B106" s="18">
        <f>SUM(C106:N106)</f>
        <v>7</v>
      </c>
      <c r="C106" s="17">
        <v>3</v>
      </c>
      <c r="D106" s="19">
        <v>2</v>
      </c>
      <c r="E106" s="20">
        <v>0</v>
      </c>
      <c r="F106" s="21">
        <v>0</v>
      </c>
      <c r="G106" s="22">
        <v>0</v>
      </c>
      <c r="H106" s="23">
        <v>0</v>
      </c>
      <c r="I106" s="24">
        <v>0</v>
      </c>
      <c r="J106" s="25">
        <v>0</v>
      </c>
      <c r="K106" s="23">
        <v>0</v>
      </c>
      <c r="L106" s="26">
        <v>0</v>
      </c>
      <c r="M106" s="441">
        <v>0</v>
      </c>
      <c r="N106" s="20">
        <v>2</v>
      </c>
      <c r="O106" s="2" t="s">
        <v>150</v>
      </c>
    </row>
    <row r="107" spans="1:15" x14ac:dyDescent="0.3">
      <c r="A107" s="2" t="s">
        <v>151</v>
      </c>
      <c r="B107" s="16"/>
      <c r="C107" s="17">
        <v>16</v>
      </c>
      <c r="D107" s="19">
        <v>14</v>
      </c>
      <c r="E107" s="20">
        <v>4</v>
      </c>
      <c r="F107" s="21">
        <v>0</v>
      </c>
      <c r="G107" s="22">
        <v>0</v>
      </c>
      <c r="H107" s="23">
        <v>0</v>
      </c>
      <c r="I107" s="24">
        <v>0</v>
      </c>
      <c r="J107" s="25">
        <v>0</v>
      </c>
      <c r="K107" s="23">
        <v>0</v>
      </c>
      <c r="L107" s="26">
        <v>0</v>
      </c>
      <c r="M107" s="441">
        <v>3</v>
      </c>
      <c r="N107" s="20">
        <v>10</v>
      </c>
      <c r="O107" s="2" t="s">
        <v>151</v>
      </c>
    </row>
    <row r="108" spans="1:15" x14ac:dyDescent="0.3">
      <c r="A108" s="2" t="s">
        <v>126</v>
      </c>
      <c r="B108" s="16"/>
      <c r="C108" s="17">
        <v>1963</v>
      </c>
      <c r="D108" s="19">
        <v>1956</v>
      </c>
      <c r="E108" s="20">
        <v>1971</v>
      </c>
      <c r="F108" s="21"/>
      <c r="G108" s="22"/>
      <c r="H108" s="23"/>
      <c r="I108" s="24"/>
      <c r="J108" s="25"/>
      <c r="K108" s="23"/>
      <c r="L108" s="26"/>
      <c r="M108" s="441" t="s">
        <v>99</v>
      </c>
      <c r="N108" s="20">
        <v>1969</v>
      </c>
      <c r="O108" s="2" t="s">
        <v>126</v>
      </c>
    </row>
    <row r="109" spans="1:15" x14ac:dyDescent="0.3">
      <c r="A109" s="2" t="s">
        <v>152</v>
      </c>
      <c r="B109" s="16"/>
      <c r="C109" s="17">
        <v>0</v>
      </c>
      <c r="D109" s="19">
        <v>0</v>
      </c>
      <c r="E109" s="20">
        <v>0</v>
      </c>
      <c r="F109" s="21">
        <v>0</v>
      </c>
      <c r="G109" s="22">
        <v>0</v>
      </c>
      <c r="H109" s="23">
        <v>0</v>
      </c>
      <c r="I109" s="24">
        <v>0</v>
      </c>
      <c r="J109" s="25">
        <v>0</v>
      </c>
      <c r="K109" s="23">
        <v>0</v>
      </c>
      <c r="L109" s="26">
        <v>0</v>
      </c>
      <c r="M109" s="441">
        <v>0</v>
      </c>
      <c r="N109" s="20">
        <v>0</v>
      </c>
      <c r="O109" s="2" t="s">
        <v>152</v>
      </c>
    </row>
    <row r="110" spans="1:15" x14ac:dyDescent="0.3">
      <c r="A110" s="2" t="s">
        <v>126</v>
      </c>
      <c r="B110" s="16"/>
      <c r="C110" s="17">
        <v>2015</v>
      </c>
      <c r="D110" s="19">
        <v>2016</v>
      </c>
      <c r="E110" s="20">
        <v>2017</v>
      </c>
      <c r="F110" s="21"/>
      <c r="G110" s="22"/>
      <c r="H110" s="23"/>
      <c r="I110" s="24"/>
      <c r="J110" s="25"/>
      <c r="K110" s="23"/>
      <c r="L110" s="26"/>
      <c r="M110" s="441" t="s">
        <v>99</v>
      </c>
      <c r="N110" s="20">
        <v>2017</v>
      </c>
      <c r="O110" s="2" t="s">
        <v>126</v>
      </c>
    </row>
    <row r="111" spans="1:15" x14ac:dyDescent="0.3">
      <c r="A111" s="15" t="s">
        <v>337</v>
      </c>
      <c r="B111" s="16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441"/>
      <c r="N111" s="15"/>
      <c r="O111" s="15" t="s">
        <v>338</v>
      </c>
    </row>
    <row r="112" spans="1:15" x14ac:dyDescent="0.3">
      <c r="A112" s="263" t="s">
        <v>339</v>
      </c>
      <c r="B112" s="264">
        <f>SUM(C112:N112)</f>
        <v>114</v>
      </c>
      <c r="C112" s="265">
        <v>0</v>
      </c>
      <c r="D112" s="266">
        <v>0</v>
      </c>
      <c r="E112" s="267">
        <v>1</v>
      </c>
      <c r="F112" s="268">
        <v>1</v>
      </c>
      <c r="G112" s="269">
        <v>16</v>
      </c>
      <c r="H112" s="270">
        <v>24</v>
      </c>
      <c r="I112" s="271">
        <v>31</v>
      </c>
      <c r="J112" s="272">
        <v>25</v>
      </c>
      <c r="K112" s="270">
        <v>10</v>
      </c>
      <c r="L112" s="273">
        <v>6</v>
      </c>
      <c r="M112" s="447">
        <v>0</v>
      </c>
      <c r="N112" s="267">
        <v>0</v>
      </c>
      <c r="O112" s="263" t="s">
        <v>339</v>
      </c>
    </row>
    <row r="113" spans="1:15" x14ac:dyDescent="0.3">
      <c r="A113" s="275" t="s">
        <v>340</v>
      </c>
      <c r="B113" s="253">
        <f>SUM(C113:N113)</f>
        <v>109.94</v>
      </c>
      <c r="C113" s="276">
        <v>0</v>
      </c>
      <c r="D113" s="277">
        <v>0</v>
      </c>
      <c r="E113" s="278">
        <v>1</v>
      </c>
      <c r="F113" s="279">
        <v>5.62</v>
      </c>
      <c r="G113" s="280">
        <v>10.5</v>
      </c>
      <c r="H113" s="281">
        <v>19.63</v>
      </c>
      <c r="I113" s="282">
        <v>25.88</v>
      </c>
      <c r="J113" s="283">
        <v>26.75</v>
      </c>
      <c r="K113" s="281">
        <v>16.690000000000001</v>
      </c>
      <c r="L113" s="284">
        <v>3.75</v>
      </c>
      <c r="M113" s="440">
        <v>0.12</v>
      </c>
      <c r="N113" s="278">
        <v>0</v>
      </c>
      <c r="O113" s="275" t="s">
        <v>340</v>
      </c>
    </row>
    <row r="114" spans="1:15" x14ac:dyDescent="0.3">
      <c r="A114" s="2" t="s">
        <v>341</v>
      </c>
      <c r="B114" s="18">
        <v>123</v>
      </c>
      <c r="C114" s="17">
        <v>0</v>
      </c>
      <c r="D114" s="19">
        <v>0</v>
      </c>
      <c r="E114" s="20">
        <v>6</v>
      </c>
      <c r="F114" s="21">
        <v>16</v>
      </c>
      <c r="G114" s="22">
        <v>21</v>
      </c>
      <c r="H114" s="23">
        <v>25</v>
      </c>
      <c r="I114" s="24">
        <v>31</v>
      </c>
      <c r="J114" s="25">
        <v>31</v>
      </c>
      <c r="K114" s="23">
        <v>29</v>
      </c>
      <c r="L114" s="26">
        <v>11</v>
      </c>
      <c r="M114" s="441">
        <v>1</v>
      </c>
      <c r="N114" s="20">
        <v>0</v>
      </c>
      <c r="O114" s="2" t="s">
        <v>341</v>
      </c>
    </row>
    <row r="115" spans="1:15" x14ac:dyDescent="0.3">
      <c r="A115" s="2" t="s">
        <v>86</v>
      </c>
      <c r="B115" s="18">
        <v>2014</v>
      </c>
      <c r="C115" s="17"/>
      <c r="D115" s="19"/>
      <c r="E115" s="20">
        <v>2012</v>
      </c>
      <c r="F115" s="21">
        <v>2011</v>
      </c>
      <c r="G115" s="22">
        <v>2008</v>
      </c>
      <c r="H115" s="23">
        <v>2003</v>
      </c>
      <c r="I115" s="24">
        <v>2017</v>
      </c>
      <c r="J115" s="25">
        <v>2009</v>
      </c>
      <c r="K115" s="23">
        <v>2006</v>
      </c>
      <c r="L115" s="26">
        <v>2005</v>
      </c>
      <c r="M115" s="441">
        <v>2015</v>
      </c>
      <c r="N115" s="20"/>
      <c r="O115" s="2" t="s">
        <v>86</v>
      </c>
    </row>
    <row r="116" spans="1:15" x14ac:dyDescent="0.3">
      <c r="A116" s="2" t="s">
        <v>342</v>
      </c>
      <c r="B116" s="18">
        <v>105</v>
      </c>
      <c r="C116" s="17">
        <v>0</v>
      </c>
      <c r="D116" s="19">
        <v>0</v>
      </c>
      <c r="E116" s="20">
        <v>0</v>
      </c>
      <c r="F116" s="21">
        <v>0</v>
      </c>
      <c r="G116" s="22">
        <v>3</v>
      </c>
      <c r="H116" s="23">
        <v>15</v>
      </c>
      <c r="I116" s="24">
        <v>21</v>
      </c>
      <c r="J116" s="25">
        <v>21</v>
      </c>
      <c r="K116" s="23">
        <v>4</v>
      </c>
      <c r="L116" s="26">
        <v>0</v>
      </c>
      <c r="M116" s="441">
        <v>0</v>
      </c>
      <c r="N116" s="20">
        <v>0</v>
      </c>
      <c r="O116" s="2" t="s">
        <v>342</v>
      </c>
    </row>
    <row r="117" spans="1:15" x14ac:dyDescent="0.3">
      <c r="A117" s="2" t="s">
        <v>86</v>
      </c>
      <c r="B117" s="18">
        <v>2016</v>
      </c>
      <c r="C117" s="17"/>
      <c r="D117" s="19"/>
      <c r="E117" s="20">
        <v>2016</v>
      </c>
      <c r="F117" s="21">
        <v>2012</v>
      </c>
      <c r="G117" s="22">
        <v>2013</v>
      </c>
      <c r="H117" s="23">
        <v>2002</v>
      </c>
      <c r="I117" s="24">
        <v>2004</v>
      </c>
      <c r="J117" s="25">
        <v>2014</v>
      </c>
      <c r="K117" s="23">
        <v>2001</v>
      </c>
      <c r="L117" s="26">
        <v>2016</v>
      </c>
      <c r="M117" s="441">
        <v>2017</v>
      </c>
      <c r="N117" s="20"/>
      <c r="O117" s="2" t="s">
        <v>86</v>
      </c>
    </row>
    <row r="118" spans="1:15" x14ac:dyDescent="0.3">
      <c r="A118" s="2" t="s">
        <v>343</v>
      </c>
      <c r="B118" s="100">
        <v>42824</v>
      </c>
      <c r="C118" s="17"/>
      <c r="D118" s="19"/>
      <c r="E118" s="20"/>
      <c r="F118" s="21"/>
      <c r="G118" s="22"/>
      <c r="H118" s="23"/>
      <c r="I118" s="24"/>
      <c r="J118" s="25"/>
      <c r="K118" s="23"/>
      <c r="L118" s="26"/>
      <c r="M118" s="441"/>
      <c r="N118" s="20"/>
      <c r="O118" s="2"/>
    </row>
    <row r="119" spans="1:15" x14ac:dyDescent="0.3">
      <c r="A119" s="2" t="s">
        <v>344</v>
      </c>
      <c r="B119" s="38">
        <v>41707</v>
      </c>
      <c r="C119" s="17"/>
      <c r="D119" s="19"/>
      <c r="E119" s="20"/>
      <c r="F119" s="21"/>
      <c r="G119" s="22"/>
      <c r="H119" s="23"/>
      <c r="I119" s="24"/>
      <c r="J119" s="25"/>
      <c r="K119" s="23"/>
      <c r="L119" s="26"/>
      <c r="M119" s="441"/>
      <c r="N119" s="20"/>
      <c r="O119" s="2"/>
    </row>
    <row r="120" spans="1:15" x14ac:dyDescent="0.3">
      <c r="A120" s="2" t="s">
        <v>345</v>
      </c>
      <c r="B120" s="38">
        <v>39560</v>
      </c>
      <c r="C120" s="17"/>
      <c r="D120" s="19"/>
      <c r="E120" s="20"/>
      <c r="F120" s="21"/>
      <c r="G120" s="22"/>
      <c r="H120" s="23"/>
      <c r="I120" s="24"/>
      <c r="J120" s="25"/>
      <c r="K120" s="23"/>
      <c r="L120" s="26"/>
      <c r="M120" s="441"/>
      <c r="N120" s="20"/>
      <c r="O120" s="2"/>
    </row>
    <row r="121" spans="1:15" x14ac:dyDescent="0.3">
      <c r="A121" s="2" t="s">
        <v>346</v>
      </c>
      <c r="B121" s="100">
        <v>43027</v>
      </c>
      <c r="C121" s="17"/>
      <c r="D121" s="19"/>
      <c r="E121" s="20"/>
      <c r="F121" s="21"/>
      <c r="G121" s="22"/>
      <c r="H121" s="23"/>
      <c r="I121" s="24"/>
      <c r="J121" s="25"/>
      <c r="K121" s="23"/>
      <c r="L121" s="26"/>
      <c r="M121" s="441"/>
      <c r="N121" s="20"/>
      <c r="O121" s="2"/>
    </row>
    <row r="122" spans="1:15" x14ac:dyDescent="0.3">
      <c r="A122" s="2" t="s">
        <v>347</v>
      </c>
      <c r="B122" s="38">
        <v>39348</v>
      </c>
      <c r="C122" s="17"/>
      <c r="D122" s="19"/>
      <c r="E122" s="20"/>
      <c r="F122" s="21"/>
      <c r="G122" s="22"/>
      <c r="H122" s="23"/>
      <c r="I122" s="24"/>
      <c r="J122" s="25"/>
      <c r="K122" s="23"/>
      <c r="L122" s="26"/>
      <c r="M122" s="441"/>
      <c r="N122" s="20"/>
      <c r="O122" s="2"/>
    </row>
    <row r="123" spans="1:15" x14ac:dyDescent="0.3">
      <c r="A123" s="101" t="s">
        <v>348</v>
      </c>
      <c r="B123" s="102">
        <v>41944</v>
      </c>
      <c r="C123" s="103"/>
      <c r="D123" s="104"/>
      <c r="E123" s="105"/>
      <c r="F123" s="106"/>
      <c r="G123" s="107"/>
      <c r="H123" s="108"/>
      <c r="I123" s="109"/>
      <c r="J123" s="110"/>
      <c r="K123" s="108"/>
      <c r="L123" s="111"/>
      <c r="M123" s="452"/>
      <c r="N123" s="105"/>
      <c r="O123" s="101"/>
    </row>
    <row r="124" spans="1:15" x14ac:dyDescent="0.3">
      <c r="A124" s="15" t="s">
        <v>154</v>
      </c>
      <c r="B124" s="16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441"/>
      <c r="N124" s="15"/>
      <c r="O124" s="15" t="s">
        <v>154</v>
      </c>
    </row>
    <row r="125" spans="1:15" x14ac:dyDescent="0.3">
      <c r="A125" s="263" t="s">
        <v>155</v>
      </c>
      <c r="B125" s="264">
        <f>SUM(C125:N125)</f>
        <v>39</v>
      </c>
      <c r="C125" s="265">
        <v>0</v>
      </c>
      <c r="D125" s="266">
        <v>0</v>
      </c>
      <c r="E125" s="267">
        <v>0</v>
      </c>
      <c r="F125" s="268">
        <v>1</v>
      </c>
      <c r="G125" s="269">
        <v>8</v>
      </c>
      <c r="H125" s="270">
        <v>12</v>
      </c>
      <c r="I125" s="271">
        <v>10</v>
      </c>
      <c r="J125" s="272">
        <v>6</v>
      </c>
      <c r="K125" s="270">
        <v>0</v>
      </c>
      <c r="L125" s="273">
        <v>2</v>
      </c>
      <c r="M125" s="447">
        <v>0</v>
      </c>
      <c r="N125" s="267">
        <v>0</v>
      </c>
      <c r="O125" s="263" t="s">
        <v>155</v>
      </c>
    </row>
    <row r="126" spans="1:15" x14ac:dyDescent="0.3">
      <c r="A126" s="275" t="s">
        <v>156</v>
      </c>
      <c r="B126" s="253">
        <f>SUM(C126:N126)</f>
        <v>33.880000000000003</v>
      </c>
      <c r="C126" s="276">
        <v>0</v>
      </c>
      <c r="D126" s="277">
        <v>0</v>
      </c>
      <c r="E126" s="278">
        <v>0</v>
      </c>
      <c r="F126" s="279">
        <v>0.82</v>
      </c>
      <c r="G126" s="280">
        <v>2.75</v>
      </c>
      <c r="H126" s="281">
        <v>5.63</v>
      </c>
      <c r="I126" s="282">
        <v>10.94</v>
      </c>
      <c r="J126" s="283">
        <v>9.56</v>
      </c>
      <c r="K126" s="281">
        <v>3.93</v>
      </c>
      <c r="L126" s="284">
        <v>0.25</v>
      </c>
      <c r="M126" s="440">
        <v>0</v>
      </c>
      <c r="N126" s="278">
        <v>0</v>
      </c>
      <c r="O126" s="275" t="s">
        <v>156</v>
      </c>
    </row>
    <row r="127" spans="1:15" x14ac:dyDescent="0.3">
      <c r="A127" s="2" t="s">
        <v>157</v>
      </c>
      <c r="B127" s="18">
        <v>47</v>
      </c>
      <c r="C127" s="17">
        <v>0</v>
      </c>
      <c r="D127" s="19">
        <v>0</v>
      </c>
      <c r="E127" s="20">
        <v>0</v>
      </c>
      <c r="F127" s="21">
        <v>6</v>
      </c>
      <c r="G127" s="22">
        <v>8</v>
      </c>
      <c r="H127" s="23">
        <v>12</v>
      </c>
      <c r="I127" s="24">
        <v>26</v>
      </c>
      <c r="J127" s="25">
        <v>16</v>
      </c>
      <c r="K127" s="23">
        <v>9</v>
      </c>
      <c r="L127" s="26">
        <v>3</v>
      </c>
      <c r="M127" s="441">
        <v>0</v>
      </c>
      <c r="N127" s="20">
        <v>0</v>
      </c>
      <c r="O127" s="2" t="s">
        <v>157</v>
      </c>
    </row>
    <row r="128" spans="1:15" x14ac:dyDescent="0.3">
      <c r="A128" s="2" t="s">
        <v>86</v>
      </c>
      <c r="B128" s="18">
        <v>2006</v>
      </c>
      <c r="C128" s="17"/>
      <c r="D128" s="19"/>
      <c r="E128" s="20"/>
      <c r="F128" s="21">
        <v>2011</v>
      </c>
      <c r="G128" s="22">
        <v>2017</v>
      </c>
      <c r="H128" s="23">
        <v>2017</v>
      </c>
      <c r="I128" s="24">
        <v>2006</v>
      </c>
      <c r="J128" s="25">
        <v>2009</v>
      </c>
      <c r="K128" s="23">
        <v>2006</v>
      </c>
      <c r="L128" s="26">
        <v>2011</v>
      </c>
      <c r="M128" s="441"/>
      <c r="N128" s="20"/>
      <c r="O128" s="2" t="s">
        <v>86</v>
      </c>
    </row>
    <row r="129" spans="1:15" x14ac:dyDescent="0.3">
      <c r="A129" s="2" t="s">
        <v>158</v>
      </c>
      <c r="B129" s="18">
        <v>15</v>
      </c>
      <c r="C129" s="17">
        <v>0</v>
      </c>
      <c r="D129" s="19">
        <v>0</v>
      </c>
      <c r="E129" s="20">
        <v>0</v>
      </c>
      <c r="F129" s="21">
        <v>0</v>
      </c>
      <c r="G129" s="22">
        <v>0</v>
      </c>
      <c r="H129" s="23">
        <v>2</v>
      </c>
      <c r="I129" s="24">
        <v>4</v>
      </c>
      <c r="J129" s="25">
        <v>2</v>
      </c>
      <c r="K129" s="23">
        <v>0</v>
      </c>
      <c r="L129" s="26">
        <v>0</v>
      </c>
      <c r="M129" s="441">
        <v>0</v>
      </c>
      <c r="N129" s="20">
        <v>0</v>
      </c>
      <c r="O129" s="2" t="s">
        <v>158</v>
      </c>
    </row>
    <row r="130" spans="1:15" x14ac:dyDescent="0.3">
      <c r="A130" s="2" t="s">
        <v>86</v>
      </c>
      <c r="B130" s="18">
        <v>2007</v>
      </c>
      <c r="C130" s="17"/>
      <c r="D130" s="19"/>
      <c r="E130" s="20"/>
      <c r="F130" s="21">
        <v>2016</v>
      </c>
      <c r="G130" s="22">
        <v>2015</v>
      </c>
      <c r="H130" s="23">
        <v>2012</v>
      </c>
      <c r="I130" s="24">
        <v>2011</v>
      </c>
      <c r="J130" s="25">
        <v>2006</v>
      </c>
      <c r="K130" s="23">
        <v>2017</v>
      </c>
      <c r="L130" s="26">
        <v>2016</v>
      </c>
      <c r="M130" s="441"/>
      <c r="N130" s="20"/>
      <c r="O130" s="2" t="s">
        <v>86</v>
      </c>
    </row>
    <row r="131" spans="1:15" x14ac:dyDescent="0.3">
      <c r="A131" s="2" t="s">
        <v>159</v>
      </c>
      <c r="B131" s="100">
        <v>42834</v>
      </c>
      <c r="C131" s="17"/>
      <c r="D131" s="19"/>
      <c r="E131" s="20"/>
      <c r="F131" s="21"/>
      <c r="G131" s="22"/>
      <c r="H131" s="23"/>
      <c r="I131" s="24"/>
      <c r="J131" s="25"/>
      <c r="K131" s="23"/>
      <c r="L131" s="26"/>
      <c r="M131" s="441"/>
      <c r="N131" s="20"/>
      <c r="O131" s="2"/>
    </row>
    <row r="132" spans="1:15" x14ac:dyDescent="0.3">
      <c r="A132" s="2" t="s">
        <v>160</v>
      </c>
      <c r="B132" s="38">
        <v>39186</v>
      </c>
      <c r="C132" s="17"/>
      <c r="D132" s="19"/>
      <c r="E132" s="20"/>
      <c r="F132" s="21"/>
      <c r="G132" s="22"/>
      <c r="H132" s="23"/>
      <c r="I132" s="24"/>
      <c r="J132" s="25"/>
      <c r="K132" s="23"/>
      <c r="L132" s="26"/>
      <c r="M132" s="441"/>
      <c r="N132" s="20"/>
      <c r="O132" s="2"/>
    </row>
    <row r="133" spans="1:15" x14ac:dyDescent="0.3">
      <c r="A133" s="2" t="s">
        <v>161</v>
      </c>
      <c r="B133" s="38">
        <v>38876</v>
      </c>
      <c r="C133" s="17"/>
      <c r="D133" s="19"/>
      <c r="E133" s="20"/>
      <c r="F133" s="21"/>
      <c r="G133" s="22"/>
      <c r="H133" s="23"/>
      <c r="I133" s="24"/>
      <c r="J133" s="25"/>
      <c r="K133" s="23"/>
      <c r="L133" s="26"/>
      <c r="M133" s="441"/>
      <c r="N133" s="20"/>
      <c r="O133" s="2"/>
    </row>
    <row r="134" spans="1:15" x14ac:dyDescent="0.3">
      <c r="A134" s="2" t="s">
        <v>162</v>
      </c>
      <c r="B134" s="100">
        <v>42976</v>
      </c>
      <c r="C134" s="17"/>
      <c r="D134" s="19"/>
      <c r="E134" s="20"/>
      <c r="F134" s="21"/>
      <c r="G134" s="22"/>
      <c r="H134" s="23"/>
      <c r="I134" s="24"/>
      <c r="J134" s="25"/>
      <c r="K134" s="23"/>
      <c r="L134" s="26"/>
      <c r="M134" s="441"/>
      <c r="N134" s="20"/>
      <c r="O134" s="2"/>
    </row>
    <row r="135" spans="1:15" x14ac:dyDescent="0.3">
      <c r="A135" s="2" t="s">
        <v>163</v>
      </c>
      <c r="B135" s="38">
        <v>39299</v>
      </c>
      <c r="C135" s="17"/>
      <c r="D135" s="19"/>
      <c r="E135" s="20"/>
      <c r="F135" s="21"/>
      <c r="G135" s="22"/>
      <c r="H135" s="23"/>
      <c r="I135" s="24"/>
      <c r="J135" s="25"/>
      <c r="K135" s="23"/>
      <c r="L135" s="26"/>
      <c r="M135" s="441"/>
      <c r="N135" s="20"/>
      <c r="O135" s="2"/>
    </row>
    <row r="136" spans="1:15" ht="15" thickBot="1" x14ac:dyDescent="0.35">
      <c r="A136" s="101" t="s">
        <v>164</v>
      </c>
      <c r="B136" s="102">
        <v>37177</v>
      </c>
      <c r="C136" s="103"/>
      <c r="D136" s="104"/>
      <c r="E136" s="105"/>
      <c r="F136" s="106"/>
      <c r="G136" s="107"/>
      <c r="H136" s="108"/>
      <c r="I136" s="109"/>
      <c r="J136" s="110"/>
      <c r="K136" s="108"/>
      <c r="L136" s="111"/>
      <c r="M136" s="452"/>
      <c r="N136" s="105"/>
      <c r="O136" s="101"/>
    </row>
    <row r="137" spans="1:15" ht="15" thickTop="1" x14ac:dyDescent="0.3">
      <c r="A137" s="61" t="s">
        <v>386</v>
      </c>
      <c r="B137" s="62">
        <f>SUM(C137:N137)</f>
        <v>29</v>
      </c>
      <c r="C137" s="63">
        <v>0</v>
      </c>
      <c r="D137" s="64">
        <v>0</v>
      </c>
      <c r="E137" s="65">
        <v>0</v>
      </c>
      <c r="F137" s="66">
        <v>0</v>
      </c>
      <c r="G137" s="67">
        <v>6</v>
      </c>
      <c r="H137" s="68">
        <v>11</v>
      </c>
      <c r="I137" s="69">
        <v>7</v>
      </c>
      <c r="J137" s="70">
        <v>4</v>
      </c>
      <c r="K137" s="68">
        <v>0</v>
      </c>
      <c r="L137" s="71">
        <v>1</v>
      </c>
      <c r="M137" s="453">
        <v>0</v>
      </c>
      <c r="N137" s="65">
        <v>0</v>
      </c>
      <c r="O137" s="61" t="s">
        <v>386</v>
      </c>
    </row>
    <row r="138" spans="1:15" x14ac:dyDescent="0.3">
      <c r="A138" s="113" t="s">
        <v>156</v>
      </c>
      <c r="B138" s="114">
        <f>SUM(C138:N138)</f>
        <v>22.75</v>
      </c>
      <c r="C138" s="115">
        <v>0</v>
      </c>
      <c r="D138" s="116">
        <v>0</v>
      </c>
      <c r="E138" s="117">
        <v>0</v>
      </c>
      <c r="F138" s="118">
        <v>0</v>
      </c>
      <c r="G138" s="119">
        <v>1.25</v>
      </c>
      <c r="H138" s="120">
        <v>3</v>
      </c>
      <c r="I138" s="121">
        <v>5.5</v>
      </c>
      <c r="J138" s="122">
        <v>8.25</v>
      </c>
      <c r="K138" s="120">
        <v>4.75</v>
      </c>
      <c r="L138" s="123">
        <v>0</v>
      </c>
      <c r="M138" s="454">
        <v>0</v>
      </c>
      <c r="N138" s="117">
        <v>0</v>
      </c>
      <c r="O138" s="113" t="s">
        <v>156</v>
      </c>
    </row>
    <row r="139" spans="1:15" x14ac:dyDescent="0.3">
      <c r="A139" s="35" t="s">
        <v>157</v>
      </c>
      <c r="B139" s="138"/>
      <c r="C139" s="139">
        <v>0</v>
      </c>
      <c r="D139" s="140">
        <v>0</v>
      </c>
      <c r="E139" s="141">
        <v>0</v>
      </c>
      <c r="F139" s="142">
        <v>3</v>
      </c>
      <c r="G139" s="143">
        <v>8</v>
      </c>
      <c r="H139" s="144">
        <v>12</v>
      </c>
      <c r="I139" s="145">
        <v>21</v>
      </c>
      <c r="J139" s="146">
        <v>26</v>
      </c>
      <c r="K139" s="144">
        <v>13</v>
      </c>
      <c r="L139" s="147">
        <v>4</v>
      </c>
      <c r="M139" s="455"/>
      <c r="N139" s="141">
        <v>0</v>
      </c>
      <c r="O139" s="35" t="s">
        <v>157</v>
      </c>
    </row>
    <row r="140" spans="1:15" x14ac:dyDescent="0.3">
      <c r="A140" s="35" t="s">
        <v>86</v>
      </c>
      <c r="B140" s="138"/>
      <c r="C140" s="139"/>
      <c r="D140" s="140"/>
      <c r="E140" s="141"/>
      <c r="F140" s="142">
        <v>1945</v>
      </c>
      <c r="G140" s="143">
        <v>1945</v>
      </c>
      <c r="H140" s="144">
        <v>1976</v>
      </c>
      <c r="I140" s="145">
        <v>2006</v>
      </c>
      <c r="J140" s="146">
        <v>1947</v>
      </c>
      <c r="K140" s="144">
        <v>1959</v>
      </c>
      <c r="L140" s="147">
        <v>1959</v>
      </c>
      <c r="M140" s="455"/>
      <c r="N140" s="141"/>
      <c r="O140" s="35" t="s">
        <v>86</v>
      </c>
    </row>
    <row r="141" spans="1:15" x14ac:dyDescent="0.3">
      <c r="A141" s="35" t="s">
        <v>158</v>
      </c>
      <c r="B141" s="138"/>
      <c r="C141" s="139">
        <v>0</v>
      </c>
      <c r="D141" s="140">
        <v>0</v>
      </c>
      <c r="E141" s="141">
        <v>0</v>
      </c>
      <c r="F141" s="142">
        <v>0</v>
      </c>
      <c r="G141" s="143">
        <v>0</v>
      </c>
      <c r="H141" s="144">
        <v>0</v>
      </c>
      <c r="I141" s="145">
        <v>0</v>
      </c>
      <c r="J141" s="146">
        <v>0</v>
      </c>
      <c r="K141" s="144">
        <v>0</v>
      </c>
      <c r="L141" s="147">
        <v>0</v>
      </c>
      <c r="M141" s="455"/>
      <c r="N141" s="141">
        <v>0</v>
      </c>
      <c r="O141" s="35" t="s">
        <v>158</v>
      </c>
    </row>
    <row r="142" spans="1:15" x14ac:dyDescent="0.3">
      <c r="A142" s="149" t="s">
        <v>86</v>
      </c>
      <c r="B142" s="138"/>
      <c r="C142" s="139"/>
      <c r="D142" s="140"/>
      <c r="E142" s="141"/>
      <c r="F142" s="142">
        <v>2007</v>
      </c>
      <c r="G142" s="143">
        <v>2015</v>
      </c>
      <c r="H142" s="144" t="s">
        <v>99</v>
      </c>
      <c r="I142" s="145" t="s">
        <v>99</v>
      </c>
      <c r="J142" s="146">
        <v>2006</v>
      </c>
      <c r="K142" s="144">
        <v>2017</v>
      </c>
      <c r="L142" s="147">
        <v>2016</v>
      </c>
      <c r="M142" s="455"/>
      <c r="N142" s="141"/>
      <c r="O142" s="149" t="s">
        <v>86</v>
      </c>
    </row>
    <row r="143" spans="1:15" x14ac:dyDescent="0.3">
      <c r="A143" s="15" t="s">
        <v>166</v>
      </c>
      <c r="B143" s="16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441"/>
      <c r="N143" s="15"/>
      <c r="O143" s="15" t="s">
        <v>166</v>
      </c>
    </row>
    <row r="144" spans="1:15" x14ac:dyDescent="0.3">
      <c r="A144" s="263" t="s">
        <v>167</v>
      </c>
      <c r="B144" s="264">
        <f>SUM(C144:N144)</f>
        <v>9</v>
      </c>
      <c r="C144" s="265">
        <v>0</v>
      </c>
      <c r="D144" s="266">
        <v>0</v>
      </c>
      <c r="E144" s="267">
        <v>0</v>
      </c>
      <c r="F144" s="268">
        <v>0</v>
      </c>
      <c r="G144" s="269">
        <v>0</v>
      </c>
      <c r="H144" s="270">
        <v>3</v>
      </c>
      <c r="I144" s="271">
        <v>4</v>
      </c>
      <c r="J144" s="272">
        <v>2</v>
      </c>
      <c r="K144" s="270">
        <v>0</v>
      </c>
      <c r="L144" s="273">
        <v>0</v>
      </c>
      <c r="M144" s="447">
        <v>0</v>
      </c>
      <c r="N144" s="267">
        <v>0</v>
      </c>
      <c r="O144" s="263" t="s">
        <v>167</v>
      </c>
    </row>
    <row r="145" spans="1:15" x14ac:dyDescent="0.3">
      <c r="A145" s="275" t="s">
        <v>168</v>
      </c>
      <c r="B145" s="253">
        <f>SUM(C145:N145)</f>
        <v>7.3900000000000006</v>
      </c>
      <c r="C145" s="276">
        <v>0</v>
      </c>
      <c r="D145" s="277">
        <v>0</v>
      </c>
      <c r="E145" s="278">
        <v>0</v>
      </c>
      <c r="F145" s="279">
        <v>0</v>
      </c>
      <c r="G145" s="280">
        <v>7.0000000000000007E-2</v>
      </c>
      <c r="H145" s="281">
        <v>1.31</v>
      </c>
      <c r="I145" s="282">
        <v>2.94</v>
      </c>
      <c r="J145" s="283">
        <v>2.5</v>
      </c>
      <c r="K145" s="281">
        <v>0.56999999999999995</v>
      </c>
      <c r="L145" s="284">
        <v>0</v>
      </c>
      <c r="M145" s="440">
        <v>0</v>
      </c>
      <c r="N145" s="278">
        <v>0</v>
      </c>
      <c r="O145" s="275" t="s">
        <v>168</v>
      </c>
    </row>
    <row r="146" spans="1:15" x14ac:dyDescent="0.3">
      <c r="A146" s="2" t="s">
        <v>169</v>
      </c>
      <c r="B146" s="18">
        <v>16</v>
      </c>
      <c r="C146" s="17">
        <v>0</v>
      </c>
      <c r="D146" s="19">
        <v>0</v>
      </c>
      <c r="E146" s="20">
        <v>0</v>
      </c>
      <c r="F146" s="21">
        <v>0</v>
      </c>
      <c r="G146" s="22">
        <v>1</v>
      </c>
      <c r="H146" s="23">
        <v>4</v>
      </c>
      <c r="I146" s="24">
        <v>13</v>
      </c>
      <c r="J146" s="25">
        <v>10</v>
      </c>
      <c r="K146" s="23">
        <v>2</v>
      </c>
      <c r="L146" s="26">
        <v>0</v>
      </c>
      <c r="M146" s="441">
        <v>0</v>
      </c>
      <c r="N146" s="20">
        <v>0</v>
      </c>
      <c r="O146" s="2" t="s">
        <v>169</v>
      </c>
    </row>
    <row r="147" spans="1:15" x14ac:dyDescent="0.3">
      <c r="A147" s="2" t="s">
        <v>86</v>
      </c>
      <c r="B147" s="18">
        <v>2006</v>
      </c>
      <c r="C147" s="17"/>
      <c r="D147" s="19"/>
      <c r="E147" s="20"/>
      <c r="F147" s="21"/>
      <c r="G147" s="22">
        <v>2005</v>
      </c>
      <c r="H147" s="23">
        <v>2005</v>
      </c>
      <c r="I147" s="24">
        <v>2006</v>
      </c>
      <c r="J147" s="25">
        <v>2003</v>
      </c>
      <c r="K147" s="23">
        <v>2016</v>
      </c>
      <c r="L147" s="26"/>
      <c r="M147" s="441"/>
      <c r="N147" s="20"/>
      <c r="O147" s="2" t="s">
        <v>86</v>
      </c>
    </row>
    <row r="148" spans="1:15" x14ac:dyDescent="0.3">
      <c r="A148" s="2" t="s">
        <v>170</v>
      </c>
      <c r="B148" s="18">
        <v>2</v>
      </c>
      <c r="C148" s="17">
        <v>0</v>
      </c>
      <c r="D148" s="19">
        <v>0</v>
      </c>
      <c r="E148" s="20">
        <v>0</v>
      </c>
      <c r="F148" s="21">
        <v>0</v>
      </c>
      <c r="G148" s="22">
        <v>0</v>
      </c>
      <c r="H148" s="23">
        <v>0</v>
      </c>
      <c r="I148" s="24">
        <v>0</v>
      </c>
      <c r="J148" s="25">
        <v>0</v>
      </c>
      <c r="K148" s="23">
        <v>0</v>
      </c>
      <c r="L148" s="26">
        <v>0</v>
      </c>
      <c r="M148" s="441">
        <v>0</v>
      </c>
      <c r="N148" s="20">
        <v>0</v>
      </c>
      <c r="O148" s="2" t="s">
        <v>170</v>
      </c>
    </row>
    <row r="149" spans="1:15" x14ac:dyDescent="0.3">
      <c r="A149" s="87" t="s">
        <v>86</v>
      </c>
      <c r="B149" s="88">
        <v>2007</v>
      </c>
      <c r="C149" s="89"/>
      <c r="D149" s="90"/>
      <c r="E149" s="91"/>
      <c r="F149" s="92"/>
      <c r="G149" s="93">
        <v>2017</v>
      </c>
      <c r="H149" s="94">
        <v>2016</v>
      </c>
      <c r="I149" s="95">
        <v>2005</v>
      </c>
      <c r="J149" s="96">
        <v>2014</v>
      </c>
      <c r="K149" s="94">
        <v>2017</v>
      </c>
      <c r="L149" s="97"/>
      <c r="M149" s="450"/>
      <c r="N149" s="91"/>
      <c r="O149" s="87" t="s">
        <v>86</v>
      </c>
    </row>
    <row r="150" spans="1:15" x14ac:dyDescent="0.3">
      <c r="A150" s="2" t="s">
        <v>171</v>
      </c>
      <c r="B150" s="100">
        <v>42905</v>
      </c>
      <c r="C150" s="17"/>
      <c r="D150" s="19"/>
      <c r="E150" s="20"/>
      <c r="F150" s="21"/>
      <c r="G150" s="22"/>
      <c r="H150" s="23"/>
      <c r="I150" s="24"/>
      <c r="J150" s="25"/>
      <c r="K150" s="23"/>
      <c r="L150" s="26"/>
      <c r="M150" s="441"/>
      <c r="N150" s="20"/>
      <c r="O150" s="2"/>
    </row>
    <row r="151" spans="1:15" x14ac:dyDescent="0.3">
      <c r="A151" s="2" t="s">
        <v>172</v>
      </c>
      <c r="B151" s="38">
        <v>38499</v>
      </c>
      <c r="C151" s="17"/>
      <c r="D151" s="19"/>
      <c r="E151" s="20"/>
      <c r="F151" s="21"/>
      <c r="G151" s="22"/>
      <c r="H151" s="23"/>
      <c r="I151" s="24"/>
      <c r="J151" s="25"/>
      <c r="K151" s="23"/>
      <c r="L151" s="26"/>
      <c r="M151" s="441"/>
      <c r="N151" s="20"/>
      <c r="O151" s="2"/>
    </row>
    <row r="152" spans="1:15" x14ac:dyDescent="0.3">
      <c r="A152" s="2" t="s">
        <v>173</v>
      </c>
      <c r="B152" s="38">
        <v>39657</v>
      </c>
      <c r="C152" s="17"/>
      <c r="D152" s="19"/>
      <c r="E152" s="20"/>
      <c r="F152" s="21"/>
      <c r="G152" s="22"/>
      <c r="H152" s="23"/>
      <c r="I152" s="24"/>
      <c r="J152" s="25"/>
      <c r="K152" s="23"/>
      <c r="L152" s="26"/>
      <c r="M152" s="441"/>
      <c r="N152" s="20"/>
      <c r="O152" s="2"/>
    </row>
    <row r="153" spans="1:15" x14ac:dyDescent="0.3">
      <c r="A153" s="2" t="s">
        <v>174</v>
      </c>
      <c r="B153" s="100">
        <v>42976</v>
      </c>
      <c r="C153" s="17"/>
      <c r="D153" s="19"/>
      <c r="E153" s="20"/>
      <c r="F153" s="21"/>
      <c r="G153" s="22"/>
      <c r="H153" s="23"/>
      <c r="I153" s="24"/>
      <c r="J153" s="25"/>
      <c r="K153" s="23"/>
      <c r="L153" s="26"/>
      <c r="M153" s="441"/>
      <c r="N153" s="20"/>
      <c r="O153" s="2"/>
    </row>
    <row r="154" spans="1:15" x14ac:dyDescent="0.3">
      <c r="A154" s="2" t="s">
        <v>175</v>
      </c>
      <c r="B154" s="38">
        <v>40379</v>
      </c>
      <c r="C154" s="17"/>
      <c r="D154" s="19"/>
      <c r="E154" s="20"/>
      <c r="F154" s="21"/>
      <c r="G154" s="22"/>
      <c r="H154" s="23"/>
      <c r="I154" s="24"/>
      <c r="J154" s="25"/>
      <c r="K154" s="23"/>
      <c r="L154" s="26"/>
      <c r="M154" s="441"/>
      <c r="N154" s="20"/>
      <c r="O154" s="2"/>
    </row>
    <row r="155" spans="1:15" ht="15" thickBot="1" x14ac:dyDescent="0.35">
      <c r="A155" s="101" t="s">
        <v>176</v>
      </c>
      <c r="B155" s="102">
        <v>37885</v>
      </c>
      <c r="C155" s="103"/>
      <c r="D155" s="104"/>
      <c r="E155" s="105"/>
      <c r="F155" s="106"/>
      <c r="G155" s="107"/>
      <c r="H155" s="108"/>
      <c r="I155" s="109"/>
      <c r="J155" s="110"/>
      <c r="K155" s="108"/>
      <c r="L155" s="111"/>
      <c r="M155" s="452"/>
      <c r="N155" s="105"/>
      <c r="O155" s="101"/>
    </row>
    <row r="156" spans="1:15" ht="15" thickTop="1" x14ac:dyDescent="0.3">
      <c r="A156" s="61" t="s">
        <v>177</v>
      </c>
      <c r="B156" s="62">
        <f>SUM(C156:N156)</f>
        <v>7</v>
      </c>
      <c r="C156" s="63">
        <v>0</v>
      </c>
      <c r="D156" s="64">
        <v>0</v>
      </c>
      <c r="E156" s="65">
        <v>0</v>
      </c>
      <c r="F156" s="66">
        <v>0</v>
      </c>
      <c r="G156" s="67">
        <v>0</v>
      </c>
      <c r="H156" s="68">
        <v>3</v>
      </c>
      <c r="I156" s="69">
        <v>3</v>
      </c>
      <c r="J156" s="70">
        <v>1</v>
      </c>
      <c r="K156" s="68">
        <v>0</v>
      </c>
      <c r="L156" s="71">
        <v>0</v>
      </c>
      <c r="M156" s="453">
        <v>0</v>
      </c>
      <c r="N156" s="65">
        <v>0</v>
      </c>
      <c r="O156" s="61" t="s">
        <v>177</v>
      </c>
    </row>
    <row r="157" spans="1:15" x14ac:dyDescent="0.3">
      <c r="A157" s="2" t="s">
        <v>168</v>
      </c>
      <c r="B157" s="18">
        <f>SUM(C157:N157)</f>
        <v>3</v>
      </c>
      <c r="C157" s="17">
        <v>0</v>
      </c>
      <c r="D157" s="19">
        <v>0</v>
      </c>
      <c r="E157" s="20">
        <v>0</v>
      </c>
      <c r="F157" s="21">
        <v>0</v>
      </c>
      <c r="G157" s="22">
        <v>0</v>
      </c>
      <c r="H157" s="23">
        <v>1</v>
      </c>
      <c r="I157" s="24">
        <v>1</v>
      </c>
      <c r="J157" s="25">
        <v>1</v>
      </c>
      <c r="K157" s="23">
        <v>0</v>
      </c>
      <c r="L157" s="26">
        <v>0</v>
      </c>
      <c r="M157" s="441">
        <v>0</v>
      </c>
      <c r="N157" s="20">
        <v>0</v>
      </c>
      <c r="O157" s="2" t="s">
        <v>168</v>
      </c>
    </row>
    <row r="158" spans="1:15" x14ac:dyDescent="0.3">
      <c r="A158" s="2" t="s">
        <v>169</v>
      </c>
      <c r="B158" s="16"/>
      <c r="C158" s="17">
        <v>0</v>
      </c>
      <c r="D158" s="19">
        <v>0</v>
      </c>
      <c r="E158" s="20">
        <v>0</v>
      </c>
      <c r="F158" s="21">
        <v>0</v>
      </c>
      <c r="G158" s="22">
        <v>4</v>
      </c>
      <c r="H158" s="23">
        <v>7</v>
      </c>
      <c r="I158" s="24">
        <v>7</v>
      </c>
      <c r="J158" s="25">
        <v>9</v>
      </c>
      <c r="K158" s="23">
        <v>3</v>
      </c>
      <c r="L158" s="26">
        <v>0</v>
      </c>
      <c r="M158" s="441">
        <v>0</v>
      </c>
      <c r="N158" s="20">
        <v>0</v>
      </c>
      <c r="O158" s="2" t="s">
        <v>169</v>
      </c>
    </row>
    <row r="159" spans="1:15" x14ac:dyDescent="0.3">
      <c r="A159" s="2" t="s">
        <v>86</v>
      </c>
      <c r="B159" s="16"/>
      <c r="C159" s="17"/>
      <c r="D159" s="19"/>
      <c r="E159" s="20"/>
      <c r="F159" s="21"/>
      <c r="G159" s="22">
        <v>1947</v>
      </c>
      <c r="H159" s="23">
        <v>1976</v>
      </c>
      <c r="I159" s="24">
        <v>2006</v>
      </c>
      <c r="J159" s="25">
        <v>1947</v>
      </c>
      <c r="K159" s="23">
        <v>1961</v>
      </c>
      <c r="L159" s="26"/>
      <c r="M159" s="441"/>
      <c r="N159" s="20"/>
      <c r="O159" s="2" t="s">
        <v>86</v>
      </c>
    </row>
    <row r="160" spans="1:15" x14ac:dyDescent="0.3">
      <c r="A160" s="2" t="s">
        <v>170</v>
      </c>
      <c r="B160" s="16"/>
      <c r="C160" s="17">
        <v>0</v>
      </c>
      <c r="D160" s="19">
        <v>0</v>
      </c>
      <c r="E160" s="20">
        <v>0</v>
      </c>
      <c r="F160" s="21">
        <v>0</v>
      </c>
      <c r="G160" s="22">
        <v>0</v>
      </c>
      <c r="H160" s="23">
        <v>0</v>
      </c>
      <c r="I160" s="24">
        <v>0</v>
      </c>
      <c r="J160" s="25">
        <v>0</v>
      </c>
      <c r="K160" s="23">
        <v>0</v>
      </c>
      <c r="L160" s="26">
        <v>0</v>
      </c>
      <c r="M160" s="441">
        <v>0</v>
      </c>
      <c r="N160" s="20">
        <v>0</v>
      </c>
      <c r="O160" s="2" t="s">
        <v>170</v>
      </c>
    </row>
    <row r="161" spans="1:15" x14ac:dyDescent="0.3">
      <c r="A161" s="87" t="s">
        <v>86</v>
      </c>
      <c r="B161" s="16"/>
      <c r="C161" s="17"/>
      <c r="D161" s="19"/>
      <c r="E161" s="20"/>
      <c r="F161" s="21"/>
      <c r="G161" s="22">
        <v>2017</v>
      </c>
      <c r="H161" s="23">
        <v>2015</v>
      </c>
      <c r="I161" s="24">
        <v>2004</v>
      </c>
      <c r="J161" s="25">
        <v>2014</v>
      </c>
      <c r="K161" s="23">
        <v>2015</v>
      </c>
      <c r="L161" s="26"/>
      <c r="M161" s="441"/>
      <c r="N161" s="20"/>
      <c r="O161" s="87" t="s">
        <v>86</v>
      </c>
    </row>
    <row r="162" spans="1:15" x14ac:dyDescent="0.3">
      <c r="A162" s="15" t="s">
        <v>178</v>
      </c>
      <c r="B162" s="16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441"/>
      <c r="N162" s="15"/>
      <c r="O162" s="15" t="s">
        <v>178</v>
      </c>
    </row>
    <row r="163" spans="1:15" x14ac:dyDescent="0.3">
      <c r="A163" s="263" t="s">
        <v>179</v>
      </c>
      <c r="B163" s="264">
        <f>SUM(C163:N163)</f>
        <v>762.59999999999991</v>
      </c>
      <c r="C163" s="265">
        <v>53.8</v>
      </c>
      <c r="D163" s="266">
        <v>46</v>
      </c>
      <c r="E163" s="267">
        <v>52.4</v>
      </c>
      <c r="F163" s="268">
        <v>7.4</v>
      </c>
      <c r="G163" s="269">
        <v>62.2</v>
      </c>
      <c r="H163" s="270">
        <v>22.4</v>
      </c>
      <c r="I163" s="271">
        <v>23.4</v>
      </c>
      <c r="J163" s="272">
        <v>93.8</v>
      </c>
      <c r="K163" s="270">
        <v>133.6</v>
      </c>
      <c r="L163" s="273">
        <v>47</v>
      </c>
      <c r="M163" s="447">
        <v>97.8</v>
      </c>
      <c r="N163" s="267">
        <v>122.8</v>
      </c>
      <c r="O163" s="263" t="s">
        <v>179</v>
      </c>
    </row>
    <row r="164" spans="1:15" x14ac:dyDescent="0.3">
      <c r="A164" s="275" t="s">
        <v>180</v>
      </c>
      <c r="B164" s="253">
        <f>SUM(C164:N164)</f>
        <v>779.32</v>
      </c>
      <c r="C164" s="276">
        <v>63.58</v>
      </c>
      <c r="D164" s="277">
        <v>58.56</v>
      </c>
      <c r="E164" s="278">
        <v>59.27</v>
      </c>
      <c r="F164" s="279">
        <v>43.04</v>
      </c>
      <c r="G164" s="280">
        <v>61.39</v>
      </c>
      <c r="H164" s="281">
        <v>53.63</v>
      </c>
      <c r="I164" s="286">
        <v>76.03</v>
      </c>
      <c r="J164" s="283">
        <v>86.74</v>
      </c>
      <c r="K164" s="281">
        <v>52.13</v>
      </c>
      <c r="L164" s="284">
        <v>64.95</v>
      </c>
      <c r="M164" s="440">
        <v>81.099999999999994</v>
      </c>
      <c r="N164" s="278">
        <v>78.900000000000006</v>
      </c>
      <c r="O164" s="275" t="s">
        <v>180</v>
      </c>
    </row>
    <row r="165" spans="1:15" x14ac:dyDescent="0.3">
      <c r="A165" s="2" t="s">
        <v>28</v>
      </c>
      <c r="B165" s="18">
        <f t="shared" ref="B165:N165" si="10">INT((B163-B164)*10000/B164)/100</f>
        <v>-2.15</v>
      </c>
      <c r="C165" s="17">
        <f t="shared" si="10"/>
        <v>-15.39</v>
      </c>
      <c r="D165" s="19">
        <f t="shared" si="10"/>
        <v>-21.45</v>
      </c>
      <c r="E165" s="20">
        <f t="shared" si="10"/>
        <v>-11.6</v>
      </c>
      <c r="F165" s="21">
        <f t="shared" si="10"/>
        <v>-82.81</v>
      </c>
      <c r="G165" s="22">
        <f t="shared" si="10"/>
        <v>1.31</v>
      </c>
      <c r="H165" s="23">
        <f t="shared" si="10"/>
        <v>-58.24</v>
      </c>
      <c r="I165" s="24">
        <f t="shared" si="10"/>
        <v>-69.23</v>
      </c>
      <c r="J165" s="25">
        <f t="shared" si="10"/>
        <v>8.1300000000000008</v>
      </c>
      <c r="K165" s="23">
        <f t="shared" si="10"/>
        <v>156.28</v>
      </c>
      <c r="L165" s="26">
        <f t="shared" si="10"/>
        <v>-27.64</v>
      </c>
      <c r="M165" s="441">
        <f t="shared" si="10"/>
        <v>20.59</v>
      </c>
      <c r="N165" s="20">
        <f t="shared" si="10"/>
        <v>55.64</v>
      </c>
      <c r="O165" s="2" t="s">
        <v>28</v>
      </c>
    </row>
    <row r="166" spans="1:15" x14ac:dyDescent="0.3">
      <c r="A166" s="2" t="s">
        <v>181</v>
      </c>
      <c r="B166" s="18">
        <v>1180</v>
      </c>
      <c r="C166" s="17">
        <v>102.4</v>
      </c>
      <c r="D166" s="19">
        <v>135.5</v>
      </c>
      <c r="E166" s="20">
        <v>185</v>
      </c>
      <c r="F166" s="21">
        <v>182.5</v>
      </c>
      <c r="G166" s="22">
        <v>128</v>
      </c>
      <c r="H166" s="23">
        <v>107</v>
      </c>
      <c r="I166" s="24">
        <v>144.6</v>
      </c>
      <c r="J166" s="25">
        <v>164.5</v>
      </c>
      <c r="K166" s="23">
        <v>144.5</v>
      </c>
      <c r="L166" s="26">
        <v>162.19999999999999</v>
      </c>
      <c r="M166" s="441">
        <v>175</v>
      </c>
      <c r="N166" s="20">
        <v>130.5</v>
      </c>
      <c r="O166" s="2" t="s">
        <v>181</v>
      </c>
    </row>
    <row r="167" spans="1:15" x14ac:dyDescent="0.3">
      <c r="A167" s="2" t="s">
        <v>86</v>
      </c>
      <c r="B167" s="18">
        <v>2001</v>
      </c>
      <c r="C167" s="17">
        <v>2015</v>
      </c>
      <c r="D167" s="19">
        <v>2002</v>
      </c>
      <c r="E167" s="20">
        <v>2001</v>
      </c>
      <c r="F167" s="21">
        <v>2001</v>
      </c>
      <c r="G167" s="22">
        <v>2006</v>
      </c>
      <c r="H167" s="23">
        <v>2007</v>
      </c>
      <c r="I167" s="24">
        <v>2012</v>
      </c>
      <c r="J167" s="25">
        <v>2002</v>
      </c>
      <c r="K167" s="23">
        <v>2001</v>
      </c>
      <c r="L167" s="26">
        <v>2012</v>
      </c>
      <c r="M167" s="441">
        <v>2002</v>
      </c>
      <c r="N167" s="20">
        <v>2002</v>
      </c>
      <c r="O167" s="2" t="s">
        <v>86</v>
      </c>
    </row>
    <row r="168" spans="1:15" x14ac:dyDescent="0.3">
      <c r="A168" s="2" t="s">
        <v>182</v>
      </c>
      <c r="B168" s="18">
        <v>529</v>
      </c>
      <c r="C168" s="17">
        <v>32</v>
      </c>
      <c r="D168" s="19">
        <v>5.6</v>
      </c>
      <c r="E168" s="20">
        <v>19</v>
      </c>
      <c r="F168" s="21">
        <v>7.4</v>
      </c>
      <c r="G168" s="22">
        <v>9.6</v>
      </c>
      <c r="H168" s="23">
        <v>20.2</v>
      </c>
      <c r="I168" s="24">
        <v>21.4</v>
      </c>
      <c r="J168" s="25">
        <v>9.4</v>
      </c>
      <c r="K168" s="23">
        <v>7</v>
      </c>
      <c r="L168" s="26">
        <v>26.2</v>
      </c>
      <c r="M168" s="441">
        <v>28.2</v>
      </c>
      <c r="N168" s="20">
        <v>19.600000000000001</v>
      </c>
      <c r="O168" s="2" t="s">
        <v>182</v>
      </c>
    </row>
    <row r="169" spans="1:15" ht="15" thickBot="1" x14ac:dyDescent="0.35">
      <c r="A169" s="87" t="s">
        <v>86</v>
      </c>
      <c r="B169" s="88">
        <v>2003</v>
      </c>
      <c r="C169" s="89">
        <v>2007</v>
      </c>
      <c r="D169" s="90">
        <v>2012</v>
      </c>
      <c r="E169" s="91">
        <v>2003</v>
      </c>
      <c r="F169" s="92">
        <v>2017</v>
      </c>
      <c r="G169" s="93">
        <v>2011</v>
      </c>
      <c r="H169" s="94">
        <v>2015</v>
      </c>
      <c r="I169" s="95">
        <v>2016</v>
      </c>
      <c r="J169" s="96">
        <v>2009</v>
      </c>
      <c r="K169" s="94">
        <v>2003</v>
      </c>
      <c r="L169" s="97">
        <v>2016</v>
      </c>
      <c r="M169" s="450">
        <v>2011</v>
      </c>
      <c r="N169" s="91">
        <v>2016</v>
      </c>
      <c r="O169" s="87" t="s">
        <v>86</v>
      </c>
    </row>
    <row r="170" spans="1:15" ht="15" thickTop="1" x14ac:dyDescent="0.3">
      <c r="A170" s="61" t="s">
        <v>183</v>
      </c>
      <c r="B170" s="62">
        <f>SUM(C170:N170)</f>
        <v>917.6</v>
      </c>
      <c r="C170" s="63">
        <v>48.9</v>
      </c>
      <c r="D170" s="64">
        <v>50.6</v>
      </c>
      <c r="E170" s="65">
        <v>54.7</v>
      </c>
      <c r="F170" s="66">
        <v>12.8</v>
      </c>
      <c r="G170" s="67">
        <v>71.900000000000006</v>
      </c>
      <c r="H170" s="68">
        <v>39</v>
      </c>
      <c r="I170" s="69">
        <v>25.4</v>
      </c>
      <c r="J170" s="70">
        <v>105</v>
      </c>
      <c r="K170" s="68">
        <v>164.3</v>
      </c>
      <c r="L170" s="71">
        <v>52.6</v>
      </c>
      <c r="M170" s="453">
        <v>142.80000000000001</v>
      </c>
      <c r="N170" s="65">
        <v>149.6</v>
      </c>
      <c r="O170" s="61" t="s">
        <v>183</v>
      </c>
    </row>
    <row r="171" spans="1:15" x14ac:dyDescent="0.3">
      <c r="A171" s="2" t="s">
        <v>184</v>
      </c>
      <c r="B171" s="18">
        <v>748</v>
      </c>
      <c r="C171" s="17">
        <v>60</v>
      </c>
      <c r="D171" s="19">
        <v>49.4</v>
      </c>
      <c r="E171" s="20">
        <v>49.1</v>
      </c>
      <c r="F171" s="21">
        <v>50.6</v>
      </c>
      <c r="G171" s="22">
        <v>55.2</v>
      </c>
      <c r="H171" s="23">
        <v>64.5</v>
      </c>
      <c r="I171" s="24">
        <v>55.1</v>
      </c>
      <c r="J171" s="25">
        <v>66.900000000000006</v>
      </c>
      <c r="K171" s="23">
        <v>75</v>
      </c>
      <c r="L171" s="26">
        <v>71.3</v>
      </c>
      <c r="M171" s="441">
        <v>77.2</v>
      </c>
      <c r="N171" s="20">
        <v>73.7</v>
      </c>
      <c r="O171" s="2" t="s">
        <v>184</v>
      </c>
    </row>
    <row r="172" spans="1:15" x14ac:dyDescent="0.3">
      <c r="A172" s="2" t="s">
        <v>28</v>
      </c>
      <c r="B172" s="18">
        <f t="shared" ref="B172:N172" si="11">INT((B170-B171)*10000/B171)/100</f>
        <v>22.67</v>
      </c>
      <c r="C172" s="17">
        <f t="shared" si="11"/>
        <v>-18.5</v>
      </c>
      <c r="D172" s="19">
        <f t="shared" si="11"/>
        <v>2.42</v>
      </c>
      <c r="E172" s="20">
        <f t="shared" si="11"/>
        <v>11.4</v>
      </c>
      <c r="F172" s="21">
        <f t="shared" si="11"/>
        <v>-74.709999999999994</v>
      </c>
      <c r="G172" s="22">
        <f t="shared" si="11"/>
        <v>30.25</v>
      </c>
      <c r="H172" s="23">
        <f t="shared" si="11"/>
        <v>-39.54</v>
      </c>
      <c r="I172" s="24">
        <f t="shared" si="11"/>
        <v>-53.91</v>
      </c>
      <c r="J172" s="25">
        <f t="shared" si="11"/>
        <v>56.95</v>
      </c>
      <c r="K172" s="23">
        <f t="shared" si="11"/>
        <v>119.06</v>
      </c>
      <c r="L172" s="26">
        <f t="shared" si="11"/>
        <v>-26.23</v>
      </c>
      <c r="M172" s="441">
        <f t="shared" si="11"/>
        <v>84.97</v>
      </c>
      <c r="N172" s="20">
        <f t="shared" si="11"/>
        <v>102.98</v>
      </c>
      <c r="O172" s="2" t="s">
        <v>28</v>
      </c>
    </row>
    <row r="173" spans="1:15" x14ac:dyDescent="0.3">
      <c r="A173" s="2" t="s">
        <v>181</v>
      </c>
      <c r="B173" s="16"/>
      <c r="C173" s="17">
        <v>145</v>
      </c>
      <c r="D173" s="19">
        <v>132</v>
      </c>
      <c r="E173" s="20">
        <v>169</v>
      </c>
      <c r="F173" s="21">
        <v>148</v>
      </c>
      <c r="G173" s="22">
        <v>114</v>
      </c>
      <c r="H173" s="23">
        <v>150</v>
      </c>
      <c r="I173" s="24">
        <v>135.69999999999999</v>
      </c>
      <c r="J173" s="25">
        <v>174</v>
      </c>
      <c r="K173" s="23">
        <v>171</v>
      </c>
      <c r="L173" s="26">
        <v>216</v>
      </c>
      <c r="M173" s="441">
        <v>169</v>
      </c>
      <c r="N173" s="20">
        <v>204</v>
      </c>
      <c r="O173" s="2" t="s">
        <v>181</v>
      </c>
    </row>
    <row r="174" spans="1:15" x14ac:dyDescent="0.3">
      <c r="A174" s="2" t="s">
        <v>86</v>
      </c>
      <c r="B174" s="16"/>
      <c r="C174" s="17">
        <v>1995</v>
      </c>
      <c r="D174" s="19">
        <v>1957</v>
      </c>
      <c r="E174" s="20">
        <v>2001</v>
      </c>
      <c r="F174" s="21">
        <v>2000</v>
      </c>
      <c r="G174" s="22">
        <v>1945</v>
      </c>
      <c r="H174" s="23">
        <v>2003</v>
      </c>
      <c r="I174" s="24">
        <v>2012</v>
      </c>
      <c r="J174" s="25">
        <v>1945</v>
      </c>
      <c r="K174" s="23">
        <v>1958</v>
      </c>
      <c r="L174" s="26">
        <v>2000</v>
      </c>
      <c r="M174" s="441">
        <v>2000</v>
      </c>
      <c r="N174" s="20">
        <v>1965</v>
      </c>
      <c r="O174" s="2" t="s">
        <v>86</v>
      </c>
    </row>
    <row r="175" spans="1:15" x14ac:dyDescent="0.3">
      <c r="A175" s="2" t="s">
        <v>182</v>
      </c>
      <c r="B175" s="16"/>
      <c r="C175" s="17">
        <v>3</v>
      </c>
      <c r="D175" s="19">
        <v>2</v>
      </c>
      <c r="E175" s="20">
        <v>3</v>
      </c>
      <c r="F175" s="21">
        <v>6</v>
      </c>
      <c r="G175" s="22">
        <v>9</v>
      </c>
      <c r="H175" s="23">
        <v>3</v>
      </c>
      <c r="I175" s="24">
        <v>12</v>
      </c>
      <c r="J175" s="25">
        <v>9</v>
      </c>
      <c r="K175" s="23">
        <v>2</v>
      </c>
      <c r="L175" s="26">
        <v>5</v>
      </c>
      <c r="M175" s="441">
        <v>8</v>
      </c>
      <c r="N175" s="20">
        <v>9</v>
      </c>
      <c r="O175" s="2" t="s">
        <v>182</v>
      </c>
    </row>
    <row r="176" spans="1:15" x14ac:dyDescent="0.3">
      <c r="A176" s="87" t="s">
        <v>86</v>
      </c>
      <c r="B176" s="16"/>
      <c r="C176" s="17">
        <v>1997</v>
      </c>
      <c r="D176" s="19">
        <v>1959</v>
      </c>
      <c r="E176" s="20">
        <v>1953</v>
      </c>
      <c r="F176" s="21">
        <v>2007</v>
      </c>
      <c r="G176" s="22">
        <v>1989</v>
      </c>
      <c r="H176" s="23">
        <v>1976</v>
      </c>
      <c r="I176" s="24">
        <v>1982</v>
      </c>
      <c r="J176" s="25">
        <v>1991</v>
      </c>
      <c r="K176" s="23">
        <v>1959</v>
      </c>
      <c r="L176" s="26">
        <v>1969</v>
      </c>
      <c r="M176" s="441">
        <v>1955</v>
      </c>
      <c r="N176" s="20">
        <v>1971</v>
      </c>
      <c r="O176" s="87" t="s">
        <v>86</v>
      </c>
    </row>
    <row r="177" spans="1:15" x14ac:dyDescent="0.3">
      <c r="A177" s="15" t="s">
        <v>185</v>
      </c>
      <c r="B177" s="16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441"/>
      <c r="N177" s="15"/>
      <c r="O177" s="15" t="s">
        <v>185</v>
      </c>
    </row>
    <row r="178" spans="1:15" x14ac:dyDescent="0.3">
      <c r="A178" s="3" t="s">
        <v>186</v>
      </c>
      <c r="B178" s="4">
        <f>SUM(C178:N178)</f>
        <v>1648.17</v>
      </c>
      <c r="C178" s="423">
        <v>68.400000000000006</v>
      </c>
      <c r="D178" s="424">
        <v>46.5</v>
      </c>
      <c r="E178" s="425">
        <v>126</v>
      </c>
      <c r="F178" s="426">
        <v>216.75</v>
      </c>
      <c r="G178" s="427">
        <v>203.4</v>
      </c>
      <c r="H178" s="428">
        <v>268.87</v>
      </c>
      <c r="I178" s="429">
        <v>182.75</v>
      </c>
      <c r="J178" s="430">
        <v>174.5</v>
      </c>
      <c r="K178" s="428">
        <v>132.5</v>
      </c>
      <c r="L178" s="431">
        <v>111.8</v>
      </c>
      <c r="M178" s="456">
        <v>70.7</v>
      </c>
      <c r="N178" s="425">
        <v>46</v>
      </c>
      <c r="O178" s="3" t="s">
        <v>186</v>
      </c>
    </row>
    <row r="179" spans="1:15" x14ac:dyDescent="0.3">
      <c r="A179" s="2" t="s">
        <v>187</v>
      </c>
      <c r="B179" s="4">
        <f>SUM(C179:N179)</f>
        <v>1645</v>
      </c>
      <c r="C179" s="17">
        <v>68</v>
      </c>
      <c r="D179" s="19">
        <v>80</v>
      </c>
      <c r="E179" s="20">
        <v>115</v>
      </c>
      <c r="F179" s="21">
        <v>162</v>
      </c>
      <c r="G179" s="22">
        <v>199</v>
      </c>
      <c r="H179" s="23">
        <v>206</v>
      </c>
      <c r="I179" s="24">
        <v>213</v>
      </c>
      <c r="J179" s="25">
        <v>213</v>
      </c>
      <c r="K179" s="23">
        <v>151</v>
      </c>
      <c r="L179" s="26">
        <v>116</v>
      </c>
      <c r="M179" s="441">
        <v>74</v>
      </c>
      <c r="N179" s="20">
        <v>48</v>
      </c>
      <c r="O179" s="2" t="s">
        <v>187</v>
      </c>
    </row>
    <row r="180" spans="1:15" x14ac:dyDescent="0.3">
      <c r="A180" s="2" t="s">
        <v>28</v>
      </c>
      <c r="B180" s="18">
        <f t="shared" ref="B180:N180" si="12">INT((B178-B179)*10000/B179)/100</f>
        <v>0.19</v>
      </c>
      <c r="C180" s="17">
        <f t="shared" si="12"/>
        <v>0.57999999999999996</v>
      </c>
      <c r="D180" s="19">
        <f t="shared" si="12"/>
        <v>-41.88</v>
      </c>
      <c r="E180" s="20">
        <f t="shared" si="12"/>
        <v>9.56</v>
      </c>
      <c r="F180" s="21">
        <f t="shared" si="12"/>
        <v>33.79</v>
      </c>
      <c r="G180" s="22">
        <f t="shared" si="12"/>
        <v>2.21</v>
      </c>
      <c r="H180" s="23">
        <f t="shared" si="12"/>
        <v>30.51</v>
      </c>
      <c r="I180" s="24">
        <f t="shared" si="12"/>
        <v>-14.21</v>
      </c>
      <c r="J180" s="25">
        <f t="shared" si="12"/>
        <v>-18.079999999999998</v>
      </c>
      <c r="K180" s="23">
        <f t="shared" si="12"/>
        <v>-12.26</v>
      </c>
      <c r="L180" s="26">
        <f t="shared" si="12"/>
        <v>-3.63</v>
      </c>
      <c r="M180" s="441">
        <f t="shared" si="12"/>
        <v>-4.46</v>
      </c>
      <c r="N180" s="20">
        <f t="shared" si="12"/>
        <v>-4.17</v>
      </c>
      <c r="O180" s="2" t="s">
        <v>28</v>
      </c>
    </row>
    <row r="181" spans="1:15" x14ac:dyDescent="0.3">
      <c r="A181" s="2" t="s">
        <v>188</v>
      </c>
      <c r="B181" s="18">
        <v>1817.63</v>
      </c>
      <c r="C181" s="17">
        <v>95</v>
      </c>
      <c r="D181" s="19">
        <v>154</v>
      </c>
      <c r="E181" s="20">
        <v>204</v>
      </c>
      <c r="F181" s="21">
        <v>291</v>
      </c>
      <c r="G181" s="22">
        <v>273.39999999999998</v>
      </c>
      <c r="H181" s="23">
        <v>292</v>
      </c>
      <c r="I181" s="24">
        <v>310</v>
      </c>
      <c r="J181" s="25">
        <v>284</v>
      </c>
      <c r="K181" s="23">
        <v>238</v>
      </c>
      <c r="L181" s="26">
        <v>179</v>
      </c>
      <c r="M181" s="441">
        <v>95</v>
      </c>
      <c r="N181" s="20">
        <v>90.3</v>
      </c>
      <c r="O181" s="2" t="s">
        <v>188</v>
      </c>
    </row>
    <row r="182" spans="1:15" x14ac:dyDescent="0.3">
      <c r="A182" s="2" t="s">
        <v>86</v>
      </c>
      <c r="B182" s="18">
        <v>2015</v>
      </c>
      <c r="C182" s="17">
        <v>2005</v>
      </c>
      <c r="D182" s="19">
        <v>2008</v>
      </c>
      <c r="E182" s="20">
        <v>2014</v>
      </c>
      <c r="F182" s="21">
        <v>2007</v>
      </c>
      <c r="G182" s="22">
        <v>2011</v>
      </c>
      <c r="H182" s="23">
        <v>1976</v>
      </c>
      <c r="I182" s="24">
        <v>1990</v>
      </c>
      <c r="J182" s="25">
        <v>1976</v>
      </c>
      <c r="K182" s="23">
        <v>1997</v>
      </c>
      <c r="L182" s="26">
        <v>1965</v>
      </c>
      <c r="M182" s="441">
        <v>2005</v>
      </c>
      <c r="N182" s="20">
        <v>2013</v>
      </c>
      <c r="O182" s="2" t="s">
        <v>86</v>
      </c>
    </row>
    <row r="183" spans="1:15" x14ac:dyDescent="0.3">
      <c r="A183" s="2" t="s">
        <v>189</v>
      </c>
      <c r="B183" s="18">
        <v>1603</v>
      </c>
      <c r="C183" s="17">
        <v>32</v>
      </c>
      <c r="D183" s="19">
        <v>28</v>
      </c>
      <c r="E183" s="20">
        <v>54</v>
      </c>
      <c r="F183" s="21">
        <v>100</v>
      </c>
      <c r="G183" s="22">
        <v>120</v>
      </c>
      <c r="H183" s="23">
        <v>115</v>
      </c>
      <c r="I183" s="24">
        <v>141</v>
      </c>
      <c r="J183" s="25">
        <v>127</v>
      </c>
      <c r="K183" s="23">
        <v>81</v>
      </c>
      <c r="L183" s="26">
        <v>52</v>
      </c>
      <c r="M183" s="441">
        <v>42</v>
      </c>
      <c r="N183" s="20">
        <v>17</v>
      </c>
      <c r="O183" s="2" t="s">
        <v>189</v>
      </c>
    </row>
    <row r="184" spans="1:15" x14ac:dyDescent="0.3">
      <c r="A184" s="2" t="s">
        <v>86</v>
      </c>
      <c r="B184" s="18">
        <v>2002</v>
      </c>
      <c r="C184" s="17">
        <v>1964</v>
      </c>
      <c r="D184" s="19">
        <v>2006</v>
      </c>
      <c r="E184" s="20">
        <v>2001</v>
      </c>
      <c r="F184" s="21">
        <v>1998</v>
      </c>
      <c r="G184" s="22">
        <v>2006</v>
      </c>
      <c r="H184" s="23">
        <v>2007</v>
      </c>
      <c r="I184" s="24">
        <v>1965</v>
      </c>
      <c r="J184" s="25">
        <v>1968</v>
      </c>
      <c r="K184" s="23">
        <v>1984</v>
      </c>
      <c r="L184" s="26">
        <v>1998</v>
      </c>
      <c r="M184" s="441">
        <v>2010</v>
      </c>
      <c r="N184" s="20">
        <v>1988</v>
      </c>
      <c r="O184" s="2" t="s">
        <v>86</v>
      </c>
    </row>
    <row r="185" spans="1:15" x14ac:dyDescent="0.3">
      <c r="A185" s="15" t="s">
        <v>190</v>
      </c>
      <c r="B185" s="16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441"/>
      <c r="N185" s="15"/>
      <c r="O185" s="15" t="s">
        <v>190</v>
      </c>
    </row>
    <row r="186" spans="1:15" x14ac:dyDescent="0.3">
      <c r="A186" s="263" t="s">
        <v>191</v>
      </c>
      <c r="B186" s="264">
        <f>SUM(C186:N186)</f>
        <v>120</v>
      </c>
      <c r="C186" s="265">
        <v>9</v>
      </c>
      <c r="D186" s="266">
        <v>10</v>
      </c>
      <c r="E186" s="267">
        <v>8</v>
      </c>
      <c r="F186" s="268">
        <v>3</v>
      </c>
      <c r="G186" s="269">
        <v>9</v>
      </c>
      <c r="H186" s="270">
        <v>6</v>
      </c>
      <c r="I186" s="271">
        <v>10</v>
      </c>
      <c r="J186" s="272">
        <v>12</v>
      </c>
      <c r="K186" s="270">
        <v>13</v>
      </c>
      <c r="L186" s="273">
        <v>10</v>
      </c>
      <c r="M186" s="447">
        <v>13</v>
      </c>
      <c r="N186" s="267">
        <v>17</v>
      </c>
      <c r="O186" s="263" t="s">
        <v>191</v>
      </c>
    </row>
    <row r="187" spans="1:15" x14ac:dyDescent="0.3">
      <c r="A187" s="275" t="s">
        <v>192</v>
      </c>
      <c r="B187" s="253">
        <f>SUM(C187:N187)</f>
        <v>130.78</v>
      </c>
      <c r="C187" s="276">
        <v>12.88</v>
      </c>
      <c r="D187" s="277">
        <v>11.13</v>
      </c>
      <c r="E187" s="278">
        <v>10.19</v>
      </c>
      <c r="F187" s="279">
        <v>8.3800000000000008</v>
      </c>
      <c r="G187" s="280">
        <v>10.57</v>
      </c>
      <c r="H187" s="281">
        <v>8.75</v>
      </c>
      <c r="I187" s="282">
        <v>11.25</v>
      </c>
      <c r="J187" s="283">
        <v>11.18</v>
      </c>
      <c r="K187" s="281">
        <v>8.6300000000000008</v>
      </c>
      <c r="L187" s="284">
        <v>11.44</v>
      </c>
      <c r="M187" s="440">
        <v>13.38</v>
      </c>
      <c r="N187" s="278">
        <v>13</v>
      </c>
      <c r="O187" s="275" t="s">
        <v>192</v>
      </c>
    </row>
    <row r="188" spans="1:15" x14ac:dyDescent="0.3">
      <c r="A188" s="2" t="s">
        <v>193</v>
      </c>
      <c r="B188" s="18">
        <v>174</v>
      </c>
      <c r="C188" s="17">
        <v>20</v>
      </c>
      <c r="D188" s="19">
        <v>21</v>
      </c>
      <c r="E188" s="20">
        <v>20</v>
      </c>
      <c r="F188" s="21">
        <v>21</v>
      </c>
      <c r="G188" s="22">
        <v>21</v>
      </c>
      <c r="H188" s="23">
        <v>15</v>
      </c>
      <c r="I188" s="24">
        <v>17</v>
      </c>
      <c r="J188" s="25">
        <v>19</v>
      </c>
      <c r="K188" s="23">
        <v>18</v>
      </c>
      <c r="L188" s="26">
        <v>19</v>
      </c>
      <c r="M188" s="441">
        <v>18</v>
      </c>
      <c r="N188" s="20">
        <v>23</v>
      </c>
      <c r="O188" s="2" t="s">
        <v>193</v>
      </c>
    </row>
    <row r="189" spans="1:15" x14ac:dyDescent="0.3">
      <c r="A189" s="2" t="s">
        <v>86</v>
      </c>
      <c r="B189" s="18">
        <v>2002</v>
      </c>
      <c r="C189" s="17">
        <v>2014</v>
      </c>
      <c r="D189" s="19">
        <v>2002</v>
      </c>
      <c r="E189" s="20">
        <v>2008</v>
      </c>
      <c r="F189" s="21">
        <v>2001</v>
      </c>
      <c r="G189" s="22">
        <v>2002</v>
      </c>
      <c r="H189" s="23">
        <v>2007</v>
      </c>
      <c r="I189" s="24">
        <v>2007</v>
      </c>
      <c r="J189" s="25">
        <v>2014</v>
      </c>
      <c r="K189" s="23">
        <v>2001</v>
      </c>
      <c r="L189" s="26">
        <v>2012</v>
      </c>
      <c r="M189" s="441">
        <v>2009</v>
      </c>
      <c r="N189" s="20">
        <v>2011</v>
      </c>
      <c r="O189" s="2" t="s">
        <v>86</v>
      </c>
    </row>
    <row r="190" spans="1:15" x14ac:dyDescent="0.3">
      <c r="A190" s="2" t="s">
        <v>194</v>
      </c>
      <c r="B190" s="18">
        <v>109</v>
      </c>
      <c r="C190" s="17">
        <v>8</v>
      </c>
      <c r="D190" s="19">
        <v>2</v>
      </c>
      <c r="E190" s="20">
        <v>4</v>
      </c>
      <c r="F190" s="21">
        <v>2</v>
      </c>
      <c r="G190" s="22">
        <v>4</v>
      </c>
      <c r="H190" s="23">
        <v>3</v>
      </c>
      <c r="I190" s="24">
        <v>5</v>
      </c>
      <c r="J190" s="25">
        <v>2</v>
      </c>
      <c r="K190" s="23">
        <v>2</v>
      </c>
      <c r="L190" s="26">
        <v>4</v>
      </c>
      <c r="M190" s="441">
        <v>4</v>
      </c>
      <c r="N190" s="20">
        <v>3</v>
      </c>
      <c r="O190" s="2" t="s">
        <v>194</v>
      </c>
    </row>
    <row r="191" spans="1:15" ht="15" thickBot="1" x14ac:dyDescent="0.35">
      <c r="A191" s="87" t="s">
        <v>86</v>
      </c>
      <c r="B191" s="88">
        <v>2009</v>
      </c>
      <c r="C191" s="89">
        <v>2009</v>
      </c>
      <c r="D191" s="90">
        <v>2012</v>
      </c>
      <c r="E191" s="91">
        <v>2012</v>
      </c>
      <c r="F191" s="92">
        <v>2007</v>
      </c>
      <c r="G191" s="93">
        <v>2010</v>
      </c>
      <c r="H191" s="94">
        <v>2015</v>
      </c>
      <c r="I191" s="95">
        <v>2013</v>
      </c>
      <c r="J191" s="96">
        <v>2009</v>
      </c>
      <c r="K191" s="94">
        <v>2003</v>
      </c>
      <c r="L191" s="97">
        <v>2007</v>
      </c>
      <c r="M191" s="450">
        <v>2011</v>
      </c>
      <c r="N191" s="91">
        <v>2010</v>
      </c>
      <c r="O191" s="87" t="s">
        <v>86</v>
      </c>
    </row>
    <row r="192" spans="1:15" ht="15" thickTop="1" x14ac:dyDescent="0.3">
      <c r="A192" s="61" t="s">
        <v>195</v>
      </c>
      <c r="B192" s="62">
        <f>SUM(C192:N192)</f>
        <v>131</v>
      </c>
      <c r="C192" s="63">
        <v>8</v>
      </c>
      <c r="D192" s="64">
        <v>11</v>
      </c>
      <c r="E192" s="65">
        <v>11</v>
      </c>
      <c r="F192" s="66">
        <v>4</v>
      </c>
      <c r="G192" s="67">
        <v>8</v>
      </c>
      <c r="H192" s="68">
        <v>8</v>
      </c>
      <c r="I192" s="69">
        <v>7</v>
      </c>
      <c r="J192" s="70">
        <v>16</v>
      </c>
      <c r="K192" s="68">
        <v>15</v>
      </c>
      <c r="L192" s="71">
        <v>9</v>
      </c>
      <c r="M192" s="453">
        <v>16</v>
      </c>
      <c r="N192" s="65">
        <v>18</v>
      </c>
      <c r="O192" s="61" t="s">
        <v>195</v>
      </c>
    </row>
    <row r="193" spans="1:15" x14ac:dyDescent="0.3">
      <c r="A193" s="2" t="s">
        <v>192</v>
      </c>
      <c r="B193" s="18">
        <f>SUM(C193:N193)</f>
        <v>126</v>
      </c>
      <c r="C193" s="17">
        <v>11</v>
      </c>
      <c r="D193" s="19">
        <v>10</v>
      </c>
      <c r="E193" s="20">
        <v>10</v>
      </c>
      <c r="F193" s="21">
        <v>11</v>
      </c>
      <c r="G193" s="22">
        <v>10</v>
      </c>
      <c r="H193" s="23">
        <v>10</v>
      </c>
      <c r="I193" s="24">
        <v>9</v>
      </c>
      <c r="J193" s="25">
        <v>10</v>
      </c>
      <c r="K193" s="23">
        <v>11</v>
      </c>
      <c r="L193" s="26">
        <v>10</v>
      </c>
      <c r="M193" s="441">
        <v>12</v>
      </c>
      <c r="N193" s="20">
        <v>12</v>
      </c>
      <c r="O193" s="2" t="s">
        <v>192</v>
      </c>
    </row>
    <row r="194" spans="1:15" x14ac:dyDescent="0.3">
      <c r="A194" s="2" t="s">
        <v>193</v>
      </c>
      <c r="B194" s="16"/>
      <c r="C194" s="17">
        <v>24</v>
      </c>
      <c r="D194" s="19">
        <v>21</v>
      </c>
      <c r="E194" s="20">
        <v>23</v>
      </c>
      <c r="F194" s="21">
        <v>21</v>
      </c>
      <c r="G194" s="22">
        <v>20</v>
      </c>
      <c r="H194" s="23">
        <v>21</v>
      </c>
      <c r="I194" s="24">
        <v>21</v>
      </c>
      <c r="J194" s="25">
        <v>21</v>
      </c>
      <c r="K194" s="23">
        <v>22</v>
      </c>
      <c r="L194" s="26">
        <v>24</v>
      </c>
      <c r="M194" s="441">
        <v>23</v>
      </c>
      <c r="N194" s="20">
        <v>21</v>
      </c>
      <c r="O194" s="2" t="s">
        <v>193</v>
      </c>
    </row>
    <row r="195" spans="1:15" x14ac:dyDescent="0.3">
      <c r="A195" s="2" t="s">
        <v>86</v>
      </c>
      <c r="B195" s="16"/>
      <c r="C195" s="17">
        <v>1948</v>
      </c>
      <c r="D195" s="19">
        <v>1995</v>
      </c>
      <c r="E195" s="20">
        <v>1979</v>
      </c>
      <c r="F195" s="21">
        <v>2001</v>
      </c>
      <c r="G195" s="22">
        <v>2006</v>
      </c>
      <c r="H195" s="23">
        <v>1991</v>
      </c>
      <c r="I195" s="24">
        <v>1988</v>
      </c>
      <c r="J195" s="25">
        <v>1956</v>
      </c>
      <c r="K195" s="23">
        <v>1950</v>
      </c>
      <c r="L195" s="26">
        <v>1981</v>
      </c>
      <c r="M195" s="441">
        <v>2000</v>
      </c>
      <c r="N195" s="20" t="s">
        <v>99</v>
      </c>
      <c r="O195" s="2" t="s">
        <v>86</v>
      </c>
    </row>
    <row r="196" spans="1:15" x14ac:dyDescent="0.3">
      <c r="A196" s="2" t="s">
        <v>194</v>
      </c>
      <c r="B196" s="16"/>
      <c r="C196" s="17">
        <v>1</v>
      </c>
      <c r="D196" s="19">
        <v>1</v>
      </c>
      <c r="E196" s="20">
        <v>1</v>
      </c>
      <c r="F196" s="21">
        <v>2</v>
      </c>
      <c r="G196" s="22">
        <v>2</v>
      </c>
      <c r="H196" s="23">
        <v>1</v>
      </c>
      <c r="I196" s="24">
        <v>3</v>
      </c>
      <c r="J196" s="25">
        <v>2</v>
      </c>
      <c r="K196" s="23">
        <v>1</v>
      </c>
      <c r="L196" s="26">
        <v>2</v>
      </c>
      <c r="M196" s="441">
        <v>4</v>
      </c>
      <c r="N196" s="20">
        <v>2</v>
      </c>
      <c r="O196" s="2" t="s">
        <v>194</v>
      </c>
    </row>
    <row r="197" spans="1:15" x14ac:dyDescent="0.3">
      <c r="A197" s="87" t="s">
        <v>86</v>
      </c>
      <c r="B197" s="99"/>
      <c r="C197" s="89">
        <v>1997</v>
      </c>
      <c r="D197" s="90">
        <v>1959</v>
      </c>
      <c r="E197" s="91">
        <v>1953</v>
      </c>
      <c r="F197" s="92">
        <v>2007</v>
      </c>
      <c r="G197" s="93">
        <v>1989</v>
      </c>
      <c r="H197" s="94">
        <v>1976</v>
      </c>
      <c r="I197" s="95" t="s">
        <v>99</v>
      </c>
      <c r="J197" s="96">
        <v>1995</v>
      </c>
      <c r="K197" s="94">
        <v>1959</v>
      </c>
      <c r="L197" s="97">
        <v>1969</v>
      </c>
      <c r="M197" s="450" t="s">
        <v>99</v>
      </c>
      <c r="N197" s="91">
        <v>1971</v>
      </c>
      <c r="O197" s="87" t="s">
        <v>86</v>
      </c>
    </row>
    <row r="198" spans="1:15" x14ac:dyDescent="0.3">
      <c r="A198" s="15" t="s">
        <v>196</v>
      </c>
      <c r="B198" s="16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441"/>
      <c r="N198" s="15"/>
      <c r="O198" s="15" t="s">
        <v>196</v>
      </c>
    </row>
    <row r="199" spans="1:15" x14ac:dyDescent="0.3">
      <c r="A199" s="3" t="s">
        <v>197</v>
      </c>
      <c r="B199" s="18">
        <f>MAX(C199:N199)</f>
        <v>36.799999999999997</v>
      </c>
      <c r="C199" s="5">
        <v>16.399999999999999</v>
      </c>
      <c r="D199" s="6">
        <v>7.6</v>
      </c>
      <c r="E199" s="7">
        <v>11.6</v>
      </c>
      <c r="F199" s="8">
        <v>2.4</v>
      </c>
      <c r="G199" s="9">
        <v>36.799999999999997</v>
      </c>
      <c r="H199" s="10">
        <v>8.1999999999999993</v>
      </c>
      <c r="I199" s="11">
        <v>4</v>
      </c>
      <c r="J199" s="12">
        <v>24.4</v>
      </c>
      <c r="K199" s="10">
        <v>22</v>
      </c>
      <c r="L199" s="13">
        <v>19.8</v>
      </c>
      <c r="M199" s="442">
        <v>19.2</v>
      </c>
      <c r="N199" s="7">
        <v>19.600000000000001</v>
      </c>
      <c r="O199" s="3" t="s">
        <v>197</v>
      </c>
    </row>
    <row r="200" spans="1:15" x14ac:dyDescent="0.3">
      <c r="A200" s="35" t="s">
        <v>89</v>
      </c>
      <c r="B200" s="38">
        <v>42873</v>
      </c>
      <c r="C200" s="39">
        <v>42764</v>
      </c>
      <c r="D200" s="40">
        <v>42773</v>
      </c>
      <c r="E200" s="41">
        <v>42799</v>
      </c>
      <c r="F200" s="42">
        <v>42855</v>
      </c>
      <c r="G200" s="43">
        <v>42873</v>
      </c>
      <c r="H200" s="44">
        <v>42888</v>
      </c>
      <c r="I200" s="45">
        <v>42926</v>
      </c>
      <c r="J200" s="46">
        <v>42957</v>
      </c>
      <c r="K200" s="44">
        <v>42990</v>
      </c>
      <c r="L200" s="47">
        <v>43030</v>
      </c>
      <c r="M200" s="443">
        <v>43057</v>
      </c>
      <c r="N200" s="41">
        <v>43080</v>
      </c>
      <c r="O200" s="35" t="s">
        <v>89</v>
      </c>
    </row>
    <row r="201" spans="1:15" x14ac:dyDescent="0.3">
      <c r="A201" s="2" t="s">
        <v>198</v>
      </c>
      <c r="B201" s="18">
        <v>65</v>
      </c>
      <c r="C201" s="17">
        <v>25</v>
      </c>
      <c r="D201" s="19">
        <v>24.6</v>
      </c>
      <c r="E201" s="20">
        <v>23.4</v>
      </c>
      <c r="F201" s="21">
        <v>63.5</v>
      </c>
      <c r="G201" s="22">
        <v>50</v>
      </c>
      <c r="H201" s="23">
        <v>32</v>
      </c>
      <c r="I201" s="24">
        <v>48</v>
      </c>
      <c r="J201" s="25">
        <v>65</v>
      </c>
      <c r="K201" s="23">
        <v>32</v>
      </c>
      <c r="L201" s="26">
        <v>39.799999999999997</v>
      </c>
      <c r="M201" s="441">
        <v>45.4</v>
      </c>
      <c r="N201" s="20">
        <v>33.799999999999997</v>
      </c>
      <c r="O201" s="2" t="s">
        <v>198</v>
      </c>
    </row>
    <row r="202" spans="1:15" ht="15" thickBot="1" x14ac:dyDescent="0.35">
      <c r="A202" s="87" t="s">
        <v>89</v>
      </c>
      <c r="B202" s="179">
        <v>37494</v>
      </c>
      <c r="C202" s="89" t="s">
        <v>200</v>
      </c>
      <c r="D202" s="169">
        <v>40237</v>
      </c>
      <c r="E202" s="170">
        <v>40973</v>
      </c>
      <c r="F202" s="92" t="s">
        <v>202</v>
      </c>
      <c r="G202" s="172">
        <v>38843</v>
      </c>
      <c r="H202" s="173">
        <v>39210</v>
      </c>
      <c r="I202" s="95" t="s">
        <v>387</v>
      </c>
      <c r="J202" s="175">
        <v>37494</v>
      </c>
      <c r="K202" s="173">
        <v>37500</v>
      </c>
      <c r="L202" s="176">
        <v>41186</v>
      </c>
      <c r="M202" s="457">
        <v>40495</v>
      </c>
      <c r="N202" s="170">
        <v>41265</v>
      </c>
      <c r="O202" s="87" t="s">
        <v>89</v>
      </c>
    </row>
    <row r="203" spans="1:15" ht="15" thickTop="1" x14ac:dyDescent="0.3">
      <c r="A203" s="61" t="s">
        <v>206</v>
      </c>
      <c r="B203" s="114">
        <f>MAX(C203:N203)</f>
        <v>44.7</v>
      </c>
      <c r="C203" s="63">
        <v>20</v>
      </c>
      <c r="D203" s="64">
        <v>10.3</v>
      </c>
      <c r="E203" s="65">
        <v>12.2</v>
      </c>
      <c r="F203" s="66">
        <v>5.4</v>
      </c>
      <c r="G203" s="67">
        <v>44.7</v>
      </c>
      <c r="H203" s="68">
        <v>16.3</v>
      </c>
      <c r="I203" s="69">
        <v>3.6</v>
      </c>
      <c r="J203" s="70">
        <v>17</v>
      </c>
      <c r="K203" s="68">
        <v>36</v>
      </c>
      <c r="L203" s="71">
        <v>20.5</v>
      </c>
      <c r="M203" s="453">
        <v>22.8</v>
      </c>
      <c r="N203" s="65">
        <v>22</v>
      </c>
      <c r="O203" s="61" t="s">
        <v>206</v>
      </c>
    </row>
    <row r="204" spans="1:15" x14ac:dyDescent="0.3">
      <c r="A204" s="152" t="s">
        <v>89</v>
      </c>
      <c r="B204" s="214">
        <v>42873</v>
      </c>
      <c r="C204" s="154">
        <v>42764</v>
      </c>
      <c r="D204" s="155">
        <v>42793</v>
      </c>
      <c r="E204" s="156">
        <v>42799</v>
      </c>
      <c r="F204" s="157">
        <v>42855</v>
      </c>
      <c r="G204" s="158">
        <v>42873</v>
      </c>
      <c r="H204" s="159">
        <v>42888</v>
      </c>
      <c r="I204" s="160">
        <v>42927</v>
      </c>
      <c r="J204" s="161">
        <v>42976</v>
      </c>
      <c r="K204" s="159">
        <v>42986</v>
      </c>
      <c r="L204" s="162">
        <v>43029</v>
      </c>
      <c r="M204" s="458">
        <v>43066</v>
      </c>
      <c r="N204" s="156">
        <v>43080</v>
      </c>
      <c r="O204" s="152" t="s">
        <v>89</v>
      </c>
    </row>
    <row r="205" spans="1:15" x14ac:dyDescent="0.3">
      <c r="A205" s="2" t="s">
        <v>198</v>
      </c>
      <c r="B205" s="18">
        <v>101.4</v>
      </c>
      <c r="C205" s="17">
        <v>41.1</v>
      </c>
      <c r="D205" s="19">
        <v>33.4</v>
      </c>
      <c r="E205" s="20">
        <v>31.4</v>
      </c>
      <c r="F205" s="21">
        <v>37.5</v>
      </c>
      <c r="G205" s="22">
        <v>44.7</v>
      </c>
      <c r="H205" s="23">
        <v>68.099999999999994</v>
      </c>
      <c r="I205" s="24">
        <v>77</v>
      </c>
      <c r="J205" s="25">
        <v>65</v>
      </c>
      <c r="K205" s="23">
        <v>101.4</v>
      </c>
      <c r="L205" s="26">
        <v>53.3</v>
      </c>
      <c r="M205" s="441">
        <v>37.4</v>
      </c>
      <c r="N205" s="20">
        <v>37.6</v>
      </c>
      <c r="O205" s="2" t="s">
        <v>198</v>
      </c>
    </row>
    <row r="206" spans="1:15" x14ac:dyDescent="0.3">
      <c r="A206" s="2" t="s">
        <v>89</v>
      </c>
      <c r="B206" s="38">
        <v>34587</v>
      </c>
      <c r="C206" s="73">
        <v>9135</v>
      </c>
      <c r="D206" s="74">
        <v>37299</v>
      </c>
      <c r="E206" s="75">
        <v>32574</v>
      </c>
      <c r="F206" s="76">
        <v>28582</v>
      </c>
      <c r="G206" s="77">
        <v>42873</v>
      </c>
      <c r="H206" s="78">
        <v>19540</v>
      </c>
      <c r="I206" s="79">
        <v>10049</v>
      </c>
      <c r="J206" s="80">
        <v>37494</v>
      </c>
      <c r="K206" s="78">
        <v>34587</v>
      </c>
      <c r="L206" s="81">
        <v>11973</v>
      </c>
      <c r="M206" s="445">
        <v>23334</v>
      </c>
      <c r="N206" s="75">
        <v>29207</v>
      </c>
      <c r="O206" s="2"/>
    </row>
    <row r="207" spans="1:15" x14ac:dyDescent="0.3">
      <c r="A207" s="15" t="s">
        <v>207</v>
      </c>
      <c r="B207" s="16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441"/>
      <c r="N207" s="15"/>
      <c r="O207" s="15" t="s">
        <v>207</v>
      </c>
    </row>
    <row r="208" spans="1:15" x14ac:dyDescent="0.3">
      <c r="A208" s="263" t="s">
        <v>208</v>
      </c>
      <c r="B208" s="264">
        <f>SUM(C208:N208)</f>
        <v>13</v>
      </c>
      <c r="C208" s="265">
        <v>3</v>
      </c>
      <c r="D208" s="266">
        <v>1</v>
      </c>
      <c r="E208" s="267">
        <v>1</v>
      </c>
      <c r="F208" s="268">
        <v>2</v>
      </c>
      <c r="G208" s="269">
        <v>0</v>
      </c>
      <c r="H208" s="270">
        <v>0</v>
      </c>
      <c r="I208" s="271">
        <v>0</v>
      </c>
      <c r="J208" s="272">
        <v>0</v>
      </c>
      <c r="K208" s="270">
        <v>0</v>
      </c>
      <c r="L208" s="273">
        <v>0</v>
      </c>
      <c r="M208" s="447">
        <v>1</v>
      </c>
      <c r="N208" s="267">
        <v>5</v>
      </c>
      <c r="O208" s="263" t="s">
        <v>208</v>
      </c>
    </row>
    <row r="209" spans="1:15" x14ac:dyDescent="0.3">
      <c r="A209" s="275" t="s">
        <v>209</v>
      </c>
      <c r="B209" s="253">
        <f>SUM(C209:N209)</f>
        <v>11.010000000000002</v>
      </c>
      <c r="C209" s="276">
        <v>2.5</v>
      </c>
      <c r="D209" s="277">
        <v>3.75</v>
      </c>
      <c r="E209" s="278">
        <v>2.31</v>
      </c>
      <c r="F209" s="279">
        <v>0.25</v>
      </c>
      <c r="G209" s="280">
        <v>0</v>
      </c>
      <c r="H209" s="281">
        <v>0</v>
      </c>
      <c r="I209" s="282">
        <v>0</v>
      </c>
      <c r="J209" s="283">
        <v>0</v>
      </c>
      <c r="K209" s="281">
        <v>0</v>
      </c>
      <c r="L209" s="284">
        <v>7.0000000000000007E-2</v>
      </c>
      <c r="M209" s="440">
        <v>0.38</v>
      </c>
      <c r="N209" s="278">
        <v>1.75</v>
      </c>
      <c r="O209" s="275" t="s">
        <v>209</v>
      </c>
    </row>
    <row r="210" spans="1:15" x14ac:dyDescent="0.3">
      <c r="A210" s="2" t="s">
        <v>210</v>
      </c>
      <c r="B210" s="18">
        <v>22</v>
      </c>
      <c r="C210" s="17">
        <v>9</v>
      </c>
      <c r="D210" s="19">
        <v>13</v>
      </c>
      <c r="E210" s="20">
        <v>7</v>
      </c>
      <c r="F210" s="21">
        <v>2</v>
      </c>
      <c r="G210" s="22">
        <v>0</v>
      </c>
      <c r="H210" s="23">
        <v>0</v>
      </c>
      <c r="I210" s="24">
        <v>0</v>
      </c>
      <c r="J210" s="25">
        <v>0</v>
      </c>
      <c r="K210" s="23">
        <v>0</v>
      </c>
      <c r="L210" s="26">
        <v>1</v>
      </c>
      <c r="M210" s="441">
        <v>2</v>
      </c>
      <c r="N210" s="20">
        <v>9</v>
      </c>
      <c r="O210" s="2" t="s">
        <v>210</v>
      </c>
    </row>
    <row r="211" spans="1:15" x14ac:dyDescent="0.3">
      <c r="A211" s="2" t="s">
        <v>86</v>
      </c>
      <c r="B211" s="18">
        <v>2005</v>
      </c>
      <c r="C211" s="17">
        <v>2010</v>
      </c>
      <c r="D211" s="19">
        <v>2010</v>
      </c>
      <c r="E211" s="20">
        <v>2006</v>
      </c>
      <c r="F211" s="21">
        <v>2017</v>
      </c>
      <c r="G211" s="22"/>
      <c r="H211" s="23"/>
      <c r="I211" s="24"/>
      <c r="J211" s="25"/>
      <c r="K211" s="23"/>
      <c r="L211" s="26">
        <v>2012</v>
      </c>
      <c r="M211" s="441">
        <v>2010</v>
      </c>
      <c r="N211" s="20">
        <v>2010</v>
      </c>
      <c r="O211" s="2" t="s">
        <v>86</v>
      </c>
    </row>
    <row r="212" spans="1:15" x14ac:dyDescent="0.3">
      <c r="A212" s="2" t="s">
        <v>211</v>
      </c>
      <c r="B212" s="18">
        <v>0</v>
      </c>
      <c r="C212" s="17">
        <v>0</v>
      </c>
      <c r="D212" s="19">
        <v>0</v>
      </c>
      <c r="E212" s="20">
        <v>0</v>
      </c>
      <c r="F212" s="21">
        <v>0</v>
      </c>
      <c r="G212" s="22">
        <v>0</v>
      </c>
      <c r="H212" s="23">
        <v>0</v>
      </c>
      <c r="I212" s="24">
        <v>0</v>
      </c>
      <c r="J212" s="25">
        <v>0</v>
      </c>
      <c r="K212" s="23">
        <v>0</v>
      </c>
      <c r="L212" s="26">
        <v>0</v>
      </c>
      <c r="M212" s="441">
        <v>0</v>
      </c>
      <c r="N212" s="20">
        <v>0</v>
      </c>
      <c r="O212" s="2" t="s">
        <v>211</v>
      </c>
    </row>
    <row r="213" spans="1:15" x14ac:dyDescent="0.3">
      <c r="A213" s="2" t="s">
        <v>126</v>
      </c>
      <c r="B213" s="18">
        <v>2011</v>
      </c>
      <c r="C213" s="17">
        <v>2014</v>
      </c>
      <c r="D213" s="19">
        <v>2015</v>
      </c>
      <c r="E213" s="20">
        <v>2016</v>
      </c>
      <c r="F213" s="21">
        <v>2015</v>
      </c>
      <c r="G213" s="22"/>
      <c r="H213" s="23"/>
      <c r="I213" s="24"/>
      <c r="J213" s="25"/>
      <c r="K213" s="23"/>
      <c r="L213" s="26">
        <v>2017</v>
      </c>
      <c r="M213" s="441">
        <v>2015</v>
      </c>
      <c r="N213" s="20">
        <v>2016</v>
      </c>
      <c r="O213" s="2" t="s">
        <v>126</v>
      </c>
    </row>
    <row r="214" spans="1:15" x14ac:dyDescent="0.3">
      <c r="A214" s="2" t="s">
        <v>212</v>
      </c>
      <c r="B214" s="18">
        <v>22</v>
      </c>
      <c r="C214" s="17">
        <v>12</v>
      </c>
      <c r="D214" s="19">
        <v>22</v>
      </c>
      <c r="E214" s="20">
        <v>22</v>
      </c>
      <c r="F214" s="21">
        <v>8</v>
      </c>
      <c r="G214" s="22">
        <v>0</v>
      </c>
      <c r="H214" s="23">
        <v>0</v>
      </c>
      <c r="I214" s="24">
        <v>0</v>
      </c>
      <c r="J214" s="25">
        <v>0</v>
      </c>
      <c r="K214" s="23">
        <v>0</v>
      </c>
      <c r="L214" s="26">
        <v>1</v>
      </c>
      <c r="M214" s="441">
        <v>2</v>
      </c>
      <c r="N214" s="20">
        <v>16</v>
      </c>
      <c r="O214" s="2" t="s">
        <v>212</v>
      </c>
    </row>
    <row r="215" spans="1:15" x14ac:dyDescent="0.3">
      <c r="A215" s="49" t="s">
        <v>89</v>
      </c>
      <c r="B215" s="50">
        <v>38407</v>
      </c>
      <c r="C215" s="51">
        <v>41294</v>
      </c>
      <c r="D215" s="52">
        <v>38407</v>
      </c>
      <c r="E215" s="53">
        <v>38413</v>
      </c>
      <c r="F215" s="54">
        <v>39545</v>
      </c>
      <c r="G215" s="55"/>
      <c r="H215" s="56"/>
      <c r="I215" s="57"/>
      <c r="J215" s="58"/>
      <c r="K215" s="56"/>
      <c r="L215" s="59">
        <v>41209</v>
      </c>
      <c r="M215" s="444">
        <v>40510</v>
      </c>
      <c r="N215" s="53">
        <v>40531</v>
      </c>
      <c r="O215" s="49" t="s">
        <v>89</v>
      </c>
    </row>
    <row r="216" spans="1:15" x14ac:dyDescent="0.3">
      <c r="A216" s="2" t="s">
        <v>388</v>
      </c>
      <c r="B216" s="18">
        <f>SUM(C216:N216)</f>
        <v>14</v>
      </c>
      <c r="C216" s="17">
        <v>4</v>
      </c>
      <c r="D216" s="19">
        <v>4</v>
      </c>
      <c r="E216" s="20">
        <v>2</v>
      </c>
      <c r="F216" s="21">
        <v>1</v>
      </c>
      <c r="G216" s="22">
        <v>0</v>
      </c>
      <c r="H216" s="23">
        <v>0</v>
      </c>
      <c r="I216" s="24">
        <v>0</v>
      </c>
      <c r="J216" s="25">
        <v>0</v>
      </c>
      <c r="K216" s="23">
        <v>0</v>
      </c>
      <c r="L216" s="26">
        <v>0</v>
      </c>
      <c r="M216" s="441">
        <v>1</v>
      </c>
      <c r="N216" s="20">
        <v>2</v>
      </c>
      <c r="O216" s="2" t="s">
        <v>388</v>
      </c>
    </row>
    <row r="217" spans="1:15" x14ac:dyDescent="0.3">
      <c r="A217" s="15" t="s">
        <v>214</v>
      </c>
      <c r="B217" s="16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441"/>
      <c r="N217" s="15"/>
      <c r="O217" s="15" t="s">
        <v>214</v>
      </c>
    </row>
    <row r="218" spans="1:15" x14ac:dyDescent="0.3">
      <c r="A218" s="263" t="s">
        <v>215</v>
      </c>
      <c r="B218" s="264">
        <f>SUM(C218:N218)</f>
        <v>17.25</v>
      </c>
      <c r="C218" s="265">
        <v>6</v>
      </c>
      <c r="D218" s="266">
        <v>1</v>
      </c>
      <c r="E218" s="267">
        <v>1</v>
      </c>
      <c r="F218" s="268">
        <v>3</v>
      </c>
      <c r="G218" s="269">
        <v>1.25</v>
      </c>
      <c r="H218" s="270">
        <v>0</v>
      </c>
      <c r="I218" s="271">
        <v>0</v>
      </c>
      <c r="J218" s="272">
        <v>0</v>
      </c>
      <c r="K218" s="270">
        <v>1</v>
      </c>
      <c r="L218" s="273">
        <v>1</v>
      </c>
      <c r="M218" s="447">
        <v>0</v>
      </c>
      <c r="N218" s="267">
        <v>3</v>
      </c>
      <c r="O218" s="263" t="s">
        <v>215</v>
      </c>
    </row>
    <row r="219" spans="1:15" x14ac:dyDescent="0.3">
      <c r="A219" s="275" t="s">
        <v>216</v>
      </c>
      <c r="B219" s="253">
        <f>SUM(C219:N219)</f>
        <v>13.980000000000002</v>
      </c>
      <c r="C219" s="276">
        <v>1.25</v>
      </c>
      <c r="D219" s="277">
        <v>1.07</v>
      </c>
      <c r="E219" s="278">
        <v>1.31</v>
      </c>
      <c r="F219" s="279">
        <v>1.19</v>
      </c>
      <c r="G219" s="280">
        <v>1.25</v>
      </c>
      <c r="H219" s="281">
        <v>0.56000000000000005</v>
      </c>
      <c r="I219" s="282">
        <v>0.41</v>
      </c>
      <c r="J219" s="283">
        <v>0.63</v>
      </c>
      <c r="K219" s="281">
        <v>1.25</v>
      </c>
      <c r="L219" s="284">
        <v>1.5</v>
      </c>
      <c r="M219" s="440">
        <v>1.81</v>
      </c>
      <c r="N219" s="278">
        <v>1.75</v>
      </c>
      <c r="O219" s="275" t="s">
        <v>216</v>
      </c>
    </row>
    <row r="220" spans="1:15" x14ac:dyDescent="0.3">
      <c r="A220" s="2" t="s">
        <v>217</v>
      </c>
      <c r="B220" s="18">
        <v>25</v>
      </c>
      <c r="C220" s="17">
        <v>6</v>
      </c>
      <c r="D220" s="19">
        <v>3</v>
      </c>
      <c r="E220" s="20">
        <v>5</v>
      </c>
      <c r="F220" s="21">
        <v>4</v>
      </c>
      <c r="G220" s="22">
        <v>4</v>
      </c>
      <c r="H220" s="23">
        <v>3</v>
      </c>
      <c r="I220" s="24">
        <v>1</v>
      </c>
      <c r="J220" s="25">
        <v>3</v>
      </c>
      <c r="K220" s="23">
        <v>3</v>
      </c>
      <c r="L220" s="26">
        <v>6</v>
      </c>
      <c r="M220" s="441">
        <v>11</v>
      </c>
      <c r="N220" s="20">
        <v>4</v>
      </c>
      <c r="O220" s="2" t="s">
        <v>217</v>
      </c>
    </row>
    <row r="221" spans="1:15" x14ac:dyDescent="0.3">
      <c r="A221" s="2" t="s">
        <v>86</v>
      </c>
      <c r="B221" s="18">
        <v>2001</v>
      </c>
      <c r="C221" s="17">
        <v>2017</v>
      </c>
      <c r="D221" s="19">
        <v>2001</v>
      </c>
      <c r="E221" s="20">
        <v>2005</v>
      </c>
      <c r="F221" s="21">
        <v>2010</v>
      </c>
      <c r="G221" s="22">
        <v>2001</v>
      </c>
      <c r="H221" s="23">
        <v>2010</v>
      </c>
      <c r="I221" s="24">
        <v>2006</v>
      </c>
      <c r="J221" s="25">
        <v>2013</v>
      </c>
      <c r="K221" s="23">
        <v>2009</v>
      </c>
      <c r="L221" s="26">
        <v>2016</v>
      </c>
      <c r="M221" s="441">
        <v>2011</v>
      </c>
      <c r="N221" s="20">
        <v>2010</v>
      </c>
      <c r="O221" s="2" t="s">
        <v>86</v>
      </c>
    </row>
    <row r="222" spans="1:15" x14ac:dyDescent="0.3">
      <c r="A222" s="2" t="s">
        <v>218</v>
      </c>
      <c r="B222" s="18">
        <v>6</v>
      </c>
      <c r="C222" s="17">
        <v>0</v>
      </c>
      <c r="D222" s="19">
        <v>0</v>
      </c>
      <c r="E222" s="20">
        <v>0</v>
      </c>
      <c r="F222" s="21">
        <v>0</v>
      </c>
      <c r="G222" s="22">
        <v>0</v>
      </c>
      <c r="H222" s="23">
        <v>0</v>
      </c>
      <c r="I222" s="24">
        <v>0</v>
      </c>
      <c r="J222" s="25">
        <v>0</v>
      </c>
      <c r="K222" s="23">
        <v>0</v>
      </c>
      <c r="L222" s="26">
        <v>0</v>
      </c>
      <c r="M222" s="441">
        <v>0</v>
      </c>
      <c r="N222" s="20">
        <v>1</v>
      </c>
      <c r="O222" s="2" t="s">
        <v>218</v>
      </c>
    </row>
    <row r="223" spans="1:15" ht="15" thickBot="1" x14ac:dyDescent="0.35">
      <c r="A223" s="87" t="s">
        <v>86</v>
      </c>
      <c r="B223" s="88">
        <v>2015</v>
      </c>
      <c r="C223" s="89">
        <v>2015</v>
      </c>
      <c r="D223" s="90">
        <v>2014</v>
      </c>
      <c r="E223" s="91">
        <v>2011</v>
      </c>
      <c r="F223" s="92">
        <v>2015</v>
      </c>
      <c r="G223" s="93">
        <v>2002</v>
      </c>
      <c r="H223" s="94">
        <v>2018</v>
      </c>
      <c r="I223" s="95">
        <v>2012</v>
      </c>
      <c r="J223" s="96">
        <v>2017</v>
      </c>
      <c r="K223" s="94">
        <v>2016</v>
      </c>
      <c r="L223" s="97">
        <v>2014</v>
      </c>
      <c r="M223" s="450">
        <v>2017</v>
      </c>
      <c r="N223" s="91">
        <v>2015</v>
      </c>
      <c r="O223" s="87" t="s">
        <v>86</v>
      </c>
    </row>
    <row r="224" spans="1:15" ht="15" thickTop="1" x14ac:dyDescent="0.3">
      <c r="A224" s="61" t="s">
        <v>219</v>
      </c>
      <c r="B224" s="62">
        <f>SUM(C224:N224)</f>
        <v>37</v>
      </c>
      <c r="C224" s="63">
        <v>10</v>
      </c>
      <c r="D224" s="64">
        <v>3</v>
      </c>
      <c r="E224" s="65">
        <v>4</v>
      </c>
      <c r="F224" s="66">
        <v>3</v>
      </c>
      <c r="G224" s="67">
        <v>3</v>
      </c>
      <c r="H224" s="68">
        <v>1</v>
      </c>
      <c r="I224" s="69">
        <v>2</v>
      </c>
      <c r="J224" s="205">
        <v>1</v>
      </c>
      <c r="K224" s="68">
        <v>1</v>
      </c>
      <c r="L224" s="71">
        <v>1</v>
      </c>
      <c r="M224" s="453">
        <v>2</v>
      </c>
      <c r="N224" s="65">
        <v>6</v>
      </c>
      <c r="O224" s="61" t="s">
        <v>219</v>
      </c>
    </row>
    <row r="225" spans="1:15" x14ac:dyDescent="0.3">
      <c r="A225" s="2" t="s">
        <v>220</v>
      </c>
      <c r="B225" s="18">
        <f>SUM(C225:N225)</f>
        <v>58</v>
      </c>
      <c r="C225" s="17">
        <v>5</v>
      </c>
      <c r="D225" s="19">
        <v>6</v>
      </c>
      <c r="E225" s="20">
        <v>5</v>
      </c>
      <c r="F225" s="21">
        <v>4</v>
      </c>
      <c r="G225" s="22">
        <v>3</v>
      </c>
      <c r="H225" s="23">
        <v>4</v>
      </c>
      <c r="I225" s="24">
        <v>4</v>
      </c>
      <c r="J225" s="25">
        <v>4</v>
      </c>
      <c r="K225" s="23">
        <v>5</v>
      </c>
      <c r="L225" s="26">
        <v>6</v>
      </c>
      <c r="M225" s="441">
        <v>6</v>
      </c>
      <c r="N225" s="20">
        <v>6</v>
      </c>
      <c r="O225" s="2" t="s">
        <v>220</v>
      </c>
    </row>
    <row r="226" spans="1:15" x14ac:dyDescent="0.3">
      <c r="A226" s="15" t="s">
        <v>221</v>
      </c>
      <c r="B226" s="16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441"/>
      <c r="N226" s="15"/>
      <c r="O226" s="15" t="s">
        <v>221</v>
      </c>
    </row>
    <row r="227" spans="1:15" x14ac:dyDescent="0.3">
      <c r="A227" s="3" t="s">
        <v>222</v>
      </c>
      <c r="B227" s="4">
        <f>MAX(C227:N227)</f>
        <v>72.400000000000006</v>
      </c>
      <c r="C227" s="5">
        <v>54.7</v>
      </c>
      <c r="D227" s="6">
        <v>72.400000000000006</v>
      </c>
      <c r="E227" s="7">
        <v>61.2</v>
      </c>
      <c r="F227" s="8">
        <v>40.200000000000003</v>
      </c>
      <c r="G227" s="9">
        <v>40.200000000000003</v>
      </c>
      <c r="H227" s="10">
        <v>61.2</v>
      </c>
      <c r="I227" s="11">
        <v>46.7</v>
      </c>
      <c r="J227" s="215">
        <v>45.1</v>
      </c>
      <c r="K227" s="10">
        <v>49.9</v>
      </c>
      <c r="L227" s="13">
        <v>49.9</v>
      </c>
      <c r="M227" s="442">
        <v>54.7</v>
      </c>
      <c r="N227" s="7">
        <v>72.400000000000006</v>
      </c>
      <c r="O227" s="3" t="s">
        <v>222</v>
      </c>
    </row>
    <row r="228" spans="1:15" x14ac:dyDescent="0.3">
      <c r="A228" s="35" t="s">
        <v>223</v>
      </c>
      <c r="B228" s="18">
        <v>77.400000000000006</v>
      </c>
      <c r="C228" s="17">
        <v>77.400000000000006</v>
      </c>
      <c r="D228" s="19">
        <v>72.400000000000006</v>
      </c>
      <c r="E228" s="20">
        <v>79.2</v>
      </c>
      <c r="F228" s="21">
        <v>53.1</v>
      </c>
      <c r="G228" s="22">
        <v>70.2</v>
      </c>
      <c r="H228" s="23">
        <v>61.2</v>
      </c>
      <c r="I228" s="24">
        <v>48.6</v>
      </c>
      <c r="J228" s="207">
        <v>45.1</v>
      </c>
      <c r="K228" s="23">
        <v>51.5</v>
      </c>
      <c r="L228" s="284">
        <v>49.9</v>
      </c>
      <c r="M228" s="441">
        <v>82.1</v>
      </c>
      <c r="N228" s="208">
        <v>72.400000000000006</v>
      </c>
      <c r="O228" s="35" t="s">
        <v>223</v>
      </c>
    </row>
    <row r="229" spans="1:15" ht="15" thickBot="1" x14ac:dyDescent="0.35">
      <c r="A229" s="164" t="s">
        <v>89</v>
      </c>
      <c r="B229" s="50">
        <v>39100</v>
      </c>
      <c r="C229" s="51">
        <v>39100</v>
      </c>
      <c r="D229" s="52">
        <v>42789</v>
      </c>
      <c r="E229" s="53">
        <v>39145</v>
      </c>
      <c r="F229" s="54">
        <v>42466</v>
      </c>
      <c r="G229" s="55">
        <v>38857</v>
      </c>
      <c r="H229" s="56">
        <v>39252</v>
      </c>
      <c r="I229" s="57">
        <v>39996</v>
      </c>
      <c r="J229" s="58">
        <v>42950</v>
      </c>
      <c r="K229" s="56">
        <v>40060</v>
      </c>
      <c r="L229" s="59">
        <v>43030</v>
      </c>
      <c r="M229" s="444">
        <v>42694</v>
      </c>
      <c r="N229" s="53">
        <v>43079</v>
      </c>
      <c r="O229" s="164" t="s">
        <v>86</v>
      </c>
    </row>
    <row r="230" spans="1:15" ht="15" thickTop="1" x14ac:dyDescent="0.3">
      <c r="A230" s="61" t="s">
        <v>224</v>
      </c>
      <c r="B230" s="62">
        <f>MAX(C230:N230)</f>
        <v>108</v>
      </c>
      <c r="C230" s="63">
        <v>108</v>
      </c>
      <c r="D230" s="64">
        <v>105.1</v>
      </c>
      <c r="E230" s="65">
        <v>93.6</v>
      </c>
      <c r="F230" s="66">
        <v>64.8</v>
      </c>
      <c r="G230" s="67">
        <v>57.6</v>
      </c>
      <c r="H230" s="68">
        <v>91.4</v>
      </c>
      <c r="I230" s="69">
        <v>61.9</v>
      </c>
      <c r="J230" s="70">
        <v>57.6</v>
      </c>
      <c r="K230" s="68">
        <v>79.2</v>
      </c>
      <c r="L230" s="71">
        <v>68.8</v>
      </c>
      <c r="M230" s="453">
        <v>66.2</v>
      </c>
      <c r="N230" s="65">
        <v>101.2</v>
      </c>
      <c r="O230" s="61" t="s">
        <v>224</v>
      </c>
    </row>
    <row r="231" spans="1:15" x14ac:dyDescent="0.3">
      <c r="A231" s="35" t="s">
        <v>223</v>
      </c>
      <c r="B231" s="18">
        <v>180</v>
      </c>
      <c r="C231" s="17">
        <v>151</v>
      </c>
      <c r="D231" s="19">
        <v>151</v>
      </c>
      <c r="E231" s="20">
        <v>126</v>
      </c>
      <c r="F231" s="21">
        <v>180</v>
      </c>
      <c r="G231" s="22">
        <v>133</v>
      </c>
      <c r="H231" s="23">
        <v>108</v>
      </c>
      <c r="I231" s="24">
        <v>94</v>
      </c>
      <c r="J231" s="25">
        <v>108</v>
      </c>
      <c r="K231" s="23">
        <v>96.5</v>
      </c>
      <c r="L231" s="26">
        <v>180</v>
      </c>
      <c r="M231" s="441">
        <v>122</v>
      </c>
      <c r="N231" s="20">
        <v>148</v>
      </c>
      <c r="O231" s="35" t="s">
        <v>223</v>
      </c>
    </row>
    <row r="232" spans="1:15" x14ac:dyDescent="0.3">
      <c r="A232" s="35" t="s">
        <v>86</v>
      </c>
      <c r="B232" s="18">
        <v>1949</v>
      </c>
      <c r="C232" s="17">
        <v>1966</v>
      </c>
      <c r="D232" s="19">
        <v>1990</v>
      </c>
      <c r="E232" s="20">
        <v>1984</v>
      </c>
      <c r="F232" s="21">
        <v>1949</v>
      </c>
      <c r="G232" s="22">
        <v>1949</v>
      </c>
      <c r="H232" s="23">
        <v>1993</v>
      </c>
      <c r="I232" s="24">
        <v>1983</v>
      </c>
      <c r="J232" s="25">
        <v>1949</v>
      </c>
      <c r="K232" s="23">
        <v>2012</v>
      </c>
      <c r="L232" s="26">
        <v>1949</v>
      </c>
      <c r="M232" s="441" t="s">
        <v>99</v>
      </c>
      <c r="N232" s="20">
        <v>2004</v>
      </c>
      <c r="O232" s="35" t="s">
        <v>86</v>
      </c>
    </row>
    <row r="233" spans="1:15" x14ac:dyDescent="0.3">
      <c r="A233" s="16" t="s">
        <v>225</v>
      </c>
      <c r="B233" s="16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441"/>
      <c r="N233" s="15"/>
      <c r="O233" s="16" t="s">
        <v>225</v>
      </c>
    </row>
    <row r="234" spans="1:15" x14ac:dyDescent="0.3">
      <c r="A234" s="263" t="s">
        <v>389</v>
      </c>
      <c r="B234" s="264">
        <f>SUM(C234:N234)</f>
        <v>21</v>
      </c>
      <c r="C234" s="265">
        <v>1.5</v>
      </c>
      <c r="D234" s="266">
        <v>3.5</v>
      </c>
      <c r="E234" s="267">
        <v>0</v>
      </c>
      <c r="F234" s="268">
        <v>7</v>
      </c>
      <c r="G234" s="269">
        <v>2.5</v>
      </c>
      <c r="H234" s="270">
        <v>1</v>
      </c>
      <c r="I234" s="271">
        <v>1.5</v>
      </c>
      <c r="J234" s="272">
        <v>0</v>
      </c>
      <c r="K234" s="270">
        <v>0</v>
      </c>
      <c r="L234" s="273">
        <v>2</v>
      </c>
      <c r="M234" s="447">
        <v>1</v>
      </c>
      <c r="N234" s="267">
        <v>1</v>
      </c>
      <c r="O234" s="263" t="s">
        <v>389</v>
      </c>
    </row>
    <row r="235" spans="1:15" x14ac:dyDescent="0.3">
      <c r="A235" s="287" t="s">
        <v>227</v>
      </c>
      <c r="B235" s="253">
        <f>SUM(C235:N235)</f>
        <v>34.580000000000005</v>
      </c>
      <c r="C235" s="276">
        <v>1.72</v>
      </c>
      <c r="D235" s="277">
        <v>3.1</v>
      </c>
      <c r="E235" s="278">
        <v>4.12</v>
      </c>
      <c r="F235" s="279">
        <v>4.6500000000000004</v>
      </c>
      <c r="G235" s="280">
        <v>4.22</v>
      </c>
      <c r="H235" s="281">
        <v>4.12</v>
      </c>
      <c r="I235" s="282">
        <v>2</v>
      </c>
      <c r="J235" s="283">
        <v>1.69</v>
      </c>
      <c r="K235" s="281">
        <v>2.31</v>
      </c>
      <c r="L235" s="284">
        <v>2.16</v>
      </c>
      <c r="M235" s="440">
        <v>2.27</v>
      </c>
      <c r="N235" s="278">
        <v>2.2200000000000002</v>
      </c>
      <c r="O235" s="287" t="s">
        <v>227</v>
      </c>
    </row>
    <row r="236" spans="1:15" x14ac:dyDescent="0.3">
      <c r="A236" s="35" t="s">
        <v>228</v>
      </c>
      <c r="B236" s="18" t="s">
        <v>499</v>
      </c>
      <c r="C236" s="288" t="s">
        <v>500</v>
      </c>
      <c r="D236" s="31" t="s">
        <v>406</v>
      </c>
      <c r="E236" s="32" t="s">
        <v>766</v>
      </c>
      <c r="F236" s="33" t="s">
        <v>502</v>
      </c>
      <c r="G236" s="22" t="s">
        <v>503</v>
      </c>
      <c r="H236" s="23" t="s">
        <v>736</v>
      </c>
      <c r="I236" s="24" t="s">
        <v>523</v>
      </c>
      <c r="J236" s="84" t="s">
        <v>723</v>
      </c>
      <c r="K236" s="255" t="s">
        <v>444</v>
      </c>
      <c r="L236" s="36" t="s">
        <v>505</v>
      </c>
      <c r="M236" s="459" t="s">
        <v>726</v>
      </c>
      <c r="N236" s="32" t="s">
        <v>500</v>
      </c>
      <c r="O236" s="35" t="s">
        <v>228</v>
      </c>
    </row>
    <row r="237" spans="1:15" ht="15" thickBot="1" x14ac:dyDescent="0.35">
      <c r="A237" s="149" t="s">
        <v>239</v>
      </c>
      <c r="B237" s="88" t="s">
        <v>240</v>
      </c>
      <c r="C237" s="89" t="s">
        <v>764</v>
      </c>
      <c r="D237" s="90" t="s">
        <v>730</v>
      </c>
      <c r="E237" s="91" t="s">
        <v>773</v>
      </c>
      <c r="F237" s="92" t="s">
        <v>354</v>
      </c>
      <c r="G237" s="93" t="s">
        <v>244</v>
      </c>
      <c r="H237" s="94" t="s">
        <v>244</v>
      </c>
      <c r="I237" s="95" t="s">
        <v>764</v>
      </c>
      <c r="J237" s="257" t="s">
        <v>773</v>
      </c>
      <c r="K237" s="302" t="s">
        <v>773</v>
      </c>
      <c r="L237" s="97" t="s">
        <v>353</v>
      </c>
      <c r="M237" s="450" t="s">
        <v>730</v>
      </c>
      <c r="N237" s="91" t="s">
        <v>764</v>
      </c>
      <c r="O237" s="149" t="s">
        <v>239</v>
      </c>
    </row>
    <row r="238" spans="1:15" ht="15" thickTop="1" x14ac:dyDescent="0.3">
      <c r="A238" s="289" t="s">
        <v>396</v>
      </c>
      <c r="B238" s="151">
        <f>SUM(C238:N238)</f>
        <v>5</v>
      </c>
      <c r="C238" s="290">
        <v>0.5</v>
      </c>
      <c r="D238" s="291">
        <v>0.5</v>
      </c>
      <c r="E238" s="292">
        <v>0.5</v>
      </c>
      <c r="F238" s="293">
        <v>0</v>
      </c>
      <c r="G238" s="294">
        <v>1</v>
      </c>
      <c r="H238" s="295">
        <v>0</v>
      </c>
      <c r="I238" s="134">
        <v>0</v>
      </c>
      <c r="J238" s="297">
        <v>0.5</v>
      </c>
      <c r="K238" s="295">
        <v>0.5</v>
      </c>
      <c r="L238" s="298">
        <v>0</v>
      </c>
      <c r="M238" s="439">
        <v>0.5</v>
      </c>
      <c r="N238" s="292">
        <v>1</v>
      </c>
      <c r="O238" s="289" t="s">
        <v>396</v>
      </c>
    </row>
    <row r="239" spans="1:15" x14ac:dyDescent="0.3">
      <c r="A239" s="287" t="s">
        <v>248</v>
      </c>
      <c r="B239" s="253">
        <f>SUM(C239:N239)</f>
        <v>13.49</v>
      </c>
      <c r="C239" s="276">
        <v>0.66</v>
      </c>
      <c r="D239" s="277">
        <v>1.57</v>
      </c>
      <c r="E239" s="278">
        <v>2.44</v>
      </c>
      <c r="F239" s="279">
        <v>2.75</v>
      </c>
      <c r="G239" s="280">
        <v>1.25</v>
      </c>
      <c r="H239" s="281">
        <v>0.75</v>
      </c>
      <c r="I239" s="282">
        <v>0.22</v>
      </c>
      <c r="J239" s="283">
        <v>0.94</v>
      </c>
      <c r="K239" s="281">
        <v>0.94</v>
      </c>
      <c r="L239" s="284">
        <v>0.5</v>
      </c>
      <c r="M239" s="440">
        <v>0.22</v>
      </c>
      <c r="N239" s="278">
        <v>1.25</v>
      </c>
      <c r="O239" s="287" t="s">
        <v>248</v>
      </c>
    </row>
    <row r="240" spans="1:15" x14ac:dyDescent="0.3">
      <c r="A240" s="35" t="s">
        <v>249</v>
      </c>
      <c r="B240" s="18" t="s">
        <v>250</v>
      </c>
      <c r="C240" s="17" t="s">
        <v>251</v>
      </c>
      <c r="D240" s="19" t="s">
        <v>252</v>
      </c>
      <c r="E240" s="20" t="s">
        <v>253</v>
      </c>
      <c r="F240" s="21" t="s">
        <v>254</v>
      </c>
      <c r="G240" s="22" t="s">
        <v>255</v>
      </c>
      <c r="H240" s="23" t="s">
        <v>256</v>
      </c>
      <c r="I240" s="24" t="s">
        <v>257</v>
      </c>
      <c r="J240" s="25" t="s">
        <v>258</v>
      </c>
      <c r="K240" s="23" t="s">
        <v>259</v>
      </c>
      <c r="L240" s="26" t="s">
        <v>260</v>
      </c>
      <c r="M240" s="441" t="s">
        <v>261</v>
      </c>
      <c r="N240" s="20" t="s">
        <v>262</v>
      </c>
      <c r="O240" s="35" t="s">
        <v>249</v>
      </c>
    </row>
    <row r="241" spans="1:15" ht="15" thickBot="1" x14ac:dyDescent="0.35">
      <c r="A241" s="149" t="s">
        <v>263</v>
      </c>
      <c r="B241" s="88" t="s">
        <v>507</v>
      </c>
      <c r="C241" s="262" t="s">
        <v>764</v>
      </c>
      <c r="D241" s="300" t="s">
        <v>730</v>
      </c>
      <c r="E241" s="258" t="s">
        <v>540</v>
      </c>
      <c r="F241" s="301" t="s">
        <v>773</v>
      </c>
      <c r="G241" s="261" t="s">
        <v>748</v>
      </c>
      <c r="H241" s="302" t="s">
        <v>773</v>
      </c>
      <c r="I241" s="320" t="s">
        <v>773</v>
      </c>
      <c r="J241" s="257" t="s">
        <v>764</v>
      </c>
      <c r="K241" s="302" t="s">
        <v>764</v>
      </c>
      <c r="L241" s="303" t="s">
        <v>773</v>
      </c>
      <c r="M241" s="460" t="s">
        <v>764</v>
      </c>
      <c r="N241" s="91" t="s">
        <v>764</v>
      </c>
      <c r="O241" s="149" t="s">
        <v>263</v>
      </c>
    </row>
    <row r="242" spans="1:15" ht="15" thickTop="1" x14ac:dyDescent="0.3">
      <c r="A242" s="289" t="s">
        <v>399</v>
      </c>
      <c r="B242" s="151">
        <f>SUM(C242:N242)</f>
        <v>38</v>
      </c>
      <c r="C242" s="290">
        <v>10</v>
      </c>
      <c r="D242" s="291">
        <v>5</v>
      </c>
      <c r="E242" s="292">
        <v>7</v>
      </c>
      <c r="F242" s="293">
        <v>3.5</v>
      </c>
      <c r="G242" s="294">
        <v>5.5</v>
      </c>
      <c r="H242" s="295">
        <v>2.5</v>
      </c>
      <c r="I242" s="134">
        <v>1</v>
      </c>
      <c r="J242" s="297">
        <v>1</v>
      </c>
      <c r="K242" s="295">
        <v>1</v>
      </c>
      <c r="L242" s="298">
        <v>0.5</v>
      </c>
      <c r="M242" s="439">
        <v>0.5</v>
      </c>
      <c r="N242" s="292">
        <v>0.5</v>
      </c>
      <c r="O242" s="289" t="s">
        <v>357</v>
      </c>
    </row>
    <row r="243" spans="1:15" x14ac:dyDescent="0.3">
      <c r="A243" s="287" t="s">
        <v>269</v>
      </c>
      <c r="B243" s="253">
        <f>SUM(C243:N243)</f>
        <v>38.409999999999997</v>
      </c>
      <c r="C243" s="276">
        <v>3.09</v>
      </c>
      <c r="D243" s="277">
        <v>3.5</v>
      </c>
      <c r="E243" s="278">
        <v>4.47</v>
      </c>
      <c r="F243" s="279">
        <v>4.18</v>
      </c>
      <c r="G243" s="280">
        <v>3.41</v>
      </c>
      <c r="H243" s="281">
        <v>2.56</v>
      </c>
      <c r="I243" s="282">
        <v>1.59</v>
      </c>
      <c r="J243" s="283">
        <v>1.47</v>
      </c>
      <c r="K243" s="281">
        <v>2.94</v>
      </c>
      <c r="L243" s="284">
        <v>3.94</v>
      </c>
      <c r="M243" s="440">
        <v>2.94</v>
      </c>
      <c r="N243" s="278">
        <v>4.32</v>
      </c>
      <c r="O243" s="287" t="s">
        <v>269</v>
      </c>
    </row>
    <row r="244" spans="1:15" x14ac:dyDescent="0.3">
      <c r="A244" s="35" t="s">
        <v>270</v>
      </c>
      <c r="B244" s="18" t="s">
        <v>525</v>
      </c>
      <c r="C244" s="17" t="s">
        <v>425</v>
      </c>
      <c r="D244" s="19" t="s">
        <v>465</v>
      </c>
      <c r="E244" s="32" t="s">
        <v>526</v>
      </c>
      <c r="F244" s="33" t="s">
        <v>527</v>
      </c>
      <c r="G244" s="22" t="s">
        <v>466</v>
      </c>
      <c r="H244" s="23" t="s">
        <v>428</v>
      </c>
      <c r="I244" s="24" t="s">
        <v>428</v>
      </c>
      <c r="J244" s="84" t="s">
        <v>528</v>
      </c>
      <c r="K244" s="23" t="s">
        <v>467</v>
      </c>
      <c r="L244" s="26" t="s">
        <v>276</v>
      </c>
      <c r="M244" s="459" t="s">
        <v>529</v>
      </c>
      <c r="N244" s="32" t="s">
        <v>770</v>
      </c>
      <c r="O244" s="35" t="s">
        <v>270</v>
      </c>
    </row>
    <row r="245" spans="1:15" ht="15" thickBot="1" x14ac:dyDescent="0.35">
      <c r="A245" s="149" t="s">
        <v>279</v>
      </c>
      <c r="B245" s="88" t="s">
        <v>744</v>
      </c>
      <c r="C245" s="89" t="s">
        <v>447</v>
      </c>
      <c r="D245" s="90" t="s">
        <v>730</v>
      </c>
      <c r="E245" s="91" t="s">
        <v>732</v>
      </c>
      <c r="F245" s="92" t="s">
        <v>241</v>
      </c>
      <c r="G245" s="93" t="s">
        <v>714</v>
      </c>
      <c r="H245" s="94" t="s">
        <v>510</v>
      </c>
      <c r="I245" s="95" t="s">
        <v>764</v>
      </c>
      <c r="J245" s="257" t="s">
        <v>730</v>
      </c>
      <c r="K245" s="94" t="s">
        <v>245</v>
      </c>
      <c r="L245" s="97" t="s">
        <v>714</v>
      </c>
      <c r="M245" s="450" t="s">
        <v>748</v>
      </c>
      <c r="N245" s="91" t="s">
        <v>524</v>
      </c>
      <c r="O245" s="149" t="s">
        <v>279</v>
      </c>
    </row>
    <row r="246" spans="1:15" ht="15" thickTop="1" x14ac:dyDescent="0.3">
      <c r="A246" s="289" t="s">
        <v>402</v>
      </c>
      <c r="B246" s="151">
        <f>SUM(C246:N246)</f>
        <v>43.5</v>
      </c>
      <c r="C246" s="290">
        <v>5</v>
      </c>
      <c r="D246" s="291">
        <v>4.5</v>
      </c>
      <c r="E246" s="292">
        <v>3</v>
      </c>
      <c r="F246" s="293">
        <v>2</v>
      </c>
      <c r="G246" s="294">
        <v>6.5</v>
      </c>
      <c r="H246" s="295">
        <v>5.5</v>
      </c>
      <c r="I246" s="134">
        <v>3.5</v>
      </c>
      <c r="J246" s="297">
        <v>2</v>
      </c>
      <c r="K246" s="295">
        <v>3.5</v>
      </c>
      <c r="L246" s="298">
        <v>3</v>
      </c>
      <c r="M246" s="439">
        <v>3</v>
      </c>
      <c r="N246" s="292">
        <v>2</v>
      </c>
      <c r="O246" s="289" t="s">
        <v>402</v>
      </c>
    </row>
    <row r="247" spans="1:15" x14ac:dyDescent="0.3">
      <c r="A247" s="287" t="s">
        <v>282</v>
      </c>
      <c r="B247" s="253">
        <f>SUM(C247:N247)</f>
        <v>38.04</v>
      </c>
      <c r="C247" s="276">
        <v>4</v>
      </c>
      <c r="D247" s="277">
        <v>2.91</v>
      </c>
      <c r="E247" s="278">
        <v>3.22</v>
      </c>
      <c r="F247" s="279">
        <v>2.81</v>
      </c>
      <c r="G247" s="280">
        <v>1.97</v>
      </c>
      <c r="H247" s="281">
        <v>2.4700000000000002</v>
      </c>
      <c r="I247" s="282">
        <v>2.59</v>
      </c>
      <c r="J247" s="283">
        <v>2</v>
      </c>
      <c r="K247" s="281">
        <v>3.43</v>
      </c>
      <c r="L247" s="284">
        <v>4.88</v>
      </c>
      <c r="M247" s="440">
        <v>4.66</v>
      </c>
      <c r="N247" s="278">
        <v>3.1</v>
      </c>
      <c r="O247" s="287" t="s">
        <v>282</v>
      </c>
    </row>
    <row r="248" spans="1:15" x14ac:dyDescent="0.3">
      <c r="A248" s="35" t="s">
        <v>283</v>
      </c>
      <c r="B248" s="18" t="s">
        <v>745</v>
      </c>
      <c r="C248" s="17" t="s">
        <v>429</v>
      </c>
      <c r="D248" s="19" t="s">
        <v>451</v>
      </c>
      <c r="E248" s="20" t="s">
        <v>733</v>
      </c>
      <c r="F248" s="33" t="s">
        <v>735</v>
      </c>
      <c r="G248" s="22" t="s">
        <v>776</v>
      </c>
      <c r="H248" s="23" t="s">
        <v>511</v>
      </c>
      <c r="I248" s="24" t="s">
        <v>722</v>
      </c>
      <c r="J248" s="84" t="s">
        <v>754</v>
      </c>
      <c r="K248" s="23" t="s">
        <v>431</v>
      </c>
      <c r="L248" s="26" t="s">
        <v>427</v>
      </c>
      <c r="M248" s="441" t="s">
        <v>742</v>
      </c>
      <c r="N248" s="20" t="s">
        <v>771</v>
      </c>
      <c r="O248" s="35" t="s">
        <v>283</v>
      </c>
    </row>
    <row r="249" spans="1:15" ht="15" thickBot="1" x14ac:dyDescent="0.35">
      <c r="A249" s="149" t="s">
        <v>287</v>
      </c>
      <c r="B249" s="88" t="s">
        <v>288</v>
      </c>
      <c r="C249" s="89" t="s">
        <v>530</v>
      </c>
      <c r="D249" s="90" t="s">
        <v>353</v>
      </c>
      <c r="E249" s="258" t="s">
        <v>486</v>
      </c>
      <c r="F249" s="92" t="s">
        <v>432</v>
      </c>
      <c r="G249" s="93" t="s">
        <v>242</v>
      </c>
      <c r="H249" s="94" t="s">
        <v>464</v>
      </c>
      <c r="I249" s="95" t="s">
        <v>242</v>
      </c>
      <c r="J249" s="96" t="s">
        <v>242</v>
      </c>
      <c r="K249" s="94" t="s">
        <v>246</v>
      </c>
      <c r="L249" s="97" t="s">
        <v>740</v>
      </c>
      <c r="M249" s="450" t="s">
        <v>245</v>
      </c>
      <c r="N249" s="91" t="s">
        <v>245</v>
      </c>
      <c r="O249" s="149" t="s">
        <v>287</v>
      </c>
    </row>
    <row r="250" spans="1:15" ht="15" thickTop="1" x14ac:dyDescent="0.3">
      <c r="A250" s="289" t="s">
        <v>404</v>
      </c>
      <c r="B250" s="151">
        <f>SUM(C250:N250)</f>
        <v>28.5</v>
      </c>
      <c r="C250" s="290">
        <v>4</v>
      </c>
      <c r="D250" s="291">
        <v>4</v>
      </c>
      <c r="E250" s="292">
        <v>1</v>
      </c>
      <c r="F250" s="293">
        <v>1</v>
      </c>
      <c r="G250" s="294">
        <v>2.5</v>
      </c>
      <c r="H250" s="295">
        <v>2.5</v>
      </c>
      <c r="I250" s="134">
        <v>1</v>
      </c>
      <c r="J250" s="297">
        <v>1.5</v>
      </c>
      <c r="K250" s="295">
        <v>4</v>
      </c>
      <c r="L250" s="298">
        <v>2.5</v>
      </c>
      <c r="M250" s="439">
        <v>2.5</v>
      </c>
      <c r="N250" s="292">
        <v>2</v>
      </c>
      <c r="O250" s="289" t="s">
        <v>404</v>
      </c>
    </row>
    <row r="251" spans="1:15" x14ac:dyDescent="0.3">
      <c r="A251" s="287" t="s">
        <v>290</v>
      </c>
      <c r="B251" s="253">
        <f>SUM(C251:N251)</f>
        <v>45.7</v>
      </c>
      <c r="C251" s="276">
        <v>5.91</v>
      </c>
      <c r="D251" s="277">
        <v>3.38</v>
      </c>
      <c r="E251" s="278">
        <v>3.13</v>
      </c>
      <c r="F251" s="279">
        <v>2.5299999999999998</v>
      </c>
      <c r="G251" s="280">
        <v>2.68</v>
      </c>
      <c r="H251" s="281">
        <v>2</v>
      </c>
      <c r="I251" s="282">
        <v>2.0299999999999998</v>
      </c>
      <c r="J251" s="283">
        <v>3.25</v>
      </c>
      <c r="K251" s="281">
        <v>3.94</v>
      </c>
      <c r="L251" s="284">
        <v>5.91</v>
      </c>
      <c r="M251" s="440">
        <v>5.75</v>
      </c>
      <c r="N251" s="278">
        <v>5.19</v>
      </c>
      <c r="O251" s="287" t="s">
        <v>290</v>
      </c>
    </row>
    <row r="252" spans="1:15" x14ac:dyDescent="0.3">
      <c r="A252" s="35" t="s">
        <v>291</v>
      </c>
      <c r="B252" s="18" t="s">
        <v>746</v>
      </c>
      <c r="C252" s="17" t="s">
        <v>467</v>
      </c>
      <c r="D252" s="19" t="s">
        <v>731</v>
      </c>
      <c r="E252" s="32" t="s">
        <v>472</v>
      </c>
      <c r="F252" s="33" t="s">
        <v>487</v>
      </c>
      <c r="G252" s="22" t="s">
        <v>403</v>
      </c>
      <c r="H252" s="23" t="s">
        <v>487</v>
      </c>
      <c r="I252" s="24" t="s">
        <v>453</v>
      </c>
      <c r="J252" s="84" t="s">
        <v>473</v>
      </c>
      <c r="K252" s="255" t="s">
        <v>755</v>
      </c>
      <c r="L252" s="26" t="s">
        <v>741</v>
      </c>
      <c r="M252" s="459" t="s">
        <v>489</v>
      </c>
      <c r="N252" s="20" t="s">
        <v>435</v>
      </c>
      <c r="O252" s="35" t="s">
        <v>291</v>
      </c>
    </row>
    <row r="253" spans="1:15" ht="15" thickBot="1" x14ac:dyDescent="0.35">
      <c r="A253" s="149" t="s">
        <v>295</v>
      </c>
      <c r="B253" s="88" t="s">
        <v>296</v>
      </c>
      <c r="C253" s="262" t="s">
        <v>512</v>
      </c>
      <c r="D253" s="90" t="s">
        <v>354</v>
      </c>
      <c r="E253" s="91" t="s">
        <v>767</v>
      </c>
      <c r="F253" s="301" t="s">
        <v>750</v>
      </c>
      <c r="G253" s="93" t="s">
        <v>510</v>
      </c>
      <c r="H253" s="94" t="s">
        <v>242</v>
      </c>
      <c r="I253" s="95" t="s">
        <v>750</v>
      </c>
      <c r="J253" s="96" t="s">
        <v>242</v>
      </c>
      <c r="K253" s="94" t="s">
        <v>243</v>
      </c>
      <c r="L253" s="97" t="s">
        <v>235</v>
      </c>
      <c r="M253" s="450" t="s">
        <v>245</v>
      </c>
      <c r="N253" s="91" t="s">
        <v>245</v>
      </c>
      <c r="O253" s="149" t="s">
        <v>295</v>
      </c>
    </row>
    <row r="254" spans="1:15" ht="15" thickTop="1" x14ac:dyDescent="0.3">
      <c r="A254" s="289" t="s">
        <v>410</v>
      </c>
      <c r="B254" s="151">
        <f>SUM(C254:N254)</f>
        <v>80</v>
      </c>
      <c r="C254" s="290">
        <v>3.5</v>
      </c>
      <c r="D254" s="291">
        <v>6.5</v>
      </c>
      <c r="E254" s="292">
        <v>12</v>
      </c>
      <c r="F254" s="293">
        <v>7</v>
      </c>
      <c r="G254" s="294">
        <v>10.5</v>
      </c>
      <c r="H254" s="295">
        <v>7</v>
      </c>
      <c r="I254" s="134">
        <v>5</v>
      </c>
      <c r="J254" s="297">
        <v>6.5</v>
      </c>
      <c r="K254" s="295">
        <v>5</v>
      </c>
      <c r="L254" s="298">
        <v>5.5</v>
      </c>
      <c r="M254" s="439">
        <v>6</v>
      </c>
      <c r="N254" s="292">
        <v>5.5</v>
      </c>
      <c r="O254" s="289" t="s">
        <v>410</v>
      </c>
    </row>
    <row r="255" spans="1:15" x14ac:dyDescent="0.3">
      <c r="A255" s="287" t="s">
        <v>299</v>
      </c>
      <c r="B255" s="253">
        <f>SUM(C255:N255)</f>
        <v>45.69</v>
      </c>
      <c r="C255" s="276">
        <v>5.41</v>
      </c>
      <c r="D255" s="277">
        <v>4.09</v>
      </c>
      <c r="E255" s="278">
        <v>3.12</v>
      </c>
      <c r="F255" s="279">
        <v>2.9</v>
      </c>
      <c r="G255" s="280">
        <v>2.88</v>
      </c>
      <c r="H255" s="281">
        <v>2.68</v>
      </c>
      <c r="I255" s="282">
        <v>4.22</v>
      </c>
      <c r="J255" s="283">
        <v>4.0999999999999996</v>
      </c>
      <c r="K255" s="281">
        <v>3.47</v>
      </c>
      <c r="L255" s="284">
        <v>4.6900000000000004</v>
      </c>
      <c r="M255" s="440">
        <v>4.0599999999999996</v>
      </c>
      <c r="N255" s="278">
        <v>4.07</v>
      </c>
      <c r="O255" s="287" t="s">
        <v>299</v>
      </c>
    </row>
    <row r="256" spans="1:15" x14ac:dyDescent="0.3">
      <c r="A256" s="35" t="s">
        <v>300</v>
      </c>
      <c r="B256" s="18" t="s">
        <v>301</v>
      </c>
      <c r="C256" s="17" t="s">
        <v>368</v>
      </c>
      <c r="D256" s="19" t="s">
        <v>369</v>
      </c>
      <c r="E256" s="20" t="s">
        <v>774</v>
      </c>
      <c r="F256" s="33" t="s">
        <v>775</v>
      </c>
      <c r="G256" s="22" t="s">
        <v>777</v>
      </c>
      <c r="H256" s="23" t="s">
        <v>775</v>
      </c>
      <c r="I256" s="24" t="s">
        <v>253</v>
      </c>
      <c r="J256" s="25" t="s">
        <v>303</v>
      </c>
      <c r="K256" s="23" t="s">
        <v>392</v>
      </c>
      <c r="L256" s="26" t="s">
        <v>280</v>
      </c>
      <c r="M256" s="441" t="s">
        <v>490</v>
      </c>
      <c r="N256" s="20" t="s">
        <v>755</v>
      </c>
      <c r="O256" s="35" t="s">
        <v>300</v>
      </c>
    </row>
    <row r="257" spans="1:15" ht="15" thickBot="1" x14ac:dyDescent="0.35">
      <c r="A257" s="149" t="s">
        <v>305</v>
      </c>
      <c r="B257" s="88" t="s">
        <v>513</v>
      </c>
      <c r="C257" s="262" t="s">
        <v>542</v>
      </c>
      <c r="D257" s="90" t="s">
        <v>715</v>
      </c>
      <c r="E257" s="258" t="s">
        <v>531</v>
      </c>
      <c r="F257" s="92" t="s">
        <v>447</v>
      </c>
      <c r="G257" s="93" t="s">
        <v>464</v>
      </c>
      <c r="H257" s="94" t="s">
        <v>483</v>
      </c>
      <c r="I257" s="95" t="s">
        <v>748</v>
      </c>
      <c r="J257" s="96" t="s">
        <v>243</v>
      </c>
      <c r="K257" s="94" t="s">
        <v>756</v>
      </c>
      <c r="L257" s="97" t="s">
        <v>455</v>
      </c>
      <c r="M257" s="460" t="s">
        <v>510</v>
      </c>
      <c r="N257" s="258" t="s">
        <v>730</v>
      </c>
      <c r="O257" s="149" t="s">
        <v>305</v>
      </c>
    </row>
    <row r="258" spans="1:15" ht="15" thickTop="1" x14ac:dyDescent="0.3">
      <c r="A258" s="289" t="s">
        <v>414</v>
      </c>
      <c r="B258" s="151">
        <f>SUM(C258:N258)</f>
        <v>136.5</v>
      </c>
      <c r="C258" s="290">
        <v>5</v>
      </c>
      <c r="D258" s="291">
        <v>3</v>
      </c>
      <c r="E258" s="292">
        <v>6.5</v>
      </c>
      <c r="F258" s="293">
        <v>7.5</v>
      </c>
      <c r="G258" s="294">
        <v>2</v>
      </c>
      <c r="H258" s="295">
        <v>11</v>
      </c>
      <c r="I258" s="134">
        <v>19</v>
      </c>
      <c r="J258" s="297">
        <v>18</v>
      </c>
      <c r="K258" s="295">
        <v>15</v>
      </c>
      <c r="L258" s="298">
        <v>16</v>
      </c>
      <c r="M258" s="439">
        <v>15.5</v>
      </c>
      <c r="N258" s="292">
        <v>18</v>
      </c>
      <c r="O258" s="289" t="s">
        <v>414</v>
      </c>
    </row>
    <row r="259" spans="1:15" x14ac:dyDescent="0.3">
      <c r="A259" s="287" t="s">
        <v>312</v>
      </c>
      <c r="B259" s="253">
        <f>SUM(C259:N259)</f>
        <v>109.37</v>
      </c>
      <c r="C259" s="276">
        <v>7.03</v>
      </c>
      <c r="D259" s="277">
        <v>7.25</v>
      </c>
      <c r="E259" s="278">
        <v>7.84</v>
      </c>
      <c r="F259" s="279">
        <v>8.31</v>
      </c>
      <c r="G259" s="280">
        <v>11.38</v>
      </c>
      <c r="H259" s="281">
        <v>12.28</v>
      </c>
      <c r="I259" s="282">
        <v>14.31</v>
      </c>
      <c r="J259" s="283">
        <v>12.75</v>
      </c>
      <c r="K259" s="281">
        <v>8.66</v>
      </c>
      <c r="L259" s="284">
        <v>6.31</v>
      </c>
      <c r="M259" s="440">
        <v>5.87</v>
      </c>
      <c r="N259" s="278">
        <v>7.38</v>
      </c>
      <c r="O259" s="287" t="s">
        <v>312</v>
      </c>
    </row>
    <row r="260" spans="1:15" x14ac:dyDescent="0.3">
      <c r="A260" s="35" t="s">
        <v>313</v>
      </c>
      <c r="B260" s="18" t="s">
        <v>761</v>
      </c>
      <c r="C260" s="30" t="s">
        <v>543</v>
      </c>
      <c r="D260" s="19" t="s">
        <v>765</v>
      </c>
      <c r="E260" s="32" t="s">
        <v>734</v>
      </c>
      <c r="F260" s="21" t="s">
        <v>720</v>
      </c>
      <c r="G260" s="22" t="s">
        <v>751</v>
      </c>
      <c r="H260" s="255" t="s">
        <v>534</v>
      </c>
      <c r="I260" s="24" t="s">
        <v>768</v>
      </c>
      <c r="J260" s="84" t="s">
        <v>738</v>
      </c>
      <c r="K260" s="255" t="s">
        <v>518</v>
      </c>
      <c r="L260" s="26" t="s">
        <v>779</v>
      </c>
      <c r="M260" s="459" t="s">
        <v>760</v>
      </c>
      <c r="N260" s="32" t="s">
        <v>536</v>
      </c>
      <c r="O260" s="35" t="s">
        <v>313</v>
      </c>
    </row>
    <row r="261" spans="1:15" ht="15" thickBot="1" x14ac:dyDescent="0.35">
      <c r="A261" s="149" t="s">
        <v>320</v>
      </c>
      <c r="B261" s="88" t="s">
        <v>321</v>
      </c>
      <c r="C261" s="262" t="s">
        <v>491</v>
      </c>
      <c r="D261" s="90" t="s">
        <v>235</v>
      </c>
      <c r="E261" s="91" t="s">
        <v>230</v>
      </c>
      <c r="F261" s="92" t="s">
        <v>232</v>
      </c>
      <c r="G261" s="93" t="s">
        <v>778</v>
      </c>
      <c r="H261" s="94" t="s">
        <v>319</v>
      </c>
      <c r="I261" s="95" t="s">
        <v>322</v>
      </c>
      <c r="J261" s="96" t="s">
        <v>243</v>
      </c>
      <c r="K261" s="94" t="s">
        <v>243</v>
      </c>
      <c r="L261" s="97" t="s">
        <v>413</v>
      </c>
      <c r="M261" s="450" t="s">
        <v>230</v>
      </c>
      <c r="N261" s="91" t="s">
        <v>432</v>
      </c>
      <c r="O261" s="149" t="s">
        <v>320</v>
      </c>
    </row>
    <row r="262" spans="1:15" ht="15" thickTop="1" x14ac:dyDescent="0.3">
      <c r="A262" s="289" t="s">
        <v>419</v>
      </c>
      <c r="B262" s="151">
        <f>SUM(C262:N262)</f>
        <v>12</v>
      </c>
      <c r="C262" s="290">
        <v>1.5</v>
      </c>
      <c r="D262" s="291">
        <v>1</v>
      </c>
      <c r="E262" s="292">
        <v>0.5</v>
      </c>
      <c r="F262" s="293">
        <v>2</v>
      </c>
      <c r="G262" s="294">
        <v>0.5</v>
      </c>
      <c r="H262" s="295">
        <v>0.5</v>
      </c>
      <c r="I262" s="134">
        <v>0</v>
      </c>
      <c r="J262" s="297">
        <v>1.5</v>
      </c>
      <c r="K262" s="295">
        <v>1</v>
      </c>
      <c r="L262" s="298">
        <v>1.5</v>
      </c>
      <c r="M262" s="439">
        <v>1</v>
      </c>
      <c r="N262" s="292">
        <v>1</v>
      </c>
      <c r="O262" s="289" t="s">
        <v>419</v>
      </c>
    </row>
    <row r="263" spans="1:15" x14ac:dyDescent="0.3">
      <c r="A263" s="287" t="s">
        <v>324</v>
      </c>
      <c r="B263" s="253">
        <f>SUM(C263:N263)</f>
        <v>15.59</v>
      </c>
      <c r="C263" s="276">
        <v>0.81</v>
      </c>
      <c r="D263" s="277">
        <v>1.03</v>
      </c>
      <c r="E263" s="278">
        <v>0.94</v>
      </c>
      <c r="F263" s="279">
        <v>1.28</v>
      </c>
      <c r="G263" s="280">
        <v>1.22</v>
      </c>
      <c r="H263" s="281">
        <v>2</v>
      </c>
      <c r="I263" s="282">
        <v>1.47</v>
      </c>
      <c r="J263" s="283">
        <v>1.53</v>
      </c>
      <c r="K263" s="281">
        <v>1.75</v>
      </c>
      <c r="L263" s="284">
        <v>1</v>
      </c>
      <c r="M263" s="440">
        <v>1.56</v>
      </c>
      <c r="N263" s="278">
        <v>1</v>
      </c>
      <c r="O263" s="287" t="s">
        <v>324</v>
      </c>
    </row>
    <row r="264" spans="1:15" x14ac:dyDescent="0.3">
      <c r="A264" s="35" t="s">
        <v>325</v>
      </c>
      <c r="B264" s="18" t="s">
        <v>420</v>
      </c>
      <c r="C264" s="17" t="s">
        <v>233</v>
      </c>
      <c r="D264" s="19" t="s">
        <v>393</v>
      </c>
      <c r="E264" s="20" t="s">
        <v>458</v>
      </c>
      <c r="F264" s="33" t="s">
        <v>485</v>
      </c>
      <c r="G264" s="22" t="s">
        <v>379</v>
      </c>
      <c r="H264" s="23" t="s">
        <v>327</v>
      </c>
      <c r="I264" s="24" t="s">
        <v>407</v>
      </c>
      <c r="J264" s="25" t="s">
        <v>430</v>
      </c>
      <c r="K264" s="23" t="s">
        <v>328</v>
      </c>
      <c r="L264" s="26" t="s">
        <v>452</v>
      </c>
      <c r="M264" s="441" t="s">
        <v>453</v>
      </c>
      <c r="N264" s="20" t="s">
        <v>394</v>
      </c>
      <c r="O264" s="35" t="s">
        <v>325</v>
      </c>
    </row>
    <row r="265" spans="1:15" x14ac:dyDescent="0.3">
      <c r="A265" s="35" t="s">
        <v>329</v>
      </c>
      <c r="B265" s="18" t="s">
        <v>730</v>
      </c>
      <c r="C265" s="30" t="s">
        <v>730</v>
      </c>
      <c r="D265" s="31" t="s">
        <v>764</v>
      </c>
      <c r="E265" s="32" t="s">
        <v>764</v>
      </c>
      <c r="F265" s="33" t="s">
        <v>748</v>
      </c>
      <c r="G265" s="22" t="s">
        <v>748</v>
      </c>
      <c r="H265" s="255" t="s">
        <v>730</v>
      </c>
      <c r="I265" s="212" t="s">
        <v>773</v>
      </c>
      <c r="J265" s="84" t="s">
        <v>730</v>
      </c>
      <c r="K265" s="255" t="s">
        <v>730</v>
      </c>
      <c r="L265" s="26" t="s">
        <v>730</v>
      </c>
      <c r="M265" s="441" t="s">
        <v>730</v>
      </c>
      <c r="N265" s="20" t="s">
        <v>748</v>
      </c>
      <c r="O265" s="35" t="s">
        <v>329</v>
      </c>
    </row>
    <row r="266" spans="1:15" x14ac:dyDescent="0.3">
      <c r="A266" s="16" t="s">
        <v>331</v>
      </c>
      <c r="B266" s="16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441"/>
      <c r="N266" s="15"/>
      <c r="O266" s="16" t="s">
        <v>331</v>
      </c>
    </row>
    <row r="267" spans="1:15" x14ac:dyDescent="0.3">
      <c r="A267" s="35" t="s">
        <v>380</v>
      </c>
      <c r="B267" s="166">
        <f>AVERAGE(C267:N267)</f>
        <v>1779.6666666666663</v>
      </c>
      <c r="C267" s="5">
        <v>1023.8</v>
      </c>
      <c r="D267" s="6">
        <v>1015.5</v>
      </c>
      <c r="E267" s="7">
        <v>1016.1</v>
      </c>
      <c r="F267" s="8">
        <v>1022.4</v>
      </c>
      <c r="G267" s="9">
        <v>10165.5</v>
      </c>
      <c r="H267" s="10">
        <v>1014.4</v>
      </c>
      <c r="I267" s="24">
        <v>1014.8</v>
      </c>
      <c r="J267" s="12">
        <v>1016.8</v>
      </c>
      <c r="K267" s="10">
        <v>1014.6</v>
      </c>
      <c r="L267" s="13">
        <v>1020.1</v>
      </c>
      <c r="M267" s="442">
        <v>1017</v>
      </c>
      <c r="N267" s="7">
        <v>1015</v>
      </c>
      <c r="O267" s="35" t="s">
        <v>380</v>
      </c>
    </row>
    <row r="268" spans="1:15" x14ac:dyDescent="0.3">
      <c r="A268" s="287" t="s">
        <v>382</v>
      </c>
      <c r="B268" s="253">
        <f>MIN(C268:N268)</f>
        <v>969.4</v>
      </c>
      <c r="C268" s="276">
        <v>981.4</v>
      </c>
      <c r="D268" s="277">
        <v>989.5</v>
      </c>
      <c r="E268" s="278">
        <v>990.6</v>
      </c>
      <c r="F268" s="279">
        <v>998.8</v>
      </c>
      <c r="G268" s="280">
        <v>993.6</v>
      </c>
      <c r="H268" s="281">
        <v>994.9</v>
      </c>
      <c r="I268" s="24">
        <v>1004.1</v>
      </c>
      <c r="J268" s="304">
        <v>1006.8</v>
      </c>
      <c r="K268" s="305">
        <v>995.2</v>
      </c>
      <c r="L268" s="284">
        <v>1004</v>
      </c>
      <c r="M268" s="440">
        <v>995</v>
      </c>
      <c r="N268" s="278">
        <v>969.4</v>
      </c>
      <c r="O268" s="287" t="s">
        <v>382</v>
      </c>
    </row>
    <row r="269" spans="1:15" x14ac:dyDescent="0.3">
      <c r="A269" s="149" t="s">
        <v>89</v>
      </c>
      <c r="B269" s="167">
        <v>43080</v>
      </c>
      <c r="C269" s="168">
        <v>42747</v>
      </c>
      <c r="D269" s="169">
        <v>42794</v>
      </c>
      <c r="E269" s="170">
        <v>42798</v>
      </c>
      <c r="F269" s="171">
        <v>42855</v>
      </c>
      <c r="G269" s="172">
        <v>42866</v>
      </c>
      <c r="H269" s="173">
        <v>42892</v>
      </c>
      <c r="I269" s="174">
        <v>42946</v>
      </c>
      <c r="J269" s="175">
        <v>42977</v>
      </c>
      <c r="K269" s="173">
        <v>42987</v>
      </c>
      <c r="L269" s="176">
        <v>43028</v>
      </c>
      <c r="M269" s="457">
        <v>43062</v>
      </c>
      <c r="N269" s="170">
        <v>43080</v>
      </c>
      <c r="O269" s="149" t="s">
        <v>89</v>
      </c>
    </row>
    <row r="270" spans="1:15" x14ac:dyDescent="0.3">
      <c r="A270" s="149" t="s">
        <v>383</v>
      </c>
      <c r="B270" s="88">
        <f>MAX(C270:N270)</f>
        <v>1040</v>
      </c>
      <c r="C270" s="89">
        <v>1040</v>
      </c>
      <c r="D270" s="90">
        <v>1032.3</v>
      </c>
      <c r="E270" s="91">
        <v>1034.5999999999999</v>
      </c>
      <c r="F270" s="92">
        <v>1038.2</v>
      </c>
      <c r="G270" s="93">
        <v>1028.5</v>
      </c>
      <c r="H270" s="94">
        <v>1027.7</v>
      </c>
      <c r="I270" s="95">
        <v>1024.7</v>
      </c>
      <c r="J270" s="25">
        <v>1025.5999999999999</v>
      </c>
      <c r="K270" s="23">
        <v>1024.3</v>
      </c>
      <c r="L270" s="97">
        <v>1034.4000000000001</v>
      </c>
      <c r="M270" s="450">
        <v>1028.5999999999999</v>
      </c>
      <c r="N270" s="91">
        <v>1038.0999999999999</v>
      </c>
      <c r="O270" s="149" t="s">
        <v>383</v>
      </c>
    </row>
    <row r="271" spans="1:15" ht="15" thickBot="1" x14ac:dyDescent="0.35">
      <c r="A271" s="178" t="s">
        <v>89</v>
      </c>
      <c r="B271" s="179">
        <v>42741</v>
      </c>
      <c r="C271" s="180">
        <v>42741</v>
      </c>
      <c r="D271" s="181">
        <v>42782</v>
      </c>
      <c r="E271" s="182">
        <v>42808</v>
      </c>
      <c r="F271" s="183">
        <v>42845</v>
      </c>
      <c r="G271" s="184">
        <v>42870</v>
      </c>
      <c r="H271" s="185">
        <v>42903</v>
      </c>
      <c r="I271" s="186">
        <v>42932</v>
      </c>
      <c r="J271" s="175">
        <v>42967</v>
      </c>
      <c r="K271" s="173">
        <v>43001</v>
      </c>
      <c r="L271" s="188" t="s">
        <v>780</v>
      </c>
      <c r="M271" s="461">
        <v>43056</v>
      </c>
      <c r="N271" s="182">
        <v>43092</v>
      </c>
      <c r="O271" s="178" t="s">
        <v>89</v>
      </c>
    </row>
    <row r="272" spans="1:15" ht="15" thickTop="1" x14ac:dyDescent="0.3">
      <c r="A272" s="152" t="s">
        <v>384</v>
      </c>
      <c r="B272" s="166" t="e">
        <f>AVERAGE(C272:N272)</f>
        <v>#DIV/0!</v>
      </c>
      <c r="C272" s="190"/>
      <c r="D272" s="191"/>
      <c r="E272" s="192"/>
      <c r="F272" s="193"/>
      <c r="G272" s="194"/>
      <c r="H272" s="195"/>
      <c r="I272" s="121"/>
      <c r="J272" s="70"/>
      <c r="K272" s="68"/>
      <c r="L272" s="198"/>
      <c r="M272" s="462"/>
      <c r="N272" s="192"/>
      <c r="O272" s="152" t="s">
        <v>384</v>
      </c>
    </row>
    <row r="273" spans="1:15" x14ac:dyDescent="0.3">
      <c r="A273" s="15"/>
      <c r="B273" s="16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441"/>
      <c r="N273" s="15"/>
      <c r="O273" s="15"/>
    </row>
    <row r="274" spans="1:15" x14ac:dyDescent="0.3">
      <c r="A274" s="3" t="s">
        <v>772</v>
      </c>
      <c r="B274" s="4" t="s">
        <v>1</v>
      </c>
      <c r="C274" s="5" t="s">
        <v>2</v>
      </c>
      <c r="D274" s="6" t="s">
        <v>3</v>
      </c>
      <c r="E274" s="7" t="s">
        <v>4</v>
      </c>
      <c r="F274" s="8" t="s">
        <v>5</v>
      </c>
      <c r="G274" s="9" t="s">
        <v>6</v>
      </c>
      <c r="H274" s="10" t="s">
        <v>7</v>
      </c>
      <c r="I274" s="11" t="s">
        <v>8</v>
      </c>
      <c r="J274" s="12" t="s">
        <v>9</v>
      </c>
      <c r="K274" s="10" t="s">
        <v>10</v>
      </c>
      <c r="L274" s="13" t="s">
        <v>11</v>
      </c>
      <c r="M274" s="442" t="s">
        <v>12</v>
      </c>
      <c r="N274" s="7" t="s">
        <v>13</v>
      </c>
      <c r="O274" s="3" t="s">
        <v>772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274"/>
  <sheetViews>
    <sheetView workbookViewId="0">
      <selection activeCell="F15" sqref="F15"/>
    </sheetView>
  </sheetViews>
  <sheetFormatPr baseColWidth="10" defaultRowHeight="14.4" x14ac:dyDescent="0.3"/>
  <cols>
    <col min="1" max="1" width="45.88671875" customWidth="1"/>
    <col min="15" max="15" width="45" customWidth="1"/>
  </cols>
  <sheetData>
    <row r="1" spans="1:15" ht="15" thickBot="1" x14ac:dyDescent="0.35">
      <c r="A1" s="3" t="s">
        <v>781</v>
      </c>
      <c r="B1" s="307" t="s">
        <v>1</v>
      </c>
      <c r="C1" s="308" t="s">
        <v>2</v>
      </c>
      <c r="D1" s="309" t="s">
        <v>3</v>
      </c>
      <c r="E1" s="310" t="s">
        <v>4</v>
      </c>
      <c r="F1" s="311" t="s">
        <v>5</v>
      </c>
      <c r="G1" s="312" t="s">
        <v>6</v>
      </c>
      <c r="H1" s="313" t="s">
        <v>7</v>
      </c>
      <c r="I1" s="314" t="s">
        <v>8</v>
      </c>
      <c r="J1" s="315" t="s">
        <v>9</v>
      </c>
      <c r="K1" s="313" t="s">
        <v>10</v>
      </c>
      <c r="L1" s="316" t="s">
        <v>11</v>
      </c>
      <c r="M1" s="437" t="s">
        <v>12</v>
      </c>
      <c r="N1" s="310" t="s">
        <v>13</v>
      </c>
      <c r="O1" s="306" t="s">
        <v>781</v>
      </c>
    </row>
    <row r="2" spans="1:15" ht="15.6" thickTop="1" thickBot="1" x14ac:dyDescent="0.35">
      <c r="A2" s="318" t="s">
        <v>82</v>
      </c>
      <c r="B2" s="319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 t="s">
        <v>82</v>
      </c>
    </row>
    <row r="3" spans="1:15" ht="15" thickTop="1" x14ac:dyDescent="0.3">
      <c r="A3" s="263" t="s">
        <v>83</v>
      </c>
      <c r="B3" s="264">
        <f>INT(SUM(C3:N3)*100/12)/100</f>
        <v>7.42</v>
      </c>
      <c r="C3" s="265">
        <v>4.25</v>
      </c>
      <c r="D3" s="266">
        <v>-1.05</v>
      </c>
      <c r="E3" s="267">
        <v>2.5499999999999998</v>
      </c>
      <c r="F3" s="268">
        <v>8.0299999999999994</v>
      </c>
      <c r="G3" s="269">
        <v>8.8699999999999992</v>
      </c>
      <c r="H3" s="270">
        <v>11.8</v>
      </c>
      <c r="I3" s="271">
        <v>14.4</v>
      </c>
      <c r="J3" s="272">
        <v>13.6</v>
      </c>
      <c r="K3" s="270">
        <v>9.83</v>
      </c>
      <c r="L3" s="273">
        <v>7.46</v>
      </c>
      <c r="M3" s="439">
        <v>4.88</v>
      </c>
      <c r="N3" s="267">
        <v>4.51</v>
      </c>
      <c r="O3" s="263" t="s">
        <v>83</v>
      </c>
    </row>
    <row r="4" spans="1:15" x14ac:dyDescent="0.3">
      <c r="A4" s="275" t="s">
        <v>84</v>
      </c>
      <c r="B4" s="253">
        <f>INT(SUM(C4:N4)*100/12)/100</f>
        <v>7.09</v>
      </c>
      <c r="C4" s="276">
        <v>1.7655555555555555</v>
      </c>
      <c r="D4" s="277">
        <v>1.903888888888889</v>
      </c>
      <c r="E4" s="278">
        <v>3.2105555555555561</v>
      </c>
      <c r="F4" s="279">
        <v>4.9288888888888884</v>
      </c>
      <c r="G4" s="280">
        <v>8.4316666666666666</v>
      </c>
      <c r="H4" s="281">
        <v>11.451111111111111</v>
      </c>
      <c r="I4" s="282">
        <v>13.367777777777778</v>
      </c>
      <c r="J4" s="283">
        <v>13.273888888888887</v>
      </c>
      <c r="K4" s="281">
        <v>10.681111111111111</v>
      </c>
      <c r="L4" s="284">
        <v>8.8077777777777797</v>
      </c>
      <c r="M4" s="440">
        <v>5.1144444444444446</v>
      </c>
      <c r="N4" s="278">
        <v>2.253333333333333</v>
      </c>
      <c r="O4" s="275" t="s">
        <v>84</v>
      </c>
    </row>
    <row r="5" spans="1:15" x14ac:dyDescent="0.3">
      <c r="A5" s="2" t="s">
        <v>21</v>
      </c>
      <c r="B5" s="18">
        <f t="shared" ref="B5:N5" si="0">B3-B4</f>
        <v>0.33000000000000007</v>
      </c>
      <c r="C5" s="17">
        <f t="shared" si="0"/>
        <v>2.4844444444444447</v>
      </c>
      <c r="D5" s="19">
        <f t="shared" si="0"/>
        <v>-2.9538888888888888</v>
      </c>
      <c r="E5" s="20">
        <f t="shared" si="0"/>
        <v>-0.66055555555555623</v>
      </c>
      <c r="F5" s="21">
        <f t="shared" si="0"/>
        <v>3.1011111111111109</v>
      </c>
      <c r="G5" s="22">
        <f t="shared" si="0"/>
        <v>0.43833333333333258</v>
      </c>
      <c r="H5" s="23">
        <f t="shared" si="0"/>
        <v>0.34888888888889014</v>
      </c>
      <c r="I5" s="24">
        <f t="shared" si="0"/>
        <v>1.0322222222222219</v>
      </c>
      <c r="J5" s="25">
        <f t="shared" si="0"/>
        <v>0.32611111111111235</v>
      </c>
      <c r="K5" s="23">
        <f t="shared" si="0"/>
        <v>-0.85111111111111093</v>
      </c>
      <c r="L5" s="26">
        <f t="shared" si="0"/>
        <v>-1.3477777777777797</v>
      </c>
      <c r="M5" s="441">
        <f t="shared" si="0"/>
        <v>-0.23444444444444468</v>
      </c>
      <c r="N5" s="20">
        <f t="shared" si="0"/>
        <v>2.2566666666666668</v>
      </c>
      <c r="O5" s="2" t="s">
        <v>21</v>
      </c>
    </row>
    <row r="6" spans="1:15" x14ac:dyDescent="0.3">
      <c r="A6" s="2" t="s">
        <v>85</v>
      </c>
      <c r="B6" s="18">
        <v>6.13</v>
      </c>
      <c r="C6" s="17">
        <v>-1.98</v>
      </c>
      <c r="D6" s="19">
        <v>-2.1</v>
      </c>
      <c r="E6" s="20">
        <v>1.27</v>
      </c>
      <c r="F6" s="21">
        <v>3.55</v>
      </c>
      <c r="G6" s="22">
        <v>5.4</v>
      </c>
      <c r="H6" s="23">
        <v>9.85</v>
      </c>
      <c r="I6" s="24">
        <v>11.5</v>
      </c>
      <c r="J6" s="25">
        <v>11.7</v>
      </c>
      <c r="K6" s="23">
        <v>7.66</v>
      </c>
      <c r="L6" s="26">
        <v>4.42</v>
      </c>
      <c r="M6" s="441">
        <v>3.45</v>
      </c>
      <c r="N6" s="20">
        <v>-2.5</v>
      </c>
      <c r="O6" s="2" t="s">
        <v>85</v>
      </c>
    </row>
    <row r="7" spans="1:15" x14ac:dyDescent="0.3">
      <c r="A7" s="2" t="s">
        <v>86</v>
      </c>
      <c r="B7" s="18">
        <v>2003</v>
      </c>
      <c r="C7" s="17">
        <v>2009</v>
      </c>
      <c r="D7" s="19">
        <v>2012</v>
      </c>
      <c r="E7" s="20">
        <v>2013</v>
      </c>
      <c r="F7" s="21">
        <v>2017</v>
      </c>
      <c r="G7" s="22">
        <v>2010</v>
      </c>
      <c r="H7" s="23">
        <v>2001</v>
      </c>
      <c r="I7" s="24">
        <v>2011</v>
      </c>
      <c r="J7" s="25">
        <v>2005</v>
      </c>
      <c r="K7" s="23">
        <v>2003</v>
      </c>
      <c r="L7" s="26">
        <v>2003</v>
      </c>
      <c r="M7" s="441">
        <v>2005</v>
      </c>
      <c r="N7" s="20">
        <v>2010</v>
      </c>
      <c r="O7" s="2" t="s">
        <v>86</v>
      </c>
    </row>
    <row r="8" spans="1:15" x14ac:dyDescent="0.3">
      <c r="A8" s="2" t="s">
        <v>87</v>
      </c>
      <c r="B8" s="18">
        <v>7.94</v>
      </c>
      <c r="C8" s="17">
        <v>5.46</v>
      </c>
      <c r="D8" s="19">
        <v>5.07</v>
      </c>
      <c r="E8" s="20">
        <v>5.77</v>
      </c>
      <c r="F8" s="21">
        <v>6.96</v>
      </c>
      <c r="G8" s="22">
        <v>10.5</v>
      </c>
      <c r="H8" s="23">
        <v>13</v>
      </c>
      <c r="I8" s="24">
        <v>15.3</v>
      </c>
      <c r="J8" s="25">
        <v>15.2</v>
      </c>
      <c r="K8" s="23">
        <v>13.9</v>
      </c>
      <c r="L8" s="26">
        <v>12</v>
      </c>
      <c r="M8" s="441">
        <v>7.61</v>
      </c>
      <c r="N8" s="20">
        <v>7.72</v>
      </c>
      <c r="O8" s="2" t="s">
        <v>87</v>
      </c>
    </row>
    <row r="9" spans="1:15" x14ac:dyDescent="0.3">
      <c r="A9" s="2" t="s">
        <v>86</v>
      </c>
      <c r="B9" s="18">
        <v>2014</v>
      </c>
      <c r="C9" s="17">
        <v>2007</v>
      </c>
      <c r="D9" s="19">
        <v>2002</v>
      </c>
      <c r="E9" s="20">
        <v>2017</v>
      </c>
      <c r="F9" s="21">
        <v>2011</v>
      </c>
      <c r="G9" s="22">
        <v>2008</v>
      </c>
      <c r="H9" s="23">
        <v>2017</v>
      </c>
      <c r="I9" s="24">
        <v>2006</v>
      </c>
      <c r="J9" s="25">
        <v>2004</v>
      </c>
      <c r="K9" s="23">
        <v>2006</v>
      </c>
      <c r="L9" s="26">
        <v>2001</v>
      </c>
      <c r="M9" s="441">
        <v>2009</v>
      </c>
      <c r="N9" s="20">
        <v>2015</v>
      </c>
      <c r="O9" s="2" t="s">
        <v>86</v>
      </c>
    </row>
    <row r="10" spans="1:15" x14ac:dyDescent="0.3">
      <c r="A10" s="3" t="s">
        <v>88</v>
      </c>
      <c r="B10" s="18">
        <f>MIN(C10:N10)</f>
        <v>-8.6</v>
      </c>
      <c r="C10" s="5">
        <v>-1.1000000000000001</v>
      </c>
      <c r="D10" s="6">
        <v>-8.6</v>
      </c>
      <c r="E10" s="7">
        <v>-5.4</v>
      </c>
      <c r="F10" s="8">
        <v>3.7</v>
      </c>
      <c r="G10" s="9">
        <v>1.7</v>
      </c>
      <c r="H10" s="10">
        <v>4.5999999999999996</v>
      </c>
      <c r="I10" s="11">
        <v>9.6</v>
      </c>
      <c r="J10" s="12">
        <v>7.7</v>
      </c>
      <c r="K10" s="10">
        <v>0.7</v>
      </c>
      <c r="L10" s="13">
        <v>-0.2</v>
      </c>
      <c r="M10" s="442">
        <v>-1.9</v>
      </c>
      <c r="N10" s="7">
        <v>-4.7</v>
      </c>
      <c r="O10" s="3" t="s">
        <v>88</v>
      </c>
    </row>
    <row r="11" spans="1:15" x14ac:dyDescent="0.3">
      <c r="A11" s="35" t="s">
        <v>89</v>
      </c>
      <c r="B11" s="50">
        <v>43159</v>
      </c>
      <c r="C11" s="39">
        <v>43115</v>
      </c>
      <c r="D11" s="40">
        <v>43159</v>
      </c>
      <c r="E11" s="41">
        <v>43160</v>
      </c>
      <c r="F11" s="42">
        <v>43196</v>
      </c>
      <c r="G11" s="43">
        <v>43224</v>
      </c>
      <c r="H11" s="44">
        <v>43274</v>
      </c>
      <c r="I11" s="45">
        <v>43299</v>
      </c>
      <c r="J11" s="46">
        <v>43338</v>
      </c>
      <c r="K11" s="44">
        <v>43373</v>
      </c>
      <c r="L11" s="47">
        <v>43402</v>
      </c>
      <c r="M11" s="443">
        <v>43426</v>
      </c>
      <c r="N11" s="41">
        <v>43418</v>
      </c>
      <c r="O11" s="35" t="s">
        <v>89</v>
      </c>
    </row>
    <row r="12" spans="1:15" x14ac:dyDescent="0.3">
      <c r="A12" s="2" t="s">
        <v>90</v>
      </c>
      <c r="B12" s="18">
        <v>-15.7</v>
      </c>
      <c r="C12" s="17">
        <v>-15.7</v>
      </c>
      <c r="D12" s="19">
        <v>-13.5</v>
      </c>
      <c r="E12" s="32">
        <v>-11.9</v>
      </c>
      <c r="F12" s="21">
        <v>-5.2</v>
      </c>
      <c r="G12" s="22">
        <v>-0.8</v>
      </c>
      <c r="H12" s="23">
        <v>3.1</v>
      </c>
      <c r="I12" s="24">
        <v>5.0999999999999996</v>
      </c>
      <c r="J12" s="25">
        <v>5.7</v>
      </c>
      <c r="K12" s="23">
        <v>0.7</v>
      </c>
      <c r="L12" s="26">
        <v>-5.5</v>
      </c>
      <c r="M12" s="441">
        <v>-6</v>
      </c>
      <c r="N12" s="20">
        <v>-10.6</v>
      </c>
      <c r="O12" s="2" t="s">
        <v>90</v>
      </c>
    </row>
    <row r="13" spans="1:15" ht="15" thickBot="1" x14ac:dyDescent="0.35">
      <c r="A13" s="49" t="s">
        <v>89</v>
      </c>
      <c r="B13" s="50">
        <v>39820</v>
      </c>
      <c r="C13" s="51">
        <v>39820</v>
      </c>
      <c r="D13" s="52">
        <v>40951</v>
      </c>
      <c r="E13" s="218">
        <v>38415</v>
      </c>
      <c r="F13" s="54">
        <v>37719</v>
      </c>
      <c r="G13" s="55">
        <v>42491</v>
      </c>
      <c r="H13" s="56">
        <v>38869</v>
      </c>
      <c r="I13" s="57">
        <v>40727</v>
      </c>
      <c r="J13" s="58">
        <v>40786</v>
      </c>
      <c r="K13" s="56">
        <v>43373</v>
      </c>
      <c r="L13" s="59">
        <v>37922</v>
      </c>
      <c r="M13" s="444">
        <v>40511</v>
      </c>
      <c r="N13" s="53">
        <v>40530</v>
      </c>
      <c r="O13" s="49" t="s">
        <v>89</v>
      </c>
    </row>
    <row r="14" spans="1:15" ht="15" thickTop="1" x14ac:dyDescent="0.3">
      <c r="A14" s="289" t="s">
        <v>97</v>
      </c>
      <c r="B14" s="434">
        <f>INT(SUM(C14:N14)*100/12)/100</f>
        <v>7.93</v>
      </c>
      <c r="C14" s="290">
        <v>4.5</v>
      </c>
      <c r="D14" s="291">
        <v>-0.3</v>
      </c>
      <c r="E14" s="292">
        <v>2.9</v>
      </c>
      <c r="F14" s="293">
        <v>8.3000000000000007</v>
      </c>
      <c r="G14" s="294">
        <v>9.5</v>
      </c>
      <c r="H14" s="295">
        <v>12.1</v>
      </c>
      <c r="I14" s="296">
        <v>14.9</v>
      </c>
      <c r="J14" s="297">
        <v>14.4</v>
      </c>
      <c r="K14" s="295">
        <v>10.8</v>
      </c>
      <c r="L14" s="298">
        <v>8.1999999999999993</v>
      </c>
      <c r="M14" s="439">
        <v>5.2</v>
      </c>
      <c r="N14" s="292">
        <v>4.7</v>
      </c>
      <c r="O14" s="289" t="s">
        <v>97</v>
      </c>
    </row>
    <row r="15" spans="1:15" x14ac:dyDescent="0.3">
      <c r="A15" s="275" t="s">
        <v>98</v>
      </c>
      <c r="B15" s="253">
        <f>INT(SUM(C15:N15)*100/12)/100</f>
        <v>7.29</v>
      </c>
      <c r="C15" s="276">
        <v>1</v>
      </c>
      <c r="D15" s="277">
        <v>1.1000000000000001</v>
      </c>
      <c r="E15" s="278">
        <v>3.8</v>
      </c>
      <c r="F15" s="279">
        <v>4.5999999999999996</v>
      </c>
      <c r="G15" s="280">
        <v>9.1999999999999993</v>
      </c>
      <c r="H15" s="281">
        <v>11.7</v>
      </c>
      <c r="I15" s="282">
        <v>12</v>
      </c>
      <c r="J15" s="283">
        <v>13.3</v>
      </c>
      <c r="K15" s="281">
        <v>12.7</v>
      </c>
      <c r="L15" s="284">
        <v>9.6999999999999993</v>
      </c>
      <c r="M15" s="440">
        <v>6.1</v>
      </c>
      <c r="N15" s="278">
        <v>2.2999999999999998</v>
      </c>
      <c r="O15" s="275" t="s">
        <v>98</v>
      </c>
    </row>
    <row r="16" spans="1:15" x14ac:dyDescent="0.3">
      <c r="A16" s="2" t="s">
        <v>21</v>
      </c>
      <c r="B16" s="18">
        <f t="shared" ref="B16:N16" si="1">B14-B15</f>
        <v>0.63999999999999968</v>
      </c>
      <c r="C16" s="17">
        <f t="shared" si="1"/>
        <v>3.5</v>
      </c>
      <c r="D16" s="19">
        <f t="shared" si="1"/>
        <v>-1.4000000000000001</v>
      </c>
      <c r="E16" s="20">
        <f t="shared" si="1"/>
        <v>-0.89999999999999991</v>
      </c>
      <c r="F16" s="21">
        <f t="shared" si="1"/>
        <v>3.7000000000000011</v>
      </c>
      <c r="G16" s="280">
        <f>G14-G15</f>
        <v>0.30000000000000071</v>
      </c>
      <c r="H16" s="23">
        <f t="shared" si="1"/>
        <v>0.40000000000000036</v>
      </c>
      <c r="I16" s="24">
        <f t="shared" si="1"/>
        <v>2.9000000000000004</v>
      </c>
      <c r="J16" s="25">
        <f t="shared" si="1"/>
        <v>1.0999999999999996</v>
      </c>
      <c r="K16" s="23">
        <f t="shared" si="1"/>
        <v>-1.8999999999999986</v>
      </c>
      <c r="L16" s="26">
        <f t="shared" si="1"/>
        <v>-1.5</v>
      </c>
      <c r="M16" s="441">
        <f t="shared" si="1"/>
        <v>-0.89999999999999947</v>
      </c>
      <c r="N16" s="20">
        <f t="shared" si="1"/>
        <v>2.4000000000000004</v>
      </c>
      <c r="O16" s="2" t="s">
        <v>21</v>
      </c>
    </row>
    <row r="17" spans="1:15" x14ac:dyDescent="0.3">
      <c r="A17" s="2" t="s">
        <v>85</v>
      </c>
      <c r="B17" s="16"/>
      <c r="C17" s="17">
        <v>-5.6</v>
      </c>
      <c r="D17" s="19">
        <v>-7.6</v>
      </c>
      <c r="E17" s="20">
        <v>-0.7</v>
      </c>
      <c r="F17" s="21">
        <v>2.2000000000000002</v>
      </c>
      <c r="G17" s="22">
        <v>5.8</v>
      </c>
      <c r="H17" s="23">
        <v>8.3000000000000007</v>
      </c>
      <c r="I17" s="24">
        <v>11.1</v>
      </c>
      <c r="J17" s="25">
        <v>10.6</v>
      </c>
      <c r="K17" s="23">
        <v>7.6</v>
      </c>
      <c r="L17" s="26">
        <v>5.0999999999999996</v>
      </c>
      <c r="M17" s="441">
        <v>1</v>
      </c>
      <c r="N17" s="20">
        <v>-2.4</v>
      </c>
      <c r="O17" s="2" t="s">
        <v>85</v>
      </c>
    </row>
    <row r="18" spans="1:15" x14ac:dyDescent="0.3">
      <c r="A18" s="2" t="s">
        <v>86</v>
      </c>
      <c r="B18" s="217"/>
      <c r="C18" s="17">
        <v>1963</v>
      </c>
      <c r="D18" s="19">
        <v>1956</v>
      </c>
      <c r="E18" s="20">
        <v>1955</v>
      </c>
      <c r="F18" s="21">
        <v>1954</v>
      </c>
      <c r="G18" s="22">
        <v>2010</v>
      </c>
      <c r="H18" s="23">
        <v>1949</v>
      </c>
      <c r="I18" s="24">
        <v>1984</v>
      </c>
      <c r="J18" s="25">
        <v>1978</v>
      </c>
      <c r="K18" s="23">
        <v>1986</v>
      </c>
      <c r="L18" s="26">
        <v>1947</v>
      </c>
      <c r="M18" s="441">
        <v>1985</v>
      </c>
      <c r="N18" s="20">
        <v>2010</v>
      </c>
      <c r="O18" s="2" t="s">
        <v>86</v>
      </c>
    </row>
    <row r="19" spans="1:15" x14ac:dyDescent="0.3">
      <c r="A19" s="2" t="s">
        <v>87</v>
      </c>
      <c r="B19" s="16"/>
      <c r="C19" s="17">
        <v>5.5</v>
      </c>
      <c r="D19" s="19">
        <v>5.4</v>
      </c>
      <c r="E19" s="20">
        <v>6.4</v>
      </c>
      <c r="F19" s="21">
        <v>7.9</v>
      </c>
      <c r="G19" s="22">
        <v>10.5</v>
      </c>
      <c r="H19" s="23">
        <v>13.6</v>
      </c>
      <c r="I19" s="24">
        <v>15.3</v>
      </c>
      <c r="J19" s="25">
        <v>15.8</v>
      </c>
      <c r="K19" s="23">
        <v>14</v>
      </c>
      <c r="L19" s="26">
        <v>11.9</v>
      </c>
      <c r="M19" s="441">
        <v>9.3000000000000007</v>
      </c>
      <c r="N19" s="20">
        <v>8</v>
      </c>
      <c r="O19" s="2" t="s">
        <v>87</v>
      </c>
    </row>
    <row r="20" spans="1:15" x14ac:dyDescent="0.3">
      <c r="A20" s="2" t="s">
        <v>86</v>
      </c>
      <c r="B20" s="217"/>
      <c r="C20" s="17">
        <v>2007</v>
      </c>
      <c r="D20" s="19">
        <v>1990</v>
      </c>
      <c r="E20" s="20">
        <v>2017</v>
      </c>
      <c r="F20" s="21">
        <v>1961</v>
      </c>
      <c r="G20" s="22">
        <v>2000</v>
      </c>
      <c r="H20" s="23">
        <v>2017</v>
      </c>
      <c r="I20" s="24">
        <v>2006</v>
      </c>
      <c r="J20" s="25">
        <v>1997</v>
      </c>
      <c r="K20" s="23">
        <v>2016</v>
      </c>
      <c r="L20" s="26">
        <v>2001</v>
      </c>
      <c r="M20" s="441">
        <v>1994</v>
      </c>
      <c r="N20" s="20">
        <v>2015</v>
      </c>
      <c r="O20" s="2" t="s">
        <v>86</v>
      </c>
    </row>
    <row r="21" spans="1:15" x14ac:dyDescent="0.3">
      <c r="A21" s="3" t="s">
        <v>100</v>
      </c>
      <c r="B21" s="18">
        <f>MIN(C21:N21)</f>
        <v>-7.8</v>
      </c>
      <c r="C21" s="5">
        <v>0.2</v>
      </c>
      <c r="D21" s="6">
        <v>-7.8</v>
      </c>
      <c r="E21" s="7">
        <v>-5.5</v>
      </c>
      <c r="F21" s="8">
        <v>3.7</v>
      </c>
      <c r="G21" s="9">
        <v>2.7</v>
      </c>
      <c r="H21" s="10">
        <v>5.8</v>
      </c>
      <c r="I21" s="11">
        <v>10.5</v>
      </c>
      <c r="J21" s="12">
        <v>9</v>
      </c>
      <c r="K21" s="10">
        <v>1.9</v>
      </c>
      <c r="L21" s="13">
        <v>0.8</v>
      </c>
      <c r="M21" s="442">
        <v>-0.4</v>
      </c>
      <c r="N21" s="7">
        <v>-3</v>
      </c>
      <c r="O21" s="3" t="s">
        <v>100</v>
      </c>
    </row>
    <row r="22" spans="1:15" x14ac:dyDescent="0.3">
      <c r="A22" s="35" t="s">
        <v>89</v>
      </c>
      <c r="B22" s="38"/>
      <c r="C22" s="39">
        <v>43115</v>
      </c>
      <c r="D22" s="40">
        <v>43159</v>
      </c>
      <c r="E22" s="41">
        <v>43160</v>
      </c>
      <c r="F22" s="42">
        <v>43196</v>
      </c>
      <c r="G22" s="43">
        <v>43238</v>
      </c>
      <c r="H22" s="44">
        <v>43274</v>
      </c>
      <c r="I22" s="45">
        <v>43293</v>
      </c>
      <c r="J22" s="46">
        <v>43338</v>
      </c>
      <c r="K22" s="44">
        <v>43373</v>
      </c>
      <c r="L22" s="47">
        <v>43402</v>
      </c>
      <c r="M22" s="443">
        <v>43426</v>
      </c>
      <c r="N22" s="41">
        <v>43448</v>
      </c>
      <c r="O22" s="35" t="s">
        <v>89</v>
      </c>
    </row>
    <row r="23" spans="1:15" x14ac:dyDescent="0.3">
      <c r="A23" s="2" t="s">
        <v>17</v>
      </c>
      <c r="B23" s="18">
        <v>-17.399999999999999</v>
      </c>
      <c r="C23" s="17">
        <v>-17.399999999999999</v>
      </c>
      <c r="D23" s="19">
        <v>-15.2</v>
      </c>
      <c r="E23" s="20">
        <v>-9.8000000000000007</v>
      </c>
      <c r="F23" s="21">
        <v>-3.8</v>
      </c>
      <c r="G23" s="22">
        <v>-1.6</v>
      </c>
      <c r="H23" s="23">
        <v>0</v>
      </c>
      <c r="I23" s="24">
        <v>1.3</v>
      </c>
      <c r="J23" s="25">
        <v>4.9000000000000004</v>
      </c>
      <c r="K23" s="23">
        <v>1.3</v>
      </c>
      <c r="L23" s="26">
        <v>-5</v>
      </c>
      <c r="M23" s="441">
        <v>-8.5</v>
      </c>
      <c r="N23" s="20">
        <v>-14.6</v>
      </c>
      <c r="O23" s="2" t="s">
        <v>17</v>
      </c>
    </row>
    <row r="24" spans="1:15" x14ac:dyDescent="0.3">
      <c r="A24" s="2" t="s">
        <v>89</v>
      </c>
      <c r="B24" s="38">
        <v>31064</v>
      </c>
      <c r="C24" s="73">
        <v>31064</v>
      </c>
      <c r="D24" s="74">
        <v>10637</v>
      </c>
      <c r="E24" s="75">
        <v>38415</v>
      </c>
      <c r="F24" s="76">
        <v>8128</v>
      </c>
      <c r="G24" s="77">
        <v>22038</v>
      </c>
      <c r="H24" s="78">
        <v>12219</v>
      </c>
      <c r="I24" s="79">
        <v>12264</v>
      </c>
      <c r="J24" s="80">
        <v>29095</v>
      </c>
      <c r="K24" s="78">
        <v>29121</v>
      </c>
      <c r="L24" s="81">
        <v>7952</v>
      </c>
      <c r="M24" s="445">
        <v>10169</v>
      </c>
      <c r="N24" s="75">
        <v>13504</v>
      </c>
      <c r="O24" s="2" t="s">
        <v>89</v>
      </c>
    </row>
    <row r="25" spans="1:15" x14ac:dyDescent="0.3">
      <c r="A25" s="83" t="s">
        <v>101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83" t="s">
        <v>101</v>
      </c>
    </row>
    <row r="26" spans="1:15" x14ac:dyDescent="0.3">
      <c r="A26" s="263" t="s">
        <v>102</v>
      </c>
      <c r="B26" s="264">
        <f>INT(SUM(C26:N26)*100/12)/100</f>
        <v>16.329999999999998</v>
      </c>
      <c r="C26" s="265">
        <v>9.0500000000000007</v>
      </c>
      <c r="D26" s="266">
        <v>5.57</v>
      </c>
      <c r="E26" s="267">
        <v>9.73</v>
      </c>
      <c r="F26" s="268">
        <v>17.5</v>
      </c>
      <c r="G26" s="269">
        <v>20.8</v>
      </c>
      <c r="H26" s="270">
        <v>22.9</v>
      </c>
      <c r="I26" s="271">
        <v>27.7</v>
      </c>
      <c r="J26" s="272">
        <v>24.3</v>
      </c>
      <c r="K26" s="270">
        <v>20.8</v>
      </c>
      <c r="L26" s="273">
        <v>18</v>
      </c>
      <c r="M26" s="447">
        <v>10.6</v>
      </c>
      <c r="N26" s="267">
        <v>9.0399999999999991</v>
      </c>
      <c r="O26" s="263" t="s">
        <v>102</v>
      </c>
    </row>
    <row r="27" spans="1:15" x14ac:dyDescent="0.3">
      <c r="A27" s="275" t="s">
        <v>103</v>
      </c>
      <c r="B27" s="253">
        <f>INT(SUM(C27:N27)*100/12)/100</f>
        <v>15.65</v>
      </c>
      <c r="C27" s="276">
        <v>7.2444444444444445</v>
      </c>
      <c r="D27" s="277">
        <v>8.1005555555555571</v>
      </c>
      <c r="E27" s="278">
        <v>11.963888888888889</v>
      </c>
      <c r="F27" s="279">
        <v>16.140555555555558</v>
      </c>
      <c r="G27" s="280">
        <v>18.813333333333333</v>
      </c>
      <c r="H27" s="281">
        <v>22.046666666666667</v>
      </c>
      <c r="I27" s="282">
        <v>23.85222222222222</v>
      </c>
      <c r="J27" s="283">
        <v>23.672222222222221</v>
      </c>
      <c r="K27" s="281">
        <v>20.922777777777778</v>
      </c>
      <c r="L27" s="284">
        <v>16.413888888888891</v>
      </c>
      <c r="M27" s="440">
        <v>11.206111111111111</v>
      </c>
      <c r="N27" s="278">
        <v>7.5366666666666662</v>
      </c>
      <c r="O27" s="275" t="s">
        <v>103</v>
      </c>
    </row>
    <row r="28" spans="1:15" x14ac:dyDescent="0.3">
      <c r="A28" s="2" t="s">
        <v>21</v>
      </c>
      <c r="B28" s="18">
        <f t="shared" ref="B28:N28" si="2">B26-B27</f>
        <v>0.67999999999999794</v>
      </c>
      <c r="C28" s="17">
        <f t="shared" si="2"/>
        <v>1.8055555555555562</v>
      </c>
      <c r="D28" s="19">
        <f t="shared" si="2"/>
        <v>-2.5305555555555568</v>
      </c>
      <c r="E28" s="20">
        <f t="shared" si="2"/>
        <v>-2.2338888888888881</v>
      </c>
      <c r="F28" s="21">
        <f t="shared" si="2"/>
        <v>1.359444444444442</v>
      </c>
      <c r="G28" s="22">
        <f t="shared" si="2"/>
        <v>1.9866666666666681</v>
      </c>
      <c r="H28" s="23">
        <f t="shared" si="2"/>
        <v>0.85333333333333172</v>
      </c>
      <c r="I28" s="24">
        <f t="shared" si="2"/>
        <v>3.8477777777777789</v>
      </c>
      <c r="J28" s="25">
        <f t="shared" si="2"/>
        <v>0.62777777777777999</v>
      </c>
      <c r="K28" s="23">
        <f t="shared" si="2"/>
        <v>-0.12277777777777743</v>
      </c>
      <c r="L28" s="26">
        <f t="shared" si="2"/>
        <v>1.5861111111111086</v>
      </c>
      <c r="M28" s="441">
        <f t="shared" si="2"/>
        <v>-0.60611111111111171</v>
      </c>
      <c r="N28" s="20">
        <f t="shared" si="2"/>
        <v>1.503333333333333</v>
      </c>
      <c r="O28" s="2" t="s">
        <v>21</v>
      </c>
    </row>
    <row r="29" spans="1:15" x14ac:dyDescent="0.3">
      <c r="A29" s="2" t="s">
        <v>104</v>
      </c>
      <c r="B29" s="18">
        <v>14.88</v>
      </c>
      <c r="C29" s="17">
        <v>3.15</v>
      </c>
      <c r="D29" s="19">
        <v>5.07</v>
      </c>
      <c r="E29" s="20">
        <v>9.8000000000000007</v>
      </c>
      <c r="F29" s="21">
        <v>12.9</v>
      </c>
      <c r="G29" s="22">
        <v>16</v>
      </c>
      <c r="H29" s="23">
        <v>20</v>
      </c>
      <c r="I29" s="24">
        <v>21.9</v>
      </c>
      <c r="J29" s="25">
        <v>21.3</v>
      </c>
      <c r="K29" s="23">
        <v>18.100000000000001</v>
      </c>
      <c r="L29" s="26">
        <v>13.5</v>
      </c>
      <c r="M29" s="441">
        <v>9.4</v>
      </c>
      <c r="N29" s="20">
        <v>2.39</v>
      </c>
      <c r="O29" s="2" t="s">
        <v>104</v>
      </c>
    </row>
    <row r="30" spans="1:15" x14ac:dyDescent="0.3">
      <c r="A30" s="2" t="s">
        <v>86</v>
      </c>
      <c r="B30" s="18">
        <v>2013</v>
      </c>
      <c r="C30" s="17">
        <v>2010</v>
      </c>
      <c r="D30" s="19">
        <v>2012</v>
      </c>
      <c r="E30" s="20">
        <v>2006</v>
      </c>
      <c r="F30" s="21">
        <v>2001</v>
      </c>
      <c r="G30" s="22">
        <v>2013</v>
      </c>
      <c r="H30" s="23">
        <v>2002</v>
      </c>
      <c r="I30" s="24">
        <v>2002</v>
      </c>
      <c r="J30" s="25">
        <v>2014</v>
      </c>
      <c r="K30" s="23">
        <v>2001</v>
      </c>
      <c r="L30" s="26">
        <v>2003</v>
      </c>
      <c r="M30" s="441">
        <v>2010</v>
      </c>
      <c r="N30" s="20">
        <v>2010</v>
      </c>
      <c r="O30" s="2" t="s">
        <v>86</v>
      </c>
    </row>
    <row r="31" spans="1:15" x14ac:dyDescent="0.3">
      <c r="A31" s="2" t="s">
        <v>105</v>
      </c>
      <c r="B31" s="18">
        <v>16.66</v>
      </c>
      <c r="C31" s="17">
        <v>10.3</v>
      </c>
      <c r="D31" s="19">
        <v>10.8</v>
      </c>
      <c r="E31" s="20">
        <v>14.9</v>
      </c>
      <c r="F31" s="21">
        <v>20.8</v>
      </c>
      <c r="G31" s="22">
        <v>22.1</v>
      </c>
      <c r="H31" s="23">
        <v>24.2</v>
      </c>
      <c r="I31" s="24">
        <v>28.9</v>
      </c>
      <c r="J31" s="25">
        <v>26.9</v>
      </c>
      <c r="K31" s="23">
        <v>23.8</v>
      </c>
      <c r="L31" s="26">
        <v>19.2</v>
      </c>
      <c r="M31" s="441">
        <v>13.1</v>
      </c>
      <c r="N31" s="20">
        <v>12</v>
      </c>
      <c r="O31" s="2" t="s">
        <v>105</v>
      </c>
    </row>
    <row r="32" spans="1:15" x14ac:dyDescent="0.3">
      <c r="A32" s="2" t="s">
        <v>86</v>
      </c>
      <c r="B32" s="18">
        <v>2014</v>
      </c>
      <c r="C32" s="17">
        <v>2007</v>
      </c>
      <c r="D32" s="19">
        <v>2014</v>
      </c>
      <c r="E32" s="20">
        <v>2014</v>
      </c>
      <c r="F32" s="21">
        <v>2007</v>
      </c>
      <c r="G32" s="22">
        <v>2008</v>
      </c>
      <c r="H32" s="23">
        <v>2017</v>
      </c>
      <c r="I32" s="24">
        <v>2006</v>
      </c>
      <c r="J32" s="25">
        <v>2003</v>
      </c>
      <c r="K32" s="23">
        <v>2006</v>
      </c>
      <c r="L32" s="26">
        <v>2005</v>
      </c>
      <c r="M32" s="441">
        <v>2006</v>
      </c>
      <c r="N32" s="20">
        <v>2015</v>
      </c>
      <c r="O32" s="2" t="s">
        <v>86</v>
      </c>
    </row>
    <row r="33" spans="1:15" x14ac:dyDescent="0.3">
      <c r="A33" s="3" t="s">
        <v>106</v>
      </c>
      <c r="B33" s="18">
        <f>MAX(C33:N33)</f>
        <v>36.700000000000003</v>
      </c>
      <c r="C33" s="5">
        <v>13.6</v>
      </c>
      <c r="D33" s="6">
        <v>10.9</v>
      </c>
      <c r="E33" s="7">
        <v>18</v>
      </c>
      <c r="F33" s="8">
        <v>27.3</v>
      </c>
      <c r="G33" s="9">
        <v>28.4</v>
      </c>
      <c r="H33" s="10">
        <v>30.7</v>
      </c>
      <c r="I33" s="11">
        <v>36.700000000000003</v>
      </c>
      <c r="J33" s="12">
        <v>35.299999999999997</v>
      </c>
      <c r="K33" s="10">
        <v>27.2</v>
      </c>
      <c r="L33" s="13">
        <v>24.8</v>
      </c>
      <c r="M33" s="442">
        <v>18.8</v>
      </c>
      <c r="N33" s="7">
        <v>14.7</v>
      </c>
      <c r="O33" s="3" t="s">
        <v>106</v>
      </c>
    </row>
    <row r="34" spans="1:15" x14ac:dyDescent="0.3">
      <c r="A34" s="35" t="s">
        <v>89</v>
      </c>
      <c r="B34" s="38"/>
      <c r="C34" s="39">
        <v>43124</v>
      </c>
      <c r="D34" s="40">
        <v>43148</v>
      </c>
      <c r="E34" s="41">
        <v>43170</v>
      </c>
      <c r="F34" s="42">
        <v>43209</v>
      </c>
      <c r="G34" s="43">
        <v>43247</v>
      </c>
      <c r="H34" s="44">
        <v>43281</v>
      </c>
      <c r="I34" s="45">
        <v>43307</v>
      </c>
      <c r="J34" s="46">
        <v>43319</v>
      </c>
      <c r="K34" s="44">
        <v>43360</v>
      </c>
      <c r="L34" s="47">
        <v>43389</v>
      </c>
      <c r="M34" s="443">
        <v>43410</v>
      </c>
      <c r="N34" s="41">
        <v>43436</v>
      </c>
      <c r="O34" s="35" t="s">
        <v>89</v>
      </c>
    </row>
    <row r="35" spans="1:15" x14ac:dyDescent="0.3">
      <c r="A35" s="2" t="s">
        <v>107</v>
      </c>
      <c r="B35" s="18">
        <v>37.799999999999997</v>
      </c>
      <c r="C35" s="17">
        <v>14.6</v>
      </c>
      <c r="D35" s="19">
        <v>18.2</v>
      </c>
      <c r="E35" s="32">
        <v>22.9</v>
      </c>
      <c r="F35" s="21">
        <v>27.7</v>
      </c>
      <c r="G35" s="22">
        <v>32</v>
      </c>
      <c r="H35" s="23">
        <v>36.4</v>
      </c>
      <c r="I35" s="24">
        <v>36.799999999999997</v>
      </c>
      <c r="J35" s="84">
        <v>37.799999999999997</v>
      </c>
      <c r="K35" s="23">
        <v>33.4</v>
      </c>
      <c r="L35" s="26">
        <v>28.8</v>
      </c>
      <c r="M35" s="441">
        <v>20.9</v>
      </c>
      <c r="N35" s="20">
        <v>15.4</v>
      </c>
      <c r="O35" s="2" t="s">
        <v>107</v>
      </c>
    </row>
    <row r="36" spans="1:15" ht="15" thickBot="1" x14ac:dyDescent="0.35">
      <c r="A36" s="49" t="s">
        <v>89</v>
      </c>
      <c r="B36" s="50">
        <v>37843</v>
      </c>
      <c r="C36" s="39">
        <v>41645</v>
      </c>
      <c r="D36" s="52">
        <v>38021</v>
      </c>
      <c r="E36" s="218">
        <v>42824</v>
      </c>
      <c r="F36" s="54">
        <v>40656</v>
      </c>
      <c r="G36" s="55">
        <v>38499</v>
      </c>
      <c r="H36" s="56">
        <v>40721</v>
      </c>
      <c r="I36" s="57">
        <v>42186</v>
      </c>
      <c r="J36" s="200">
        <v>37843</v>
      </c>
      <c r="K36" s="56">
        <v>41522</v>
      </c>
      <c r="L36" s="59">
        <v>40817</v>
      </c>
      <c r="M36" s="444">
        <v>42315</v>
      </c>
      <c r="N36" s="53">
        <v>39056</v>
      </c>
      <c r="O36" s="49" t="s">
        <v>89</v>
      </c>
    </row>
    <row r="37" spans="1:15" ht="15" thickTop="1" x14ac:dyDescent="0.3">
      <c r="A37" s="289" t="s">
        <v>112</v>
      </c>
      <c r="B37" s="151">
        <f>INT(SUM(C37:N37)*100/12)/100</f>
        <v>15.74</v>
      </c>
      <c r="C37" s="290">
        <v>9.1</v>
      </c>
      <c r="D37" s="291">
        <v>5.0999999999999996</v>
      </c>
      <c r="E37" s="292">
        <v>9.3000000000000007</v>
      </c>
      <c r="F37" s="293">
        <v>16.8</v>
      </c>
      <c r="G37" s="294">
        <v>19.5</v>
      </c>
      <c r="H37" s="295">
        <v>21.8</v>
      </c>
      <c r="I37" s="296">
        <v>26.7</v>
      </c>
      <c r="J37" s="297">
        <v>23.4</v>
      </c>
      <c r="K37" s="295">
        <v>20.100000000000001</v>
      </c>
      <c r="L37" s="298">
        <v>17.3</v>
      </c>
      <c r="M37" s="439">
        <v>10.5</v>
      </c>
      <c r="N37" s="292">
        <v>9.3000000000000007</v>
      </c>
      <c r="O37" s="289" t="s">
        <v>112</v>
      </c>
    </row>
    <row r="38" spans="1:15" x14ac:dyDescent="0.3">
      <c r="A38" s="275" t="s">
        <v>113</v>
      </c>
      <c r="B38" s="253">
        <f>INT(SUM(C38:N38)*100/12)/100</f>
        <v>13.79</v>
      </c>
      <c r="C38" s="276">
        <v>5.9</v>
      </c>
      <c r="D38" s="277">
        <v>6.9</v>
      </c>
      <c r="E38" s="278">
        <v>10.1</v>
      </c>
      <c r="F38" s="279">
        <v>13</v>
      </c>
      <c r="G38" s="280">
        <v>16.8</v>
      </c>
      <c r="H38" s="281">
        <v>19.3</v>
      </c>
      <c r="I38" s="282">
        <v>21.4</v>
      </c>
      <c r="J38" s="283">
        <v>21.6</v>
      </c>
      <c r="K38" s="281">
        <v>19.2</v>
      </c>
      <c r="L38" s="284">
        <v>14.9</v>
      </c>
      <c r="M38" s="440">
        <v>9.6</v>
      </c>
      <c r="N38" s="278">
        <v>6.8</v>
      </c>
      <c r="O38" s="275" t="s">
        <v>113</v>
      </c>
    </row>
    <row r="39" spans="1:15" x14ac:dyDescent="0.3">
      <c r="A39" s="2" t="s">
        <v>21</v>
      </c>
      <c r="B39" s="18">
        <f t="shared" ref="B39:N39" si="3">B37-B38</f>
        <v>1.9500000000000011</v>
      </c>
      <c r="C39" s="17">
        <f t="shared" si="3"/>
        <v>3.1999999999999993</v>
      </c>
      <c r="D39" s="19">
        <f t="shared" si="3"/>
        <v>-1.8000000000000007</v>
      </c>
      <c r="E39" s="20">
        <f t="shared" si="3"/>
        <v>-0.79999999999999893</v>
      </c>
      <c r="F39" s="21">
        <f t="shared" si="3"/>
        <v>3.8000000000000007</v>
      </c>
      <c r="G39" s="22">
        <f t="shared" si="3"/>
        <v>2.6999999999999993</v>
      </c>
      <c r="H39" s="23">
        <f t="shared" si="3"/>
        <v>2.5</v>
      </c>
      <c r="I39" s="24">
        <f t="shared" si="3"/>
        <v>5.3000000000000007</v>
      </c>
      <c r="J39" s="25">
        <f t="shared" si="3"/>
        <v>1.7999999999999972</v>
      </c>
      <c r="K39" s="23">
        <f t="shared" si="3"/>
        <v>0.90000000000000213</v>
      </c>
      <c r="L39" s="26">
        <f t="shared" si="3"/>
        <v>2.4000000000000004</v>
      </c>
      <c r="M39" s="441">
        <f t="shared" si="3"/>
        <v>0.90000000000000036</v>
      </c>
      <c r="N39" s="20">
        <f t="shared" si="3"/>
        <v>2.5000000000000009</v>
      </c>
      <c r="O39" s="2" t="s">
        <v>21</v>
      </c>
    </row>
    <row r="40" spans="1:15" x14ac:dyDescent="0.3">
      <c r="A40" s="2" t="s">
        <v>104</v>
      </c>
      <c r="B40" s="16"/>
      <c r="C40" s="17">
        <v>-0.6</v>
      </c>
      <c r="D40" s="19">
        <v>0.5</v>
      </c>
      <c r="E40" s="20">
        <v>6.6</v>
      </c>
      <c r="F40" s="21">
        <v>9.3000000000000007</v>
      </c>
      <c r="G40" s="22">
        <v>13.1</v>
      </c>
      <c r="H40" s="23">
        <v>16.3</v>
      </c>
      <c r="I40" s="24">
        <v>18.100000000000001</v>
      </c>
      <c r="J40" s="25">
        <v>18.7</v>
      </c>
      <c r="K40" s="23">
        <v>16.3</v>
      </c>
      <c r="L40" s="26">
        <v>10</v>
      </c>
      <c r="M40" s="441">
        <v>6.1</v>
      </c>
      <c r="N40" s="20">
        <v>2.2000000000000002</v>
      </c>
      <c r="O40" s="2" t="s">
        <v>104</v>
      </c>
    </row>
    <row r="41" spans="1:15" x14ac:dyDescent="0.3">
      <c r="A41" s="2" t="s">
        <v>86</v>
      </c>
      <c r="B41" s="217"/>
      <c r="C41" s="17">
        <v>1963</v>
      </c>
      <c r="D41" s="19">
        <v>1956</v>
      </c>
      <c r="E41" s="20">
        <v>1970</v>
      </c>
      <c r="F41" s="21">
        <v>1986</v>
      </c>
      <c r="G41" s="22">
        <v>1984</v>
      </c>
      <c r="H41" s="23">
        <v>1991</v>
      </c>
      <c r="I41" s="24">
        <v>1965</v>
      </c>
      <c r="J41" s="25">
        <v>1963</v>
      </c>
      <c r="K41" s="23">
        <v>1986</v>
      </c>
      <c r="L41" s="26">
        <v>1974</v>
      </c>
      <c r="M41" s="441">
        <v>1993</v>
      </c>
      <c r="N41" s="20">
        <v>2010</v>
      </c>
      <c r="O41" s="2" t="s">
        <v>86</v>
      </c>
    </row>
    <row r="42" spans="1:15" x14ac:dyDescent="0.3">
      <c r="A42" s="2" t="s">
        <v>105</v>
      </c>
      <c r="B42" s="16"/>
      <c r="C42" s="17">
        <v>9.9</v>
      </c>
      <c r="D42" s="19">
        <v>11.9</v>
      </c>
      <c r="E42" s="20">
        <v>14.8</v>
      </c>
      <c r="F42" s="21">
        <v>16.8</v>
      </c>
      <c r="G42" s="22">
        <v>20.9</v>
      </c>
      <c r="H42" s="23">
        <v>23.9</v>
      </c>
      <c r="I42" s="24">
        <v>27.3</v>
      </c>
      <c r="J42" s="25">
        <v>27.9</v>
      </c>
      <c r="K42" s="23">
        <v>23.9</v>
      </c>
      <c r="L42" s="26">
        <v>18.100000000000001</v>
      </c>
      <c r="M42" s="441">
        <v>13.1</v>
      </c>
      <c r="N42" s="20">
        <v>12.3</v>
      </c>
      <c r="O42" s="2" t="s">
        <v>105</v>
      </c>
    </row>
    <row r="43" spans="1:15" x14ac:dyDescent="0.3">
      <c r="A43" s="2" t="s">
        <v>86</v>
      </c>
      <c r="B43" s="217"/>
      <c r="C43" s="17">
        <v>2007</v>
      </c>
      <c r="D43" s="19">
        <v>1990</v>
      </c>
      <c r="E43" s="20">
        <v>1948</v>
      </c>
      <c r="F43" s="21">
        <v>1949</v>
      </c>
      <c r="G43" s="22">
        <v>1947</v>
      </c>
      <c r="H43" s="23">
        <v>1976</v>
      </c>
      <c r="I43" s="24">
        <v>2006</v>
      </c>
      <c r="J43" s="25">
        <v>1947</v>
      </c>
      <c r="K43" s="23">
        <v>1959</v>
      </c>
      <c r="L43" s="26">
        <v>2001</v>
      </c>
      <c r="M43" s="441">
        <v>1994</v>
      </c>
      <c r="N43" s="20">
        <v>2015</v>
      </c>
      <c r="O43" s="2" t="s">
        <v>86</v>
      </c>
    </row>
    <row r="44" spans="1:15" x14ac:dyDescent="0.3">
      <c r="A44" s="3" t="s">
        <v>106</v>
      </c>
      <c r="B44" s="18">
        <f>MAX(C44:N44)</f>
        <v>35.799999999999997</v>
      </c>
      <c r="C44" s="5">
        <v>14.2</v>
      </c>
      <c r="D44" s="6">
        <v>11</v>
      </c>
      <c r="E44" s="7">
        <v>17.600000000000001</v>
      </c>
      <c r="F44" s="8">
        <v>26.4</v>
      </c>
      <c r="G44" s="9">
        <v>27.4</v>
      </c>
      <c r="H44" s="10">
        <v>29.2</v>
      </c>
      <c r="I44" s="11">
        <v>35.799999999999997</v>
      </c>
      <c r="J44" s="12">
        <v>34.9</v>
      </c>
      <c r="K44" s="10">
        <v>26.2</v>
      </c>
      <c r="L44" s="13">
        <v>24.6</v>
      </c>
      <c r="M44" s="442">
        <v>18.3</v>
      </c>
      <c r="N44" s="7">
        <v>14.9</v>
      </c>
      <c r="O44" s="3" t="s">
        <v>106</v>
      </c>
    </row>
    <row r="45" spans="1:15" x14ac:dyDescent="0.3">
      <c r="A45" s="35" t="s">
        <v>89</v>
      </c>
      <c r="B45" s="38"/>
      <c r="C45" s="39">
        <v>43124</v>
      </c>
      <c r="D45" s="40">
        <v>43146</v>
      </c>
      <c r="E45" s="41">
        <v>43170</v>
      </c>
      <c r="F45" s="42">
        <v>43209</v>
      </c>
      <c r="G45" s="43">
        <v>43246</v>
      </c>
      <c r="H45" s="44">
        <v>43281</v>
      </c>
      <c r="I45" s="45">
        <v>43307</v>
      </c>
      <c r="J45" s="46">
        <v>43319</v>
      </c>
      <c r="K45" s="44">
        <v>43360</v>
      </c>
      <c r="L45" s="47">
        <v>43386</v>
      </c>
      <c r="M45" s="443">
        <v>43410</v>
      </c>
      <c r="N45" s="41">
        <v>43436</v>
      </c>
      <c r="O45" s="35" t="s">
        <v>89</v>
      </c>
    </row>
    <row r="46" spans="1:15" x14ac:dyDescent="0.3">
      <c r="A46" s="2" t="s">
        <v>22</v>
      </c>
      <c r="B46" s="18">
        <v>37.799999999999997</v>
      </c>
      <c r="C46" s="17">
        <v>17.2</v>
      </c>
      <c r="D46" s="19">
        <v>19.899999999999999</v>
      </c>
      <c r="E46" s="20">
        <v>22.9</v>
      </c>
      <c r="F46" s="21">
        <v>29.3</v>
      </c>
      <c r="G46" s="22">
        <v>32.4</v>
      </c>
      <c r="H46" s="23">
        <v>35</v>
      </c>
      <c r="I46" s="24">
        <v>37.799999999999997</v>
      </c>
      <c r="J46" s="84">
        <v>37.299999999999997</v>
      </c>
      <c r="K46" s="23">
        <v>32.799999999999997</v>
      </c>
      <c r="L46" s="26">
        <v>27.8</v>
      </c>
      <c r="M46" s="441">
        <v>21.8</v>
      </c>
      <c r="N46" s="20">
        <v>16.100000000000001</v>
      </c>
      <c r="O46" s="2" t="s">
        <v>22</v>
      </c>
    </row>
    <row r="47" spans="1:15" x14ac:dyDescent="0.3">
      <c r="A47" s="2" t="s">
        <v>89</v>
      </c>
      <c r="B47" s="38">
        <v>19176</v>
      </c>
      <c r="C47" s="73">
        <v>13159</v>
      </c>
      <c r="D47" s="74">
        <v>18311</v>
      </c>
      <c r="E47" s="75">
        <v>19443</v>
      </c>
      <c r="F47" s="76">
        <v>18004</v>
      </c>
      <c r="G47" s="77">
        <v>19504</v>
      </c>
      <c r="H47" s="23">
        <v>1947</v>
      </c>
      <c r="I47" s="79">
        <v>19176</v>
      </c>
      <c r="J47" s="46">
        <v>37843</v>
      </c>
      <c r="K47" s="78">
        <v>18145</v>
      </c>
      <c r="L47" s="81">
        <v>40817</v>
      </c>
      <c r="M47" s="445">
        <v>10169</v>
      </c>
      <c r="N47" s="75">
        <v>36867</v>
      </c>
      <c r="O47" s="2" t="s">
        <v>89</v>
      </c>
    </row>
    <row r="48" spans="1:15" x14ac:dyDescent="0.3">
      <c r="A48" s="15" t="s">
        <v>114</v>
      </c>
      <c r="B48" s="16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 t="s">
        <v>114</v>
      </c>
    </row>
    <row r="49" spans="1:15" x14ac:dyDescent="0.3">
      <c r="A49" s="3" t="s">
        <v>115</v>
      </c>
      <c r="B49" s="4">
        <f>INT(SUM(C49:N49)*100/12)/100</f>
        <v>11.88</v>
      </c>
      <c r="C49" s="221">
        <f t="shared" ref="C49:N49" si="4">(C3+C26)/2</f>
        <v>6.65</v>
      </c>
      <c r="D49" s="222">
        <f t="shared" si="4"/>
        <v>2.2600000000000002</v>
      </c>
      <c r="E49" s="223">
        <f t="shared" si="4"/>
        <v>6.1400000000000006</v>
      </c>
      <c r="F49" s="224">
        <f t="shared" si="4"/>
        <v>12.765000000000001</v>
      </c>
      <c r="G49" s="225">
        <f t="shared" si="4"/>
        <v>14.835000000000001</v>
      </c>
      <c r="H49" s="226">
        <f t="shared" si="4"/>
        <v>17.350000000000001</v>
      </c>
      <c r="I49" s="227">
        <f t="shared" si="4"/>
        <v>21.05</v>
      </c>
      <c r="J49" s="228">
        <f t="shared" si="4"/>
        <v>18.95</v>
      </c>
      <c r="K49" s="226">
        <f t="shared" si="4"/>
        <v>15.315000000000001</v>
      </c>
      <c r="L49" s="229">
        <f t="shared" si="4"/>
        <v>12.73</v>
      </c>
      <c r="M49" s="448">
        <f t="shared" si="4"/>
        <v>7.74</v>
      </c>
      <c r="N49" s="251">
        <f t="shared" si="4"/>
        <v>6.7749999999999995</v>
      </c>
      <c r="O49" s="3" t="s">
        <v>115</v>
      </c>
    </row>
    <row r="50" spans="1:15" x14ac:dyDescent="0.3">
      <c r="A50" s="2" t="s">
        <v>116</v>
      </c>
      <c r="B50" s="18">
        <f>INT(SUM(C50:N50)*100/12)/100</f>
        <v>11.37</v>
      </c>
      <c r="C50" s="231">
        <f t="shared" ref="C50:N50" si="5">(C4+C27)/2</f>
        <v>4.5049999999999999</v>
      </c>
      <c r="D50" s="232">
        <f t="shared" si="5"/>
        <v>5.0022222222222226</v>
      </c>
      <c r="E50" s="233">
        <f t="shared" si="5"/>
        <v>7.5872222222222225</v>
      </c>
      <c r="F50" s="234">
        <f t="shared" si="5"/>
        <v>10.534722222222223</v>
      </c>
      <c r="G50" s="235">
        <f t="shared" si="5"/>
        <v>13.622499999999999</v>
      </c>
      <c r="H50" s="236">
        <f t="shared" si="5"/>
        <v>16.748888888888889</v>
      </c>
      <c r="I50" s="237">
        <f t="shared" si="5"/>
        <v>18.61</v>
      </c>
      <c r="J50" s="238">
        <f t="shared" si="5"/>
        <v>18.473055555555554</v>
      </c>
      <c r="K50" s="236">
        <f t="shared" si="5"/>
        <v>15.801944444444445</v>
      </c>
      <c r="L50" s="239">
        <f t="shared" si="5"/>
        <v>12.610833333333336</v>
      </c>
      <c r="M50" s="449">
        <f t="shared" si="5"/>
        <v>8.1602777777777789</v>
      </c>
      <c r="N50" s="233">
        <f t="shared" si="5"/>
        <v>4.8949999999999996</v>
      </c>
      <c r="O50" s="2" t="s">
        <v>116</v>
      </c>
    </row>
    <row r="51" spans="1:15" x14ac:dyDescent="0.3">
      <c r="A51" s="2" t="s">
        <v>21</v>
      </c>
      <c r="B51" s="18">
        <f t="shared" ref="B51:N51" si="6">B49-B50</f>
        <v>0.51000000000000156</v>
      </c>
      <c r="C51" s="17">
        <f t="shared" si="6"/>
        <v>2.1450000000000005</v>
      </c>
      <c r="D51" s="19">
        <f t="shared" si="6"/>
        <v>-2.7422222222222223</v>
      </c>
      <c r="E51" s="20">
        <f t="shared" si="6"/>
        <v>-1.447222222222222</v>
      </c>
      <c r="F51" s="21">
        <f t="shared" si="6"/>
        <v>2.2302777777777774</v>
      </c>
      <c r="G51" s="22">
        <f t="shared" si="6"/>
        <v>1.2125000000000021</v>
      </c>
      <c r="H51" s="23">
        <f t="shared" si="6"/>
        <v>0.60111111111111271</v>
      </c>
      <c r="I51" s="24">
        <f t="shared" si="6"/>
        <v>2.4400000000000013</v>
      </c>
      <c r="J51" s="25">
        <f t="shared" si="6"/>
        <v>0.47694444444444528</v>
      </c>
      <c r="K51" s="23">
        <f t="shared" si="6"/>
        <v>-0.48694444444444329</v>
      </c>
      <c r="L51" s="26">
        <f t="shared" si="6"/>
        <v>0.11916666666666487</v>
      </c>
      <c r="M51" s="441">
        <f t="shared" si="6"/>
        <v>-0.42027777777777864</v>
      </c>
      <c r="N51" s="20">
        <f t="shared" si="6"/>
        <v>1.88</v>
      </c>
      <c r="O51" s="2" t="s">
        <v>21</v>
      </c>
    </row>
    <row r="52" spans="1:15" x14ac:dyDescent="0.3">
      <c r="A52" s="2" t="s">
        <v>117</v>
      </c>
      <c r="B52" s="18">
        <v>10.11</v>
      </c>
      <c r="C52" s="17">
        <v>0.60499999999999998</v>
      </c>
      <c r="D52" s="19">
        <v>1.4850000000000001</v>
      </c>
      <c r="E52" s="20">
        <v>4.46</v>
      </c>
      <c r="F52" s="21">
        <v>8.34</v>
      </c>
      <c r="G52" s="22">
        <v>11.5</v>
      </c>
      <c r="H52" s="23">
        <v>15.45</v>
      </c>
      <c r="I52" s="24">
        <v>16.8</v>
      </c>
      <c r="J52" s="25">
        <v>17.350000000000001</v>
      </c>
      <c r="K52" s="23">
        <v>13.94</v>
      </c>
      <c r="L52" s="26">
        <v>8.9600000000000009</v>
      </c>
      <c r="M52" s="441">
        <v>6.7850000000000001</v>
      </c>
      <c r="N52" s="20">
        <v>-5.5E-2</v>
      </c>
      <c r="O52" s="2" t="s">
        <v>117</v>
      </c>
    </row>
    <row r="53" spans="1:15" x14ac:dyDescent="0.3">
      <c r="A53" s="2" t="s">
        <v>86</v>
      </c>
      <c r="B53" s="18">
        <v>2010</v>
      </c>
      <c r="C53" s="17">
        <v>2010</v>
      </c>
      <c r="D53" s="19">
        <v>2012</v>
      </c>
      <c r="E53" s="20">
        <v>2013</v>
      </c>
      <c r="F53" s="21">
        <v>2001</v>
      </c>
      <c r="G53" s="22">
        <v>2010</v>
      </c>
      <c r="H53" s="23">
        <v>2002</v>
      </c>
      <c r="I53" s="24">
        <v>2011</v>
      </c>
      <c r="J53" s="25">
        <v>2006</v>
      </c>
      <c r="K53" s="23">
        <v>2001</v>
      </c>
      <c r="L53" s="26">
        <v>2003</v>
      </c>
      <c r="M53" s="441">
        <v>2010</v>
      </c>
      <c r="N53" s="20">
        <v>2010</v>
      </c>
      <c r="O53" s="2" t="s">
        <v>86</v>
      </c>
    </row>
    <row r="54" spans="1:15" x14ac:dyDescent="0.3">
      <c r="A54" s="2" t="s">
        <v>118</v>
      </c>
      <c r="B54" s="18">
        <v>12.3</v>
      </c>
      <c r="C54" s="17">
        <v>7.88</v>
      </c>
      <c r="D54" s="19">
        <v>7.84</v>
      </c>
      <c r="E54" s="20">
        <v>9.8350000000000009</v>
      </c>
      <c r="F54" s="21">
        <v>13.68</v>
      </c>
      <c r="G54" s="22">
        <v>16.3</v>
      </c>
      <c r="H54" s="23">
        <v>18.600000000000001</v>
      </c>
      <c r="I54" s="24">
        <v>22.1</v>
      </c>
      <c r="J54" s="25">
        <v>20.350000000000001</v>
      </c>
      <c r="K54" s="23">
        <v>18.850000000000001</v>
      </c>
      <c r="L54" s="26">
        <v>15.5</v>
      </c>
      <c r="M54" s="441">
        <v>10.54</v>
      </c>
      <c r="N54" s="20">
        <v>9.86</v>
      </c>
      <c r="O54" s="2" t="s">
        <v>118</v>
      </c>
    </row>
    <row r="55" spans="1:15" ht="15" thickBot="1" x14ac:dyDescent="0.35">
      <c r="A55" s="87" t="s">
        <v>86</v>
      </c>
      <c r="B55" s="88">
        <v>2014</v>
      </c>
      <c r="C55" s="89">
        <v>2007</v>
      </c>
      <c r="D55" s="90">
        <v>2002</v>
      </c>
      <c r="E55" s="91">
        <v>2017</v>
      </c>
      <c r="F55" s="92">
        <v>2011</v>
      </c>
      <c r="G55" s="93">
        <v>2008</v>
      </c>
      <c r="H55" s="94">
        <v>2017</v>
      </c>
      <c r="I55" s="95">
        <v>2006</v>
      </c>
      <c r="J55" s="96">
        <v>2003</v>
      </c>
      <c r="K55" s="94">
        <v>2006</v>
      </c>
      <c r="L55" s="97">
        <v>2005</v>
      </c>
      <c r="M55" s="450">
        <v>2015</v>
      </c>
      <c r="N55" s="91">
        <v>2015</v>
      </c>
      <c r="O55" s="87" t="s">
        <v>86</v>
      </c>
    </row>
    <row r="56" spans="1:15" ht="15" thickTop="1" x14ac:dyDescent="0.3">
      <c r="A56" s="61" t="s">
        <v>119</v>
      </c>
      <c r="B56" s="62">
        <f>INT(SUM(C56:N56)*100/12)/100</f>
        <v>11.83</v>
      </c>
      <c r="C56" s="241">
        <f t="shared" ref="C56:N56" si="7">(C14+C37)/2</f>
        <v>6.8</v>
      </c>
      <c r="D56" s="242">
        <f t="shared" si="7"/>
        <v>2.4</v>
      </c>
      <c r="E56" s="243">
        <f t="shared" si="7"/>
        <v>6.1000000000000005</v>
      </c>
      <c r="F56" s="244">
        <f t="shared" si="7"/>
        <v>12.55</v>
      </c>
      <c r="G56" s="245">
        <f t="shared" si="7"/>
        <v>14.5</v>
      </c>
      <c r="H56" s="246">
        <f t="shared" si="7"/>
        <v>16.95</v>
      </c>
      <c r="I56" s="247">
        <f t="shared" si="7"/>
        <v>20.8</v>
      </c>
      <c r="J56" s="248">
        <f t="shared" si="7"/>
        <v>18.899999999999999</v>
      </c>
      <c r="K56" s="246">
        <f t="shared" si="7"/>
        <v>15.450000000000001</v>
      </c>
      <c r="L56" s="249">
        <f t="shared" si="7"/>
        <v>12.75</v>
      </c>
      <c r="M56" s="451">
        <f t="shared" si="7"/>
        <v>7.85</v>
      </c>
      <c r="N56" s="243">
        <f t="shared" si="7"/>
        <v>7</v>
      </c>
      <c r="O56" s="61" t="s">
        <v>119</v>
      </c>
    </row>
    <row r="57" spans="1:15" x14ac:dyDescent="0.3">
      <c r="A57" s="2" t="s">
        <v>120</v>
      </c>
      <c r="B57" s="18">
        <f>INT(SUM(C57:N57)*100/12)/100</f>
        <v>10.54</v>
      </c>
      <c r="C57" s="231">
        <f t="shared" ref="C57:N57" si="8">(C15+C38)/2</f>
        <v>3.45</v>
      </c>
      <c r="D57" s="232">
        <f t="shared" si="8"/>
        <v>4</v>
      </c>
      <c r="E57" s="233">
        <f t="shared" si="8"/>
        <v>6.9499999999999993</v>
      </c>
      <c r="F57" s="234">
        <f t="shared" si="8"/>
        <v>8.8000000000000007</v>
      </c>
      <c r="G57" s="235">
        <f t="shared" si="8"/>
        <v>13</v>
      </c>
      <c r="H57" s="236">
        <f t="shared" si="8"/>
        <v>15.5</v>
      </c>
      <c r="I57" s="237">
        <f t="shared" si="8"/>
        <v>16.7</v>
      </c>
      <c r="J57" s="238">
        <f t="shared" si="8"/>
        <v>17.450000000000003</v>
      </c>
      <c r="K57" s="236">
        <f t="shared" si="8"/>
        <v>15.95</v>
      </c>
      <c r="L57" s="239">
        <f t="shared" si="8"/>
        <v>12.3</v>
      </c>
      <c r="M57" s="449">
        <f t="shared" si="8"/>
        <v>7.85</v>
      </c>
      <c r="N57" s="233">
        <f t="shared" si="8"/>
        <v>4.55</v>
      </c>
      <c r="O57" s="2" t="s">
        <v>120</v>
      </c>
    </row>
    <row r="58" spans="1:15" x14ac:dyDescent="0.3">
      <c r="A58" s="2" t="s">
        <v>21</v>
      </c>
      <c r="B58" s="18">
        <f t="shared" ref="B58:N58" si="9">B56-B57</f>
        <v>1.2900000000000009</v>
      </c>
      <c r="C58" s="17">
        <f t="shared" si="9"/>
        <v>3.3499999999999996</v>
      </c>
      <c r="D58" s="19">
        <f t="shared" si="9"/>
        <v>-1.6</v>
      </c>
      <c r="E58" s="20">
        <f t="shared" si="9"/>
        <v>-0.84999999999999876</v>
      </c>
      <c r="F58" s="21">
        <f t="shared" si="9"/>
        <v>3.75</v>
      </c>
      <c r="G58" s="22">
        <f t="shared" si="9"/>
        <v>1.5</v>
      </c>
      <c r="H58" s="23">
        <f t="shared" si="9"/>
        <v>1.4499999999999993</v>
      </c>
      <c r="I58" s="24">
        <f t="shared" si="9"/>
        <v>4.1000000000000014</v>
      </c>
      <c r="J58" s="25">
        <f t="shared" si="9"/>
        <v>1.4499999999999957</v>
      </c>
      <c r="K58" s="23">
        <f t="shared" si="9"/>
        <v>-0.49999999999999822</v>
      </c>
      <c r="L58" s="26">
        <f t="shared" si="9"/>
        <v>0.44999999999999929</v>
      </c>
      <c r="M58" s="441">
        <f t="shared" si="9"/>
        <v>0</v>
      </c>
      <c r="N58" s="20">
        <f t="shared" si="9"/>
        <v>2.4500000000000002</v>
      </c>
      <c r="O58" s="2" t="s">
        <v>21</v>
      </c>
    </row>
    <row r="59" spans="1:15" x14ac:dyDescent="0.3">
      <c r="A59" s="2" t="s">
        <v>117</v>
      </c>
      <c r="B59" s="16"/>
      <c r="C59" s="17">
        <v>-3.1</v>
      </c>
      <c r="D59" s="19">
        <v>-3.6</v>
      </c>
      <c r="E59" s="20">
        <v>3.4</v>
      </c>
      <c r="F59" s="21">
        <v>6.3</v>
      </c>
      <c r="G59" s="22">
        <v>9.6999999999999993</v>
      </c>
      <c r="H59" s="23">
        <v>12.5</v>
      </c>
      <c r="I59" s="24">
        <v>14.9</v>
      </c>
      <c r="J59" s="25">
        <v>14.9</v>
      </c>
      <c r="K59" s="23">
        <v>11.9</v>
      </c>
      <c r="L59" s="26">
        <v>7.6</v>
      </c>
      <c r="M59" s="441">
        <v>3.7</v>
      </c>
      <c r="N59" s="20">
        <v>-0.1</v>
      </c>
      <c r="O59" s="2" t="s">
        <v>117</v>
      </c>
    </row>
    <row r="60" spans="1:15" x14ac:dyDescent="0.3">
      <c r="A60" s="2" t="s">
        <v>86</v>
      </c>
      <c r="B60" s="16"/>
      <c r="C60" s="17">
        <v>1963</v>
      </c>
      <c r="D60" s="19">
        <v>1956</v>
      </c>
      <c r="E60" s="20">
        <v>1955</v>
      </c>
      <c r="F60" s="21">
        <v>1986</v>
      </c>
      <c r="G60" s="22">
        <v>1984</v>
      </c>
      <c r="H60" s="23">
        <v>1972</v>
      </c>
      <c r="I60" s="24" t="s">
        <v>99</v>
      </c>
      <c r="J60" s="25">
        <v>1956</v>
      </c>
      <c r="K60" s="23">
        <v>1986</v>
      </c>
      <c r="L60" s="26">
        <v>1974</v>
      </c>
      <c r="M60" s="441">
        <v>1993</v>
      </c>
      <c r="N60" s="20">
        <v>2010</v>
      </c>
      <c r="O60" s="2" t="s">
        <v>86</v>
      </c>
    </row>
    <row r="61" spans="1:15" x14ac:dyDescent="0.3">
      <c r="A61" s="2" t="s">
        <v>118</v>
      </c>
      <c r="B61" s="16"/>
      <c r="C61" s="17">
        <v>7.7</v>
      </c>
      <c r="D61" s="19">
        <v>8.6</v>
      </c>
      <c r="E61" s="20">
        <v>9.85</v>
      </c>
      <c r="F61" s="21">
        <v>12.65</v>
      </c>
      <c r="G61" s="22">
        <v>15.1</v>
      </c>
      <c r="H61" s="23">
        <v>18.3</v>
      </c>
      <c r="I61" s="24">
        <v>21.3</v>
      </c>
      <c r="J61" s="25">
        <v>21.1</v>
      </c>
      <c r="K61" s="23">
        <v>18.600000000000001</v>
      </c>
      <c r="L61" s="26">
        <v>15</v>
      </c>
      <c r="M61" s="441">
        <v>11.2</v>
      </c>
      <c r="N61" s="20">
        <v>10.15</v>
      </c>
      <c r="O61" s="2" t="s">
        <v>118</v>
      </c>
    </row>
    <row r="62" spans="1:15" x14ac:dyDescent="0.3">
      <c r="A62" s="87" t="s">
        <v>86</v>
      </c>
      <c r="B62" s="99"/>
      <c r="C62" s="89">
        <v>2007</v>
      </c>
      <c r="D62" s="90">
        <v>1990</v>
      </c>
      <c r="E62" s="91">
        <v>2017</v>
      </c>
      <c r="F62" s="92">
        <v>2007</v>
      </c>
      <c r="G62" s="93">
        <v>1947</v>
      </c>
      <c r="H62" s="94">
        <v>2017</v>
      </c>
      <c r="I62" s="95">
        <v>2006</v>
      </c>
      <c r="J62" s="96">
        <v>1947</v>
      </c>
      <c r="K62" s="94">
        <v>1949</v>
      </c>
      <c r="L62" s="97">
        <v>2001</v>
      </c>
      <c r="M62" s="450">
        <v>1994</v>
      </c>
      <c r="N62" s="91">
        <v>2015</v>
      </c>
      <c r="O62" s="87" t="s">
        <v>86</v>
      </c>
    </row>
    <row r="63" spans="1:15" x14ac:dyDescent="0.3">
      <c r="A63" s="15" t="s">
        <v>121</v>
      </c>
      <c r="B63" s="16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 t="s">
        <v>121</v>
      </c>
    </row>
    <row r="64" spans="1:15" x14ac:dyDescent="0.3">
      <c r="A64" s="263" t="s">
        <v>122</v>
      </c>
      <c r="B64" s="264">
        <f>SUM(C64:N64)</f>
        <v>43</v>
      </c>
      <c r="C64" s="265">
        <v>2</v>
      </c>
      <c r="D64" s="266">
        <v>19</v>
      </c>
      <c r="E64" s="267">
        <v>8</v>
      </c>
      <c r="F64" s="268">
        <v>0</v>
      </c>
      <c r="G64" s="269">
        <v>0</v>
      </c>
      <c r="H64" s="270">
        <v>0</v>
      </c>
      <c r="I64" s="271">
        <v>0</v>
      </c>
      <c r="J64" s="272">
        <v>0</v>
      </c>
      <c r="K64" s="270">
        <v>0</v>
      </c>
      <c r="L64" s="273">
        <v>1</v>
      </c>
      <c r="M64" s="447">
        <v>5</v>
      </c>
      <c r="N64" s="267">
        <v>8</v>
      </c>
      <c r="O64" s="263" t="s">
        <v>122</v>
      </c>
    </row>
    <row r="65" spans="1:15" x14ac:dyDescent="0.3">
      <c r="A65" s="275" t="s">
        <v>123</v>
      </c>
      <c r="B65" s="253">
        <f>SUM(C65:N65)</f>
        <v>46.931666666666672</v>
      </c>
      <c r="C65" s="276">
        <v>11.332222222222221</v>
      </c>
      <c r="D65" s="277">
        <v>10.25</v>
      </c>
      <c r="E65" s="278">
        <v>7.0266666666666673</v>
      </c>
      <c r="F65" s="279">
        <v>2.89</v>
      </c>
      <c r="G65" s="280">
        <v>0.25</v>
      </c>
      <c r="H65" s="281">
        <v>0</v>
      </c>
      <c r="I65" s="282">
        <v>0</v>
      </c>
      <c r="J65" s="283">
        <v>0</v>
      </c>
      <c r="K65" s="281">
        <v>0</v>
      </c>
      <c r="L65" s="284">
        <v>0.94444444444444442</v>
      </c>
      <c r="M65" s="440">
        <v>3.5844444444444452</v>
      </c>
      <c r="N65" s="278">
        <v>10.65388888888889</v>
      </c>
      <c r="O65" s="275" t="s">
        <v>123</v>
      </c>
    </row>
    <row r="66" spans="1:15" x14ac:dyDescent="0.3">
      <c r="A66" s="2" t="s">
        <v>124</v>
      </c>
      <c r="B66" s="18">
        <v>77</v>
      </c>
      <c r="C66" s="17">
        <v>18</v>
      </c>
      <c r="D66" s="19">
        <v>19</v>
      </c>
      <c r="E66" s="20">
        <v>15</v>
      </c>
      <c r="F66" s="21">
        <v>9</v>
      </c>
      <c r="G66" s="22">
        <v>2</v>
      </c>
      <c r="H66" s="23">
        <v>0</v>
      </c>
      <c r="I66" s="24">
        <v>0</v>
      </c>
      <c r="J66" s="25">
        <v>0</v>
      </c>
      <c r="K66" s="23">
        <v>0</v>
      </c>
      <c r="L66" s="26">
        <v>7</v>
      </c>
      <c r="M66" s="441">
        <v>8</v>
      </c>
      <c r="N66" s="20">
        <v>25</v>
      </c>
      <c r="O66" s="2" t="s">
        <v>124</v>
      </c>
    </row>
    <row r="67" spans="1:15" x14ac:dyDescent="0.3">
      <c r="A67" s="2" t="s">
        <v>86</v>
      </c>
      <c r="B67" s="18">
        <v>2010</v>
      </c>
      <c r="C67" s="17">
        <v>2017</v>
      </c>
      <c r="D67" s="19">
        <v>2018</v>
      </c>
      <c r="E67" s="20">
        <v>2006</v>
      </c>
      <c r="F67" s="21">
        <v>2003</v>
      </c>
      <c r="G67" s="22">
        <v>2010</v>
      </c>
      <c r="H67" s="23"/>
      <c r="I67" s="24"/>
      <c r="J67" s="25"/>
      <c r="K67" s="23"/>
      <c r="L67" s="26">
        <v>2003</v>
      </c>
      <c r="M67" s="441">
        <v>2005</v>
      </c>
      <c r="N67" s="20">
        <v>2010</v>
      </c>
      <c r="O67" s="2" t="s">
        <v>86</v>
      </c>
    </row>
    <row r="68" spans="1:15" x14ac:dyDescent="0.3">
      <c r="A68" s="2" t="s">
        <v>125</v>
      </c>
      <c r="B68" s="18">
        <v>19</v>
      </c>
      <c r="C68" s="17">
        <v>2</v>
      </c>
      <c r="D68" s="19">
        <v>0</v>
      </c>
      <c r="E68" s="20">
        <v>0</v>
      </c>
      <c r="F68" s="21">
        <v>0</v>
      </c>
      <c r="G68" s="22">
        <v>0</v>
      </c>
      <c r="H68" s="23">
        <v>0</v>
      </c>
      <c r="I68" s="24">
        <v>0</v>
      </c>
      <c r="J68" s="25">
        <v>0</v>
      </c>
      <c r="K68" s="23">
        <v>0</v>
      </c>
      <c r="L68" s="26">
        <v>0</v>
      </c>
      <c r="M68" s="441">
        <v>0</v>
      </c>
      <c r="N68" s="20">
        <v>0</v>
      </c>
      <c r="O68" s="2" t="s">
        <v>125</v>
      </c>
    </row>
    <row r="69" spans="1:15" x14ac:dyDescent="0.3">
      <c r="A69" s="2" t="s">
        <v>126</v>
      </c>
      <c r="B69" s="18">
        <v>2014</v>
      </c>
      <c r="C69" s="17">
        <v>2018</v>
      </c>
      <c r="D69" s="19">
        <v>2014</v>
      </c>
      <c r="E69" s="20">
        <v>2017</v>
      </c>
      <c r="F69" s="21">
        <v>2018</v>
      </c>
      <c r="G69" s="22">
        <v>2018</v>
      </c>
      <c r="H69" s="23"/>
      <c r="I69" s="24"/>
      <c r="J69" s="25"/>
      <c r="K69" s="23"/>
      <c r="L69" s="26">
        <v>207</v>
      </c>
      <c r="M69" s="441">
        <v>2014</v>
      </c>
      <c r="N69" s="20">
        <v>2015</v>
      </c>
      <c r="O69" s="2" t="s">
        <v>126</v>
      </c>
    </row>
    <row r="70" spans="1:15" x14ac:dyDescent="0.3">
      <c r="A70" s="2" t="s">
        <v>127</v>
      </c>
      <c r="B70" s="100">
        <v>43402</v>
      </c>
      <c r="C70" s="17"/>
      <c r="D70" s="19"/>
      <c r="E70" s="20"/>
      <c r="F70" s="21"/>
      <c r="G70" s="22"/>
      <c r="H70" s="23"/>
      <c r="I70" s="24"/>
      <c r="J70" s="25"/>
      <c r="K70" s="23"/>
      <c r="L70" s="26"/>
      <c r="M70" s="441"/>
      <c r="N70" s="20"/>
      <c r="O70" s="2"/>
    </row>
    <row r="71" spans="1:15" x14ac:dyDescent="0.3">
      <c r="A71" s="2" t="s">
        <v>128</v>
      </c>
      <c r="B71" s="38">
        <v>40101</v>
      </c>
      <c r="C71" s="17"/>
      <c r="D71" s="19"/>
      <c r="E71" s="20"/>
      <c r="F71" s="21"/>
      <c r="G71" s="22"/>
      <c r="H71" s="23"/>
      <c r="I71" s="24"/>
      <c r="J71" s="25"/>
      <c r="K71" s="23"/>
      <c r="L71" s="26"/>
      <c r="M71" s="441"/>
      <c r="N71" s="20"/>
      <c r="O71" s="2"/>
    </row>
    <row r="72" spans="1:15" x14ac:dyDescent="0.3">
      <c r="A72" s="2" t="s">
        <v>129</v>
      </c>
      <c r="B72" s="38">
        <v>41977</v>
      </c>
      <c r="C72" s="17"/>
      <c r="D72" s="19"/>
      <c r="E72" s="20"/>
      <c r="F72" s="21"/>
      <c r="G72" s="22"/>
      <c r="H72" s="23"/>
      <c r="I72" s="24"/>
      <c r="J72" s="25"/>
      <c r="K72" s="23"/>
      <c r="L72" s="26"/>
      <c r="M72" s="441"/>
      <c r="N72" s="20"/>
      <c r="O72" s="2"/>
    </row>
    <row r="73" spans="1:15" x14ac:dyDescent="0.3">
      <c r="A73" s="2" t="s">
        <v>130</v>
      </c>
      <c r="B73" s="100">
        <v>43180</v>
      </c>
      <c r="C73" s="17"/>
      <c r="D73" s="19"/>
      <c r="E73" s="20"/>
      <c r="F73" s="21"/>
      <c r="G73" s="22"/>
      <c r="H73" s="23"/>
      <c r="I73" s="24"/>
      <c r="J73" s="25"/>
      <c r="K73" s="23"/>
      <c r="L73" s="26"/>
      <c r="M73" s="441"/>
      <c r="N73" s="20"/>
      <c r="O73" s="2"/>
    </row>
    <row r="74" spans="1:15" x14ac:dyDescent="0.3">
      <c r="A74" s="2" t="s">
        <v>131</v>
      </c>
      <c r="B74" s="38">
        <v>40624</v>
      </c>
      <c r="C74" s="17"/>
      <c r="D74" s="19"/>
      <c r="E74" s="20"/>
      <c r="F74" s="21"/>
      <c r="G74" s="22"/>
      <c r="H74" s="23"/>
      <c r="I74" s="24"/>
      <c r="J74" s="25"/>
      <c r="K74" s="23"/>
      <c r="L74" s="26"/>
      <c r="M74" s="441"/>
      <c r="N74" s="20"/>
      <c r="O74" s="2"/>
    </row>
    <row r="75" spans="1:15" ht="15" thickBot="1" x14ac:dyDescent="0.35">
      <c r="A75" s="101" t="s">
        <v>132</v>
      </c>
      <c r="B75" s="102">
        <v>38490</v>
      </c>
      <c r="C75" s="103"/>
      <c r="D75" s="104"/>
      <c r="E75" s="105"/>
      <c r="F75" s="106"/>
      <c r="G75" s="107"/>
      <c r="H75" s="108"/>
      <c r="I75" s="109"/>
      <c r="J75" s="110"/>
      <c r="K75" s="108"/>
      <c r="L75" s="111"/>
      <c r="M75" s="452"/>
      <c r="N75" s="105"/>
      <c r="O75" s="101"/>
    </row>
    <row r="76" spans="1:15" ht="15" thickTop="1" x14ac:dyDescent="0.3">
      <c r="A76" s="61" t="s">
        <v>133</v>
      </c>
      <c r="B76" s="62">
        <f>SUM(C76:N76)</f>
        <v>33</v>
      </c>
      <c r="C76" s="63">
        <v>0</v>
      </c>
      <c r="D76" s="64">
        <v>16</v>
      </c>
      <c r="E76" s="65">
        <v>7</v>
      </c>
      <c r="F76" s="66">
        <v>0</v>
      </c>
      <c r="G76" s="67">
        <v>0</v>
      </c>
      <c r="H76" s="68">
        <v>0</v>
      </c>
      <c r="I76" s="69">
        <v>0</v>
      </c>
      <c r="J76" s="70">
        <v>0</v>
      </c>
      <c r="K76" s="68">
        <v>0</v>
      </c>
      <c r="L76" s="71">
        <v>0</v>
      </c>
      <c r="M76" s="453">
        <v>2</v>
      </c>
      <c r="N76" s="65">
        <v>8</v>
      </c>
      <c r="O76" s="61" t="s">
        <v>133</v>
      </c>
    </row>
    <row r="77" spans="1:15" x14ac:dyDescent="0.3">
      <c r="A77" s="113" t="s">
        <v>134</v>
      </c>
      <c r="B77" s="114">
        <f>SUM(C77:N77)</f>
        <v>49</v>
      </c>
      <c r="C77" s="115">
        <v>12</v>
      </c>
      <c r="D77" s="116">
        <v>11</v>
      </c>
      <c r="E77" s="117">
        <v>7</v>
      </c>
      <c r="F77" s="118">
        <v>3</v>
      </c>
      <c r="G77" s="119">
        <v>0</v>
      </c>
      <c r="H77" s="120">
        <v>0</v>
      </c>
      <c r="I77" s="121">
        <v>0</v>
      </c>
      <c r="J77" s="122">
        <v>0</v>
      </c>
      <c r="K77" s="120">
        <v>0</v>
      </c>
      <c r="L77" s="123">
        <v>1</v>
      </c>
      <c r="M77" s="454">
        <v>5</v>
      </c>
      <c r="N77" s="117">
        <v>10</v>
      </c>
      <c r="O77" s="113" t="s">
        <v>134</v>
      </c>
    </row>
    <row r="78" spans="1:15" x14ac:dyDescent="0.3">
      <c r="A78" s="2" t="s">
        <v>124</v>
      </c>
      <c r="B78" s="125"/>
      <c r="C78" s="17">
        <v>28</v>
      </c>
      <c r="D78" s="19">
        <v>27</v>
      </c>
      <c r="E78" s="20">
        <v>23</v>
      </c>
      <c r="F78" s="21">
        <v>9</v>
      </c>
      <c r="G78" s="22">
        <v>2</v>
      </c>
      <c r="H78" s="23">
        <v>0</v>
      </c>
      <c r="I78" s="24">
        <v>0</v>
      </c>
      <c r="J78" s="25">
        <v>0</v>
      </c>
      <c r="K78" s="23">
        <v>0</v>
      </c>
      <c r="L78" s="26">
        <v>5</v>
      </c>
      <c r="M78" s="441">
        <v>15</v>
      </c>
      <c r="N78" s="20">
        <v>23</v>
      </c>
      <c r="O78" s="2" t="s">
        <v>124</v>
      </c>
    </row>
    <row r="79" spans="1:15" x14ac:dyDescent="0.3">
      <c r="A79" s="2" t="s">
        <v>86</v>
      </c>
      <c r="B79" s="125"/>
      <c r="C79" s="17">
        <v>1963</v>
      </c>
      <c r="D79" s="19">
        <v>1956</v>
      </c>
      <c r="E79" s="20">
        <v>1955</v>
      </c>
      <c r="F79" s="21">
        <v>1956</v>
      </c>
      <c r="G79" s="22">
        <v>1962</v>
      </c>
      <c r="H79" s="23"/>
      <c r="I79" s="24"/>
      <c r="J79" s="25"/>
      <c r="K79" s="23"/>
      <c r="L79" s="26">
        <v>1997</v>
      </c>
      <c r="M79" s="441">
        <v>1985</v>
      </c>
      <c r="N79" s="20">
        <v>1963</v>
      </c>
      <c r="O79" s="2" t="s">
        <v>86</v>
      </c>
    </row>
    <row r="80" spans="1:15" x14ac:dyDescent="0.3">
      <c r="A80" s="2" t="s">
        <v>125</v>
      </c>
      <c r="B80" s="125"/>
      <c r="C80" s="17">
        <v>0</v>
      </c>
      <c r="D80" s="19">
        <v>0</v>
      </c>
      <c r="E80" s="20">
        <v>0</v>
      </c>
      <c r="F80" s="21">
        <v>0</v>
      </c>
      <c r="G80" s="22">
        <v>0</v>
      </c>
      <c r="H80" s="23">
        <v>0</v>
      </c>
      <c r="I80" s="24">
        <v>0</v>
      </c>
      <c r="J80" s="25">
        <v>0</v>
      </c>
      <c r="K80" s="23">
        <v>0</v>
      </c>
      <c r="L80" s="26">
        <v>0</v>
      </c>
      <c r="M80" s="441">
        <v>0</v>
      </c>
      <c r="N80" s="20">
        <v>0</v>
      </c>
      <c r="O80" s="2" t="s">
        <v>125</v>
      </c>
    </row>
    <row r="81" spans="1:15" x14ac:dyDescent="0.3">
      <c r="A81" s="87" t="s">
        <v>126</v>
      </c>
      <c r="B81" s="125"/>
      <c r="C81" s="89">
        <v>2018</v>
      </c>
      <c r="D81" s="90">
        <v>2014</v>
      </c>
      <c r="E81" s="91">
        <v>2017</v>
      </c>
      <c r="F81" s="92">
        <v>2018</v>
      </c>
      <c r="G81" s="93">
        <v>2018</v>
      </c>
      <c r="H81" s="94"/>
      <c r="I81" s="95"/>
      <c r="J81" s="96"/>
      <c r="K81" s="94"/>
      <c r="L81" s="97">
        <v>2018</v>
      </c>
      <c r="M81" s="450">
        <v>2017</v>
      </c>
      <c r="N81" s="91">
        <v>2015</v>
      </c>
      <c r="O81" s="87" t="s">
        <v>126</v>
      </c>
    </row>
    <row r="82" spans="1:15" x14ac:dyDescent="0.3">
      <c r="A82" s="15" t="s">
        <v>135</v>
      </c>
      <c r="B82" s="16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 t="s">
        <v>135</v>
      </c>
    </row>
    <row r="83" spans="1:15" x14ac:dyDescent="0.3">
      <c r="A83" s="263" t="s">
        <v>136</v>
      </c>
      <c r="B83" s="264">
        <f>SUM(C83:N83)</f>
        <v>4</v>
      </c>
      <c r="C83" s="265">
        <v>0</v>
      </c>
      <c r="D83" s="266">
        <v>3</v>
      </c>
      <c r="E83" s="267">
        <v>1</v>
      </c>
      <c r="F83" s="268">
        <v>0</v>
      </c>
      <c r="G83" s="269">
        <v>0</v>
      </c>
      <c r="H83" s="270">
        <v>0</v>
      </c>
      <c r="I83" s="271">
        <v>0</v>
      </c>
      <c r="J83" s="272">
        <v>0</v>
      </c>
      <c r="K83" s="270">
        <v>0</v>
      </c>
      <c r="L83" s="273">
        <v>0</v>
      </c>
      <c r="M83" s="447">
        <v>0</v>
      </c>
      <c r="N83" s="267">
        <v>0</v>
      </c>
      <c r="O83" s="263" t="s">
        <v>136</v>
      </c>
    </row>
    <row r="84" spans="1:15" x14ac:dyDescent="0.3">
      <c r="A84" s="275" t="s">
        <v>137</v>
      </c>
      <c r="B84" s="253">
        <f>SUM(C84:N84)</f>
        <v>6.5266666666666664</v>
      </c>
      <c r="C84" s="276">
        <v>2.8055555555555554</v>
      </c>
      <c r="D84" s="277">
        <v>1.5300000000000002</v>
      </c>
      <c r="E84" s="278">
        <v>0.47222222222222221</v>
      </c>
      <c r="F84" s="279">
        <v>6.611111111111112E-2</v>
      </c>
      <c r="G84" s="280">
        <v>0</v>
      </c>
      <c r="H84" s="281">
        <v>0</v>
      </c>
      <c r="I84" s="282">
        <v>0</v>
      </c>
      <c r="J84" s="283">
        <v>0</v>
      </c>
      <c r="K84" s="281">
        <v>0</v>
      </c>
      <c r="L84" s="284">
        <v>0.11333333333333334</v>
      </c>
      <c r="M84" s="440">
        <v>0.12277777777777778</v>
      </c>
      <c r="N84" s="278">
        <v>1.4166666666666667</v>
      </c>
      <c r="O84" s="275" t="s">
        <v>137</v>
      </c>
    </row>
    <row r="85" spans="1:15" x14ac:dyDescent="0.3">
      <c r="A85" s="2" t="s">
        <v>138</v>
      </c>
      <c r="B85" s="18">
        <v>23</v>
      </c>
      <c r="C85" s="17">
        <v>9</v>
      </c>
      <c r="D85" s="19">
        <v>12</v>
      </c>
      <c r="E85" s="20">
        <v>5</v>
      </c>
      <c r="F85" s="21">
        <v>1</v>
      </c>
      <c r="G85" s="22">
        <v>0</v>
      </c>
      <c r="H85" s="23">
        <v>0</v>
      </c>
      <c r="I85" s="24">
        <v>0</v>
      </c>
      <c r="J85" s="25">
        <v>0</v>
      </c>
      <c r="K85" s="23">
        <v>0</v>
      </c>
      <c r="L85" s="26">
        <v>2</v>
      </c>
      <c r="M85" s="441">
        <v>1</v>
      </c>
      <c r="N85" s="20">
        <v>9</v>
      </c>
      <c r="O85" s="2" t="s">
        <v>138</v>
      </c>
    </row>
    <row r="86" spans="1:15" x14ac:dyDescent="0.3">
      <c r="A86" s="2" t="s">
        <v>86</v>
      </c>
      <c r="B86" s="18">
        <v>2010</v>
      </c>
      <c r="C86" s="17">
        <v>2010</v>
      </c>
      <c r="D86" s="19">
        <v>2012</v>
      </c>
      <c r="E86" s="20">
        <v>2005</v>
      </c>
      <c r="F86" s="21">
        <v>2003</v>
      </c>
      <c r="G86" s="22"/>
      <c r="H86" s="23"/>
      <c r="I86" s="24"/>
      <c r="J86" s="25"/>
      <c r="K86" s="23"/>
      <c r="L86" s="26">
        <v>2003</v>
      </c>
      <c r="M86" s="441">
        <v>2016</v>
      </c>
      <c r="N86" s="20">
        <v>2010</v>
      </c>
      <c r="O86" s="2" t="s">
        <v>86</v>
      </c>
    </row>
    <row r="87" spans="1:15" x14ac:dyDescent="0.3">
      <c r="A87" s="2" t="s">
        <v>139</v>
      </c>
      <c r="B87" s="18">
        <v>0</v>
      </c>
      <c r="C87" s="17">
        <v>0</v>
      </c>
      <c r="D87" s="19">
        <v>0</v>
      </c>
      <c r="E87" s="20">
        <v>0</v>
      </c>
      <c r="F87" s="21">
        <v>0</v>
      </c>
      <c r="G87" s="22">
        <v>0</v>
      </c>
      <c r="H87" s="23">
        <v>0</v>
      </c>
      <c r="I87" s="24">
        <v>0</v>
      </c>
      <c r="J87" s="25">
        <v>0</v>
      </c>
      <c r="K87" s="23">
        <v>0</v>
      </c>
      <c r="L87" s="26">
        <v>0</v>
      </c>
      <c r="M87" s="441">
        <v>0</v>
      </c>
      <c r="N87" s="20">
        <v>0</v>
      </c>
      <c r="O87" s="2" t="s">
        <v>139</v>
      </c>
    </row>
    <row r="88" spans="1:15" ht="15" thickBot="1" x14ac:dyDescent="0.35">
      <c r="A88" s="87" t="s">
        <v>126</v>
      </c>
      <c r="B88" s="88">
        <v>2015</v>
      </c>
      <c r="C88" s="89">
        <v>2018</v>
      </c>
      <c r="D88" s="90">
        <v>2016</v>
      </c>
      <c r="E88" s="91">
        <v>2017</v>
      </c>
      <c r="F88" s="92">
        <v>2018</v>
      </c>
      <c r="G88" s="93"/>
      <c r="H88" s="94"/>
      <c r="I88" s="95"/>
      <c r="J88" s="96"/>
      <c r="K88" s="94"/>
      <c r="L88" s="97">
        <v>2018</v>
      </c>
      <c r="M88" s="450">
        <v>2018</v>
      </c>
      <c r="N88" s="91">
        <v>2018</v>
      </c>
      <c r="O88" s="87" t="s">
        <v>126</v>
      </c>
    </row>
    <row r="89" spans="1:15" ht="15" thickTop="1" x14ac:dyDescent="0.3">
      <c r="A89" s="126" t="s">
        <v>140</v>
      </c>
      <c r="B89" s="127">
        <f>SUM(C89:N89)</f>
        <v>7</v>
      </c>
      <c r="C89" s="201">
        <v>3</v>
      </c>
      <c r="D89" s="202">
        <v>2</v>
      </c>
      <c r="E89" s="203">
        <v>0</v>
      </c>
      <c r="F89" s="204">
        <v>0</v>
      </c>
      <c r="G89" s="132">
        <v>0</v>
      </c>
      <c r="H89" s="133">
        <v>0</v>
      </c>
      <c r="I89" s="134">
        <v>0</v>
      </c>
      <c r="J89" s="135">
        <v>0</v>
      </c>
      <c r="K89" s="133">
        <v>0</v>
      </c>
      <c r="L89" s="136">
        <v>0</v>
      </c>
      <c r="M89" s="438">
        <v>0</v>
      </c>
      <c r="N89" s="130">
        <v>2</v>
      </c>
      <c r="O89" s="126" t="s">
        <v>140</v>
      </c>
    </row>
    <row r="90" spans="1:15" x14ac:dyDescent="0.3">
      <c r="A90" s="15" t="s">
        <v>141</v>
      </c>
      <c r="B90" s="16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 t="s">
        <v>141</v>
      </c>
    </row>
    <row r="91" spans="1:15" x14ac:dyDescent="0.3">
      <c r="A91" s="263" t="s">
        <v>142</v>
      </c>
      <c r="B91" s="264">
        <f>SUM(C91:N91)</f>
        <v>0</v>
      </c>
      <c r="C91" s="265">
        <v>0</v>
      </c>
      <c r="D91" s="266">
        <v>0</v>
      </c>
      <c r="E91" s="267">
        <v>0</v>
      </c>
      <c r="F91" s="268">
        <v>0</v>
      </c>
      <c r="G91" s="269">
        <v>0</v>
      </c>
      <c r="H91" s="270">
        <v>0</v>
      </c>
      <c r="I91" s="271">
        <v>0</v>
      </c>
      <c r="J91" s="272">
        <v>0</v>
      </c>
      <c r="K91" s="270">
        <v>0</v>
      </c>
      <c r="L91" s="273">
        <v>0</v>
      </c>
      <c r="M91" s="447">
        <v>0</v>
      </c>
      <c r="N91" s="267">
        <v>0</v>
      </c>
      <c r="O91" s="263" t="s">
        <v>142</v>
      </c>
    </row>
    <row r="92" spans="1:15" x14ac:dyDescent="0.3">
      <c r="A92" s="275" t="s">
        <v>143</v>
      </c>
      <c r="B92" s="253">
        <f>SUM(C92:N92)</f>
        <v>1.0766666666666667</v>
      </c>
      <c r="C92" s="276">
        <v>0.47222222222222221</v>
      </c>
      <c r="D92" s="277">
        <v>0.47222222222222221</v>
      </c>
      <c r="E92" s="278">
        <v>6.611111111111112E-2</v>
      </c>
      <c r="F92" s="279">
        <v>0</v>
      </c>
      <c r="G92" s="280">
        <v>0</v>
      </c>
      <c r="H92" s="281">
        <v>0</v>
      </c>
      <c r="I92" s="282">
        <v>0</v>
      </c>
      <c r="J92" s="283">
        <v>0</v>
      </c>
      <c r="K92" s="281">
        <v>0</v>
      </c>
      <c r="L92" s="284">
        <v>0</v>
      </c>
      <c r="M92" s="440">
        <v>0</v>
      </c>
      <c r="N92" s="278">
        <v>6.611111111111112E-2</v>
      </c>
      <c r="O92" s="275" t="s">
        <v>143</v>
      </c>
    </row>
    <row r="93" spans="1:15" x14ac:dyDescent="0.3">
      <c r="A93" s="2" t="s">
        <v>144</v>
      </c>
      <c r="B93" s="18">
        <v>9</v>
      </c>
      <c r="C93" s="17">
        <v>4</v>
      </c>
      <c r="D93" s="19">
        <v>9</v>
      </c>
      <c r="E93" s="20">
        <v>1</v>
      </c>
      <c r="F93" s="21">
        <v>0</v>
      </c>
      <c r="G93" s="22">
        <v>0</v>
      </c>
      <c r="H93" s="23">
        <v>0</v>
      </c>
      <c r="I93" s="24">
        <v>0</v>
      </c>
      <c r="J93" s="25">
        <v>0</v>
      </c>
      <c r="K93" s="23">
        <v>0</v>
      </c>
      <c r="L93" s="26">
        <v>0</v>
      </c>
      <c r="M93" s="441">
        <v>0</v>
      </c>
      <c r="N93" s="20">
        <v>1</v>
      </c>
      <c r="O93" s="2" t="s">
        <v>144</v>
      </c>
    </row>
    <row r="94" spans="1:15" x14ac:dyDescent="0.3">
      <c r="A94" s="2" t="s">
        <v>86</v>
      </c>
      <c r="B94" s="18">
        <v>2012</v>
      </c>
      <c r="C94" s="17">
        <v>2009</v>
      </c>
      <c r="D94" s="19">
        <v>2012</v>
      </c>
      <c r="E94" s="20">
        <v>2005</v>
      </c>
      <c r="F94" s="21"/>
      <c r="G94" s="22"/>
      <c r="H94" s="23"/>
      <c r="I94" s="24"/>
      <c r="J94" s="25"/>
      <c r="K94" s="23"/>
      <c r="L94" s="26"/>
      <c r="M94" s="441"/>
      <c r="N94" s="20">
        <v>2010</v>
      </c>
      <c r="O94" s="2" t="s">
        <v>86</v>
      </c>
    </row>
    <row r="95" spans="1:15" x14ac:dyDescent="0.3">
      <c r="A95" s="2" t="s">
        <v>145</v>
      </c>
      <c r="B95" s="18">
        <v>0</v>
      </c>
      <c r="C95" s="17">
        <v>0</v>
      </c>
      <c r="D95" s="19">
        <v>0</v>
      </c>
      <c r="E95" s="20">
        <v>0</v>
      </c>
      <c r="F95" s="21">
        <v>0</v>
      </c>
      <c r="G95" s="22">
        <v>0</v>
      </c>
      <c r="H95" s="23">
        <v>0</v>
      </c>
      <c r="I95" s="24">
        <v>0</v>
      </c>
      <c r="J95" s="25">
        <v>0</v>
      </c>
      <c r="K95" s="23">
        <v>0</v>
      </c>
      <c r="L95" s="26">
        <v>0</v>
      </c>
      <c r="M95" s="441">
        <v>0</v>
      </c>
      <c r="N95" s="20">
        <v>0</v>
      </c>
      <c r="O95" s="2" t="s">
        <v>145</v>
      </c>
    </row>
    <row r="96" spans="1:15" ht="15" thickBot="1" x14ac:dyDescent="0.35">
      <c r="A96" s="87" t="s">
        <v>126</v>
      </c>
      <c r="B96" s="88">
        <v>2016</v>
      </c>
      <c r="C96" s="89">
        <v>2018</v>
      </c>
      <c r="D96" s="90">
        <v>2018</v>
      </c>
      <c r="E96" s="91">
        <v>2017</v>
      </c>
      <c r="F96" s="92"/>
      <c r="G96" s="93"/>
      <c r="H96" s="94"/>
      <c r="I96" s="95"/>
      <c r="J96" s="96"/>
      <c r="K96" s="94"/>
      <c r="L96" s="97"/>
      <c r="M96" s="450"/>
      <c r="N96" s="91">
        <v>2018</v>
      </c>
      <c r="O96" s="87" t="s">
        <v>126</v>
      </c>
    </row>
    <row r="97" spans="1:15" ht="15" thickTop="1" x14ac:dyDescent="0.3">
      <c r="A97" s="126" t="s">
        <v>146</v>
      </c>
      <c r="B97" s="127">
        <v>1</v>
      </c>
      <c r="C97" s="128">
        <v>1</v>
      </c>
      <c r="D97" s="129">
        <v>0</v>
      </c>
      <c r="E97" s="130">
        <v>0</v>
      </c>
      <c r="F97" s="131">
        <v>0</v>
      </c>
      <c r="G97" s="132">
        <v>0</v>
      </c>
      <c r="H97" s="133">
        <v>0</v>
      </c>
      <c r="I97" s="134">
        <v>0</v>
      </c>
      <c r="J97" s="135">
        <v>0</v>
      </c>
      <c r="K97" s="133">
        <v>0</v>
      </c>
      <c r="L97" s="211">
        <v>0</v>
      </c>
      <c r="M97" s="438">
        <v>0</v>
      </c>
      <c r="N97" s="130">
        <v>0</v>
      </c>
      <c r="O97" s="126" t="s">
        <v>147</v>
      </c>
    </row>
    <row r="98" spans="1:15" x14ac:dyDescent="0.3">
      <c r="A98" s="15" t="s">
        <v>148</v>
      </c>
      <c r="B98" s="16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 t="s">
        <v>148</v>
      </c>
    </row>
    <row r="99" spans="1:15" x14ac:dyDescent="0.3">
      <c r="A99" s="263" t="s">
        <v>149</v>
      </c>
      <c r="B99" s="264">
        <f>SUM(C99:N99)</f>
        <v>2</v>
      </c>
      <c r="C99" s="265">
        <v>0</v>
      </c>
      <c r="D99" s="266">
        <v>2</v>
      </c>
      <c r="E99" s="267">
        <v>0</v>
      </c>
      <c r="F99" s="268">
        <v>0</v>
      </c>
      <c r="G99" s="269">
        <v>0</v>
      </c>
      <c r="H99" s="270">
        <v>0</v>
      </c>
      <c r="I99" s="271">
        <v>0</v>
      </c>
      <c r="J99" s="272">
        <v>0</v>
      </c>
      <c r="K99" s="270">
        <v>0</v>
      </c>
      <c r="L99" s="273">
        <v>0</v>
      </c>
      <c r="M99" s="447">
        <v>0</v>
      </c>
      <c r="N99" s="267">
        <v>0</v>
      </c>
      <c r="O99" s="263" t="s">
        <v>149</v>
      </c>
    </row>
    <row r="100" spans="1:15" x14ac:dyDescent="0.3">
      <c r="A100" s="275" t="s">
        <v>150</v>
      </c>
      <c r="B100" s="253">
        <f>SUM(C100:N100)</f>
        <v>2.1394444444444445</v>
      </c>
      <c r="C100" s="276">
        <v>1.1583333333333334</v>
      </c>
      <c r="D100" s="277">
        <v>0.59500000000000008</v>
      </c>
      <c r="E100" s="278">
        <v>0</v>
      </c>
      <c r="F100" s="279">
        <v>0</v>
      </c>
      <c r="G100" s="280">
        <v>0</v>
      </c>
      <c r="H100" s="281">
        <v>0</v>
      </c>
      <c r="I100" s="282">
        <v>0</v>
      </c>
      <c r="J100" s="283">
        <v>0</v>
      </c>
      <c r="K100" s="281">
        <v>0</v>
      </c>
      <c r="L100" s="284">
        <v>0</v>
      </c>
      <c r="M100" s="440">
        <v>0</v>
      </c>
      <c r="N100" s="278">
        <v>0.38611111111111107</v>
      </c>
      <c r="O100" s="275" t="s">
        <v>150</v>
      </c>
    </row>
    <row r="101" spans="1:15" x14ac:dyDescent="0.3">
      <c r="A101" s="2" t="s">
        <v>151</v>
      </c>
      <c r="B101" s="18">
        <v>10</v>
      </c>
      <c r="C101" s="17">
        <v>6</v>
      </c>
      <c r="D101" s="19">
        <v>10</v>
      </c>
      <c r="E101" s="20">
        <v>0</v>
      </c>
      <c r="F101" s="21">
        <v>0</v>
      </c>
      <c r="G101" s="22">
        <v>0</v>
      </c>
      <c r="H101" s="23">
        <v>0</v>
      </c>
      <c r="I101" s="24">
        <v>0</v>
      </c>
      <c r="J101" s="25">
        <v>0</v>
      </c>
      <c r="K101" s="23">
        <v>0</v>
      </c>
      <c r="L101" s="26">
        <v>0</v>
      </c>
      <c r="M101" s="441">
        <v>1</v>
      </c>
      <c r="N101" s="20">
        <v>3</v>
      </c>
      <c r="O101" s="2" t="s">
        <v>151</v>
      </c>
    </row>
    <row r="102" spans="1:15" x14ac:dyDescent="0.3">
      <c r="A102" s="2" t="s">
        <v>126</v>
      </c>
      <c r="B102" s="18">
        <v>2010</v>
      </c>
      <c r="C102" s="17">
        <v>2010</v>
      </c>
      <c r="D102" s="19">
        <v>2012</v>
      </c>
      <c r="E102" s="20"/>
      <c r="F102" s="21"/>
      <c r="G102" s="22"/>
      <c r="H102" s="23"/>
      <c r="I102" s="24"/>
      <c r="J102" s="25"/>
      <c r="K102" s="23"/>
      <c r="L102" s="26"/>
      <c r="M102" s="441">
        <v>2010</v>
      </c>
      <c r="N102" s="20">
        <v>2010</v>
      </c>
      <c r="O102" s="2" t="s">
        <v>126</v>
      </c>
    </row>
    <row r="103" spans="1:15" x14ac:dyDescent="0.3">
      <c r="A103" s="2" t="s">
        <v>152</v>
      </c>
      <c r="B103" s="18">
        <v>0</v>
      </c>
      <c r="C103" s="17">
        <v>0</v>
      </c>
      <c r="D103" s="19">
        <v>0</v>
      </c>
      <c r="E103" s="20">
        <v>0</v>
      </c>
      <c r="F103" s="21">
        <v>0</v>
      </c>
      <c r="G103" s="22">
        <v>0</v>
      </c>
      <c r="H103" s="23">
        <v>0</v>
      </c>
      <c r="I103" s="24">
        <v>0</v>
      </c>
      <c r="J103" s="25">
        <v>0</v>
      </c>
      <c r="K103" s="23">
        <v>0</v>
      </c>
      <c r="L103" s="26">
        <v>0</v>
      </c>
      <c r="M103" s="441">
        <v>0</v>
      </c>
      <c r="N103" s="20">
        <v>0</v>
      </c>
      <c r="O103" s="2" t="s">
        <v>152</v>
      </c>
    </row>
    <row r="104" spans="1:15" ht="15" thickBot="1" x14ac:dyDescent="0.35">
      <c r="A104" s="87" t="s">
        <v>126</v>
      </c>
      <c r="B104" s="88">
        <v>2015</v>
      </c>
      <c r="C104" s="89">
        <v>2018</v>
      </c>
      <c r="D104" s="90">
        <v>2016</v>
      </c>
      <c r="E104" s="91"/>
      <c r="F104" s="92"/>
      <c r="G104" s="93"/>
      <c r="H104" s="94"/>
      <c r="I104" s="95"/>
      <c r="J104" s="96"/>
      <c r="K104" s="94"/>
      <c r="L104" s="97"/>
      <c r="M104" s="450">
        <v>2015</v>
      </c>
      <c r="N104" s="91">
        <v>2018</v>
      </c>
      <c r="O104" s="87" t="s">
        <v>126</v>
      </c>
    </row>
    <row r="105" spans="1:15" ht="15" thickTop="1" x14ac:dyDescent="0.3">
      <c r="A105" s="61" t="s">
        <v>153</v>
      </c>
      <c r="B105" s="62">
        <f>SUM(C105:N105)</f>
        <v>3</v>
      </c>
      <c r="C105" s="63">
        <v>0</v>
      </c>
      <c r="D105" s="64">
        <v>3</v>
      </c>
      <c r="E105" s="65">
        <v>0</v>
      </c>
      <c r="F105" s="66">
        <v>0</v>
      </c>
      <c r="G105" s="219">
        <v>0</v>
      </c>
      <c r="H105" s="68">
        <v>0</v>
      </c>
      <c r="I105" s="69">
        <v>0</v>
      </c>
      <c r="J105" s="70">
        <v>0</v>
      </c>
      <c r="K105" s="68">
        <v>0</v>
      </c>
      <c r="L105" s="71">
        <v>0</v>
      </c>
      <c r="M105" s="453">
        <v>0</v>
      </c>
      <c r="N105" s="65">
        <v>0</v>
      </c>
      <c r="O105" s="61" t="s">
        <v>153</v>
      </c>
    </row>
    <row r="106" spans="1:15" x14ac:dyDescent="0.3">
      <c r="A106" s="2" t="s">
        <v>150</v>
      </c>
      <c r="B106" s="18">
        <f>SUM(C106:N106)</f>
        <v>7</v>
      </c>
      <c r="C106" s="17">
        <v>3</v>
      </c>
      <c r="D106" s="19">
        <v>2</v>
      </c>
      <c r="E106" s="20">
        <v>0</v>
      </c>
      <c r="F106" s="21">
        <v>0</v>
      </c>
      <c r="G106" s="22">
        <v>0</v>
      </c>
      <c r="H106" s="23">
        <v>0</v>
      </c>
      <c r="I106" s="24">
        <v>0</v>
      </c>
      <c r="J106" s="25">
        <v>0</v>
      </c>
      <c r="K106" s="23">
        <v>0</v>
      </c>
      <c r="L106" s="26">
        <v>0</v>
      </c>
      <c r="M106" s="441">
        <v>0</v>
      </c>
      <c r="N106" s="20">
        <v>2</v>
      </c>
      <c r="O106" s="2" t="s">
        <v>150</v>
      </c>
    </row>
    <row r="107" spans="1:15" x14ac:dyDescent="0.3">
      <c r="A107" s="2" t="s">
        <v>151</v>
      </c>
      <c r="B107" s="16"/>
      <c r="C107" s="17">
        <v>16</v>
      </c>
      <c r="D107" s="19">
        <v>14</v>
      </c>
      <c r="E107" s="20">
        <v>4</v>
      </c>
      <c r="F107" s="21">
        <v>0</v>
      </c>
      <c r="G107" s="22">
        <v>0</v>
      </c>
      <c r="H107" s="23">
        <v>0</v>
      </c>
      <c r="I107" s="24">
        <v>0</v>
      </c>
      <c r="J107" s="25">
        <v>0</v>
      </c>
      <c r="K107" s="23">
        <v>0</v>
      </c>
      <c r="L107" s="26">
        <v>0</v>
      </c>
      <c r="M107" s="441">
        <v>3</v>
      </c>
      <c r="N107" s="20">
        <v>10</v>
      </c>
      <c r="O107" s="2" t="s">
        <v>151</v>
      </c>
    </row>
    <row r="108" spans="1:15" x14ac:dyDescent="0.3">
      <c r="A108" s="2" t="s">
        <v>126</v>
      </c>
      <c r="B108" s="16"/>
      <c r="C108" s="17">
        <v>1963</v>
      </c>
      <c r="D108" s="19">
        <v>1956</v>
      </c>
      <c r="E108" s="20">
        <v>1971</v>
      </c>
      <c r="F108" s="21"/>
      <c r="G108" s="22"/>
      <c r="H108" s="23"/>
      <c r="I108" s="24"/>
      <c r="J108" s="25"/>
      <c r="K108" s="23"/>
      <c r="L108" s="26"/>
      <c r="M108" s="441" t="s">
        <v>99</v>
      </c>
      <c r="N108" s="20">
        <v>1969</v>
      </c>
      <c r="O108" s="2" t="s">
        <v>126</v>
      </c>
    </row>
    <row r="109" spans="1:15" x14ac:dyDescent="0.3">
      <c r="A109" s="2" t="s">
        <v>152</v>
      </c>
      <c r="B109" s="16"/>
      <c r="C109" s="17">
        <v>0</v>
      </c>
      <c r="D109" s="19">
        <v>0</v>
      </c>
      <c r="E109" s="20">
        <v>0</v>
      </c>
      <c r="F109" s="21">
        <v>0</v>
      </c>
      <c r="G109" s="22">
        <v>0</v>
      </c>
      <c r="H109" s="23">
        <v>0</v>
      </c>
      <c r="I109" s="24">
        <v>0</v>
      </c>
      <c r="J109" s="25">
        <v>0</v>
      </c>
      <c r="K109" s="23">
        <v>0</v>
      </c>
      <c r="L109" s="26">
        <v>0</v>
      </c>
      <c r="M109" s="441">
        <v>0</v>
      </c>
      <c r="N109" s="20">
        <v>0</v>
      </c>
      <c r="O109" s="2" t="s">
        <v>152</v>
      </c>
    </row>
    <row r="110" spans="1:15" x14ac:dyDescent="0.3">
      <c r="A110" s="2" t="s">
        <v>126</v>
      </c>
      <c r="B110" s="16"/>
      <c r="C110" s="17">
        <v>2018</v>
      </c>
      <c r="D110" s="19">
        <v>2016</v>
      </c>
      <c r="E110" s="20">
        <v>2017</v>
      </c>
      <c r="F110" s="21"/>
      <c r="G110" s="22"/>
      <c r="H110" s="23"/>
      <c r="I110" s="24"/>
      <c r="J110" s="25"/>
      <c r="K110" s="23"/>
      <c r="L110" s="26"/>
      <c r="M110" s="441" t="s">
        <v>99</v>
      </c>
      <c r="N110" s="20">
        <v>2018</v>
      </c>
      <c r="O110" s="2" t="s">
        <v>126</v>
      </c>
    </row>
    <row r="111" spans="1:15" x14ac:dyDescent="0.3">
      <c r="A111" s="15" t="s">
        <v>337</v>
      </c>
      <c r="B111" s="16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 t="s">
        <v>338</v>
      </c>
    </row>
    <row r="112" spans="1:15" x14ac:dyDescent="0.3">
      <c r="A112" s="263" t="s">
        <v>339</v>
      </c>
      <c r="B112" s="264">
        <f>SUM(C112:N112)</f>
        <v>131</v>
      </c>
      <c r="C112" s="265">
        <v>0</v>
      </c>
      <c r="D112" s="266">
        <v>0</v>
      </c>
      <c r="E112" s="267">
        <v>0</v>
      </c>
      <c r="F112" s="268">
        <v>7</v>
      </c>
      <c r="G112" s="269">
        <v>16</v>
      </c>
      <c r="H112" s="270">
        <v>24</v>
      </c>
      <c r="I112" s="271">
        <v>30</v>
      </c>
      <c r="J112" s="272">
        <v>25</v>
      </c>
      <c r="K112" s="270">
        <v>17</v>
      </c>
      <c r="L112" s="273">
        <v>12</v>
      </c>
      <c r="M112" s="447">
        <v>0</v>
      </c>
      <c r="N112" s="267">
        <v>0</v>
      </c>
      <c r="O112" s="263" t="s">
        <v>339</v>
      </c>
    </row>
    <row r="113" spans="1:15" x14ac:dyDescent="0.3">
      <c r="A113" s="275" t="s">
        <v>340</v>
      </c>
      <c r="B113" s="253">
        <f>SUM(C113:N113)</f>
        <v>110.16555555555554</v>
      </c>
      <c r="C113" s="276">
        <v>0</v>
      </c>
      <c r="D113" s="277">
        <v>0</v>
      </c>
      <c r="E113" s="278">
        <v>1</v>
      </c>
      <c r="F113" s="279">
        <v>5.3633333333333333</v>
      </c>
      <c r="G113" s="280">
        <v>10.805555555555555</v>
      </c>
      <c r="H113" s="281">
        <v>19.872777777777777</v>
      </c>
      <c r="I113" s="282">
        <v>26.164444444444442</v>
      </c>
      <c r="J113" s="283">
        <v>26.652777777777779</v>
      </c>
      <c r="K113" s="281">
        <v>16.318333333333335</v>
      </c>
      <c r="L113" s="284">
        <v>3.875</v>
      </c>
      <c r="M113" s="440">
        <v>0.11333333333333334</v>
      </c>
      <c r="N113" s="278">
        <v>0</v>
      </c>
      <c r="O113" s="275" t="s">
        <v>340</v>
      </c>
    </row>
    <row r="114" spans="1:15" x14ac:dyDescent="0.3">
      <c r="A114" s="2" t="s">
        <v>341</v>
      </c>
      <c r="B114" s="18">
        <v>123</v>
      </c>
      <c r="C114" s="17">
        <v>0</v>
      </c>
      <c r="D114" s="19">
        <v>0</v>
      </c>
      <c r="E114" s="20">
        <v>6</v>
      </c>
      <c r="F114" s="21">
        <v>16</v>
      </c>
      <c r="G114" s="22">
        <v>21</v>
      </c>
      <c r="H114" s="23">
        <v>25</v>
      </c>
      <c r="I114" s="24">
        <v>31</v>
      </c>
      <c r="J114" s="25">
        <v>31</v>
      </c>
      <c r="K114" s="23">
        <v>29</v>
      </c>
      <c r="L114" s="26">
        <v>12</v>
      </c>
      <c r="M114" s="441">
        <v>1</v>
      </c>
      <c r="N114" s="20">
        <v>0</v>
      </c>
      <c r="O114" s="2" t="s">
        <v>341</v>
      </c>
    </row>
    <row r="115" spans="1:15" x14ac:dyDescent="0.3">
      <c r="A115" s="2" t="s">
        <v>86</v>
      </c>
      <c r="B115" s="18">
        <v>2014</v>
      </c>
      <c r="C115" s="17"/>
      <c r="D115" s="19"/>
      <c r="E115" s="20">
        <v>2012</v>
      </c>
      <c r="F115" s="21">
        <v>2011</v>
      </c>
      <c r="G115" s="22">
        <v>2008</v>
      </c>
      <c r="H115" s="23">
        <v>2003</v>
      </c>
      <c r="I115" s="24">
        <v>2017</v>
      </c>
      <c r="J115" s="25">
        <v>2009</v>
      </c>
      <c r="K115" s="23">
        <v>2006</v>
      </c>
      <c r="L115" s="26">
        <v>2018</v>
      </c>
      <c r="M115" s="441">
        <v>2015</v>
      </c>
      <c r="N115" s="20"/>
      <c r="O115" s="2" t="s">
        <v>86</v>
      </c>
    </row>
    <row r="116" spans="1:15" x14ac:dyDescent="0.3">
      <c r="A116" s="2" t="s">
        <v>342</v>
      </c>
      <c r="B116" s="18">
        <v>105</v>
      </c>
      <c r="C116" s="17">
        <v>0</v>
      </c>
      <c r="D116" s="19">
        <v>0</v>
      </c>
      <c r="E116" s="20">
        <v>0</v>
      </c>
      <c r="F116" s="21">
        <v>0</v>
      </c>
      <c r="G116" s="22">
        <v>3</v>
      </c>
      <c r="H116" s="23">
        <v>15</v>
      </c>
      <c r="I116" s="24">
        <v>21</v>
      </c>
      <c r="J116" s="25">
        <v>21</v>
      </c>
      <c r="K116" s="23">
        <v>4</v>
      </c>
      <c r="L116" s="26">
        <v>0</v>
      </c>
      <c r="M116" s="441">
        <v>0</v>
      </c>
      <c r="N116" s="20">
        <v>0</v>
      </c>
      <c r="O116" s="2" t="s">
        <v>342</v>
      </c>
    </row>
    <row r="117" spans="1:15" x14ac:dyDescent="0.3">
      <c r="A117" s="2" t="s">
        <v>86</v>
      </c>
      <c r="B117" s="18">
        <v>2016</v>
      </c>
      <c r="C117" s="17"/>
      <c r="D117" s="19"/>
      <c r="E117" s="20">
        <v>2018</v>
      </c>
      <c r="F117" s="21">
        <v>2012</v>
      </c>
      <c r="G117" s="22">
        <v>2013</v>
      </c>
      <c r="H117" s="23">
        <v>2002</v>
      </c>
      <c r="I117" s="24">
        <v>2004</v>
      </c>
      <c r="J117" s="25">
        <v>2014</v>
      </c>
      <c r="K117" s="23">
        <v>2001</v>
      </c>
      <c r="L117" s="26">
        <v>2016</v>
      </c>
      <c r="M117" s="441">
        <v>2018</v>
      </c>
      <c r="N117" s="20"/>
      <c r="O117" s="2" t="s">
        <v>86</v>
      </c>
    </row>
    <row r="118" spans="1:15" x14ac:dyDescent="0.3">
      <c r="A118" s="2" t="s">
        <v>343</v>
      </c>
      <c r="B118" s="100">
        <v>43198</v>
      </c>
      <c r="C118" s="17"/>
      <c r="D118" s="19"/>
      <c r="E118" s="20"/>
      <c r="F118" s="21"/>
      <c r="G118" s="22"/>
      <c r="H118" s="23"/>
      <c r="I118" s="24"/>
      <c r="J118" s="25"/>
      <c r="K118" s="23"/>
      <c r="L118" s="26"/>
      <c r="M118" s="441"/>
      <c r="N118" s="20"/>
      <c r="O118" s="2"/>
    </row>
    <row r="119" spans="1:15" x14ac:dyDescent="0.3">
      <c r="A119" s="2" t="s">
        <v>344</v>
      </c>
      <c r="B119" s="38">
        <v>41707</v>
      </c>
      <c r="C119" s="17"/>
      <c r="D119" s="19"/>
      <c r="E119" s="20"/>
      <c r="F119" s="21"/>
      <c r="G119" s="22"/>
      <c r="H119" s="23"/>
      <c r="I119" s="24"/>
      <c r="J119" s="25"/>
      <c r="K119" s="23"/>
      <c r="L119" s="26"/>
      <c r="M119" s="441"/>
      <c r="N119" s="20"/>
      <c r="O119" s="2"/>
    </row>
    <row r="120" spans="1:15" x14ac:dyDescent="0.3">
      <c r="A120" s="2" t="s">
        <v>345</v>
      </c>
      <c r="B120" s="38">
        <v>39560</v>
      </c>
      <c r="C120" s="17"/>
      <c r="D120" s="19"/>
      <c r="E120" s="20"/>
      <c r="F120" s="21"/>
      <c r="G120" s="22"/>
      <c r="H120" s="23"/>
      <c r="I120" s="24"/>
      <c r="J120" s="25"/>
      <c r="K120" s="23"/>
      <c r="L120" s="26"/>
      <c r="M120" s="441"/>
      <c r="N120" s="20"/>
      <c r="O120" s="2"/>
    </row>
    <row r="121" spans="1:15" x14ac:dyDescent="0.3">
      <c r="A121" s="2" t="s">
        <v>346</v>
      </c>
      <c r="B121" s="100">
        <v>43390</v>
      </c>
      <c r="C121" s="17"/>
      <c r="D121" s="19"/>
      <c r="E121" s="20"/>
      <c r="F121" s="21"/>
      <c r="G121" s="22"/>
      <c r="H121" s="23"/>
      <c r="I121" s="24"/>
      <c r="J121" s="25"/>
      <c r="K121" s="23"/>
      <c r="L121" s="26"/>
      <c r="M121" s="441"/>
      <c r="N121" s="20"/>
      <c r="O121" s="2"/>
    </row>
    <row r="122" spans="1:15" x14ac:dyDescent="0.3">
      <c r="A122" s="2" t="s">
        <v>347</v>
      </c>
      <c r="B122" s="38">
        <v>39348</v>
      </c>
      <c r="C122" s="17"/>
      <c r="D122" s="19"/>
      <c r="E122" s="20"/>
      <c r="F122" s="21"/>
      <c r="G122" s="22"/>
      <c r="H122" s="23"/>
      <c r="I122" s="24"/>
      <c r="J122" s="25"/>
      <c r="K122" s="23"/>
      <c r="L122" s="26"/>
      <c r="M122" s="441"/>
      <c r="N122" s="20"/>
      <c r="O122" s="2"/>
    </row>
    <row r="123" spans="1:15" x14ac:dyDescent="0.3">
      <c r="A123" s="101" t="s">
        <v>348</v>
      </c>
      <c r="B123" s="102">
        <v>41944</v>
      </c>
      <c r="C123" s="103"/>
      <c r="D123" s="104"/>
      <c r="E123" s="105"/>
      <c r="F123" s="106"/>
      <c r="G123" s="107"/>
      <c r="H123" s="108"/>
      <c r="I123" s="109"/>
      <c r="J123" s="110"/>
      <c r="K123" s="108"/>
      <c r="L123" s="111"/>
      <c r="M123" s="452"/>
      <c r="N123" s="105"/>
      <c r="O123" s="101"/>
    </row>
    <row r="124" spans="1:15" x14ac:dyDescent="0.3">
      <c r="A124" s="15" t="s">
        <v>154</v>
      </c>
      <c r="B124" s="16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 t="s">
        <v>154</v>
      </c>
    </row>
    <row r="125" spans="1:15" x14ac:dyDescent="0.3">
      <c r="A125" s="263" t="s">
        <v>155</v>
      </c>
      <c r="B125" s="264">
        <f>SUM(C125:N125)</f>
        <v>54</v>
      </c>
      <c r="C125" s="265">
        <v>0</v>
      </c>
      <c r="D125" s="266">
        <v>0</v>
      </c>
      <c r="E125" s="267">
        <v>0</v>
      </c>
      <c r="F125" s="268">
        <v>4</v>
      </c>
      <c r="G125" s="269">
        <v>8</v>
      </c>
      <c r="H125" s="270">
        <v>8</v>
      </c>
      <c r="I125" s="271">
        <v>22</v>
      </c>
      <c r="J125" s="272">
        <v>10</v>
      </c>
      <c r="K125" s="270">
        <v>2</v>
      </c>
      <c r="L125" s="273">
        <v>0</v>
      </c>
      <c r="M125" s="447">
        <v>0</v>
      </c>
      <c r="N125" s="267">
        <v>0</v>
      </c>
      <c r="O125" s="263" t="s">
        <v>155</v>
      </c>
    </row>
    <row r="126" spans="1:15" x14ac:dyDescent="0.3">
      <c r="A126" s="275" t="s">
        <v>156</v>
      </c>
      <c r="B126" s="253">
        <f>SUM(C126:N126)</f>
        <v>34.164444444444442</v>
      </c>
      <c r="C126" s="276">
        <v>0</v>
      </c>
      <c r="D126" s="277">
        <v>0</v>
      </c>
      <c r="E126" s="278">
        <v>0</v>
      </c>
      <c r="F126" s="279">
        <v>0.83</v>
      </c>
      <c r="G126" s="280">
        <v>3.0416666666666665</v>
      </c>
      <c r="H126" s="281">
        <v>5.9838888888888881</v>
      </c>
      <c r="I126" s="282">
        <v>10.887777777777778</v>
      </c>
      <c r="J126" s="283">
        <v>9.362222222222222</v>
      </c>
      <c r="K126" s="281">
        <v>3.7116666666666669</v>
      </c>
      <c r="L126" s="284">
        <v>0.34722222222222221</v>
      </c>
      <c r="M126" s="440">
        <v>0</v>
      </c>
      <c r="N126" s="278">
        <v>0</v>
      </c>
      <c r="O126" s="275" t="s">
        <v>156</v>
      </c>
    </row>
    <row r="127" spans="1:15" x14ac:dyDescent="0.3">
      <c r="A127" s="2" t="s">
        <v>157</v>
      </c>
      <c r="B127" s="18">
        <v>47</v>
      </c>
      <c r="C127" s="17">
        <v>0</v>
      </c>
      <c r="D127" s="19">
        <v>0</v>
      </c>
      <c r="E127" s="20">
        <v>0</v>
      </c>
      <c r="F127" s="21">
        <v>6</v>
      </c>
      <c r="G127" s="22">
        <v>8</v>
      </c>
      <c r="H127" s="23">
        <v>12</v>
      </c>
      <c r="I127" s="24">
        <v>26</v>
      </c>
      <c r="J127" s="25">
        <v>16</v>
      </c>
      <c r="K127" s="23">
        <v>9</v>
      </c>
      <c r="L127" s="26">
        <v>3</v>
      </c>
      <c r="M127" s="441">
        <v>0</v>
      </c>
      <c r="N127" s="20">
        <v>0</v>
      </c>
      <c r="O127" s="2" t="s">
        <v>157</v>
      </c>
    </row>
    <row r="128" spans="1:15" x14ac:dyDescent="0.3">
      <c r="A128" s="2" t="s">
        <v>86</v>
      </c>
      <c r="B128" s="18">
        <v>2006</v>
      </c>
      <c r="C128" s="17"/>
      <c r="D128" s="19"/>
      <c r="E128" s="20"/>
      <c r="F128" s="21">
        <v>2011</v>
      </c>
      <c r="G128" s="22">
        <v>2018</v>
      </c>
      <c r="H128" s="23">
        <v>2017</v>
      </c>
      <c r="I128" s="24">
        <v>2006</v>
      </c>
      <c r="J128" s="25">
        <v>2009</v>
      </c>
      <c r="K128" s="23">
        <v>2006</v>
      </c>
      <c r="L128" s="26">
        <v>2011</v>
      </c>
      <c r="M128" s="441"/>
      <c r="N128" s="20"/>
      <c r="O128" s="2" t="s">
        <v>86</v>
      </c>
    </row>
    <row r="129" spans="1:15" x14ac:dyDescent="0.3">
      <c r="A129" s="2" t="s">
        <v>158</v>
      </c>
      <c r="B129" s="18">
        <v>15</v>
      </c>
      <c r="C129" s="17">
        <v>0</v>
      </c>
      <c r="D129" s="19">
        <v>0</v>
      </c>
      <c r="E129" s="20">
        <v>0</v>
      </c>
      <c r="F129" s="21">
        <v>0</v>
      </c>
      <c r="G129" s="22">
        <v>0</v>
      </c>
      <c r="H129" s="23">
        <v>2</v>
      </c>
      <c r="I129" s="24">
        <v>4</v>
      </c>
      <c r="J129" s="25">
        <v>2</v>
      </c>
      <c r="K129" s="23">
        <v>0</v>
      </c>
      <c r="L129" s="26">
        <v>0</v>
      </c>
      <c r="M129" s="441">
        <v>0</v>
      </c>
      <c r="N129" s="20">
        <v>0</v>
      </c>
      <c r="O129" s="2" t="s">
        <v>158</v>
      </c>
    </row>
    <row r="130" spans="1:15" x14ac:dyDescent="0.3">
      <c r="A130" s="2" t="s">
        <v>86</v>
      </c>
      <c r="B130" s="18">
        <v>2007</v>
      </c>
      <c r="C130" s="17"/>
      <c r="D130" s="19"/>
      <c r="E130" s="20"/>
      <c r="F130" s="21">
        <v>2016</v>
      </c>
      <c r="G130" s="22">
        <v>2015</v>
      </c>
      <c r="H130" s="23">
        <v>2012</v>
      </c>
      <c r="I130" s="24">
        <v>2011</v>
      </c>
      <c r="J130" s="25">
        <v>2006</v>
      </c>
      <c r="K130" s="23">
        <v>2017</v>
      </c>
      <c r="L130" s="26">
        <v>2018</v>
      </c>
      <c r="M130" s="441"/>
      <c r="N130" s="20"/>
      <c r="O130" s="2" t="s">
        <v>86</v>
      </c>
    </row>
    <row r="131" spans="1:15" x14ac:dyDescent="0.3">
      <c r="A131" s="2" t="s">
        <v>159</v>
      </c>
      <c r="B131" s="100">
        <v>43209</v>
      </c>
      <c r="C131" s="17"/>
      <c r="D131" s="19"/>
      <c r="E131" s="20"/>
      <c r="F131" s="21"/>
      <c r="G131" s="22"/>
      <c r="H131" s="23"/>
      <c r="I131" s="24"/>
      <c r="J131" s="25"/>
      <c r="K131" s="23"/>
      <c r="L131" s="26"/>
      <c r="M131" s="441"/>
      <c r="N131" s="20"/>
      <c r="O131" s="2"/>
    </row>
    <row r="132" spans="1:15" x14ac:dyDescent="0.3">
      <c r="A132" s="2" t="s">
        <v>160</v>
      </c>
      <c r="B132" s="38">
        <v>64749</v>
      </c>
      <c r="C132" s="17"/>
      <c r="D132" s="19"/>
      <c r="E132" s="20"/>
      <c r="F132" s="21"/>
      <c r="G132" s="22"/>
      <c r="H132" s="23"/>
      <c r="I132" s="24"/>
      <c r="J132" s="25"/>
      <c r="K132" s="23"/>
      <c r="L132" s="26"/>
      <c r="M132" s="441"/>
      <c r="N132" s="20"/>
      <c r="O132" s="2"/>
    </row>
    <row r="133" spans="1:15" x14ac:dyDescent="0.3">
      <c r="A133" s="2" t="s">
        <v>161</v>
      </c>
      <c r="B133" s="38">
        <v>38876</v>
      </c>
      <c r="C133" s="17"/>
      <c r="D133" s="19"/>
      <c r="E133" s="20"/>
      <c r="F133" s="21"/>
      <c r="G133" s="22"/>
      <c r="H133" s="23"/>
      <c r="I133" s="24"/>
      <c r="J133" s="25"/>
      <c r="K133" s="23"/>
      <c r="L133" s="26"/>
      <c r="M133" s="441"/>
      <c r="N133" s="20"/>
      <c r="O133" s="2"/>
    </row>
    <row r="134" spans="1:15" x14ac:dyDescent="0.3">
      <c r="A134" s="2" t="s">
        <v>162</v>
      </c>
      <c r="B134" s="100"/>
      <c r="C134" s="17"/>
      <c r="D134" s="19"/>
      <c r="E134" s="20"/>
      <c r="F134" s="21"/>
      <c r="G134" s="22"/>
      <c r="H134" s="23"/>
      <c r="I134" s="24"/>
      <c r="J134" s="25"/>
      <c r="K134" s="23"/>
      <c r="L134" s="26"/>
      <c r="M134" s="441"/>
      <c r="N134" s="20"/>
      <c r="O134" s="2"/>
    </row>
    <row r="135" spans="1:15" x14ac:dyDescent="0.3">
      <c r="A135" s="2" t="s">
        <v>163</v>
      </c>
      <c r="B135" s="38">
        <v>39299</v>
      </c>
      <c r="C135" s="17"/>
      <c r="D135" s="19"/>
      <c r="E135" s="20"/>
      <c r="F135" s="21"/>
      <c r="G135" s="22"/>
      <c r="H135" s="23"/>
      <c r="I135" s="24"/>
      <c r="J135" s="25"/>
      <c r="K135" s="23"/>
      <c r="L135" s="26"/>
      <c r="M135" s="441"/>
      <c r="N135" s="20"/>
      <c r="O135" s="2"/>
    </row>
    <row r="136" spans="1:15" ht="15" thickBot="1" x14ac:dyDescent="0.35">
      <c r="A136" s="101" t="s">
        <v>164</v>
      </c>
      <c r="B136" s="102">
        <v>37177</v>
      </c>
      <c r="C136" s="103"/>
      <c r="D136" s="104"/>
      <c r="E136" s="105"/>
      <c r="F136" s="106"/>
      <c r="G136" s="107"/>
      <c r="H136" s="108"/>
      <c r="I136" s="109"/>
      <c r="J136" s="110"/>
      <c r="K136" s="108"/>
      <c r="L136" s="111"/>
      <c r="M136" s="452"/>
      <c r="N136" s="105"/>
      <c r="O136" s="101"/>
    </row>
    <row r="137" spans="1:15" ht="15" thickTop="1" x14ac:dyDescent="0.3">
      <c r="A137" s="61" t="s">
        <v>386</v>
      </c>
      <c r="B137" s="62">
        <f>SUM(C137:N137)</f>
        <v>45</v>
      </c>
      <c r="C137" s="63">
        <v>0</v>
      </c>
      <c r="D137" s="64">
        <v>0</v>
      </c>
      <c r="E137" s="65">
        <v>0</v>
      </c>
      <c r="F137" s="66">
        <v>2</v>
      </c>
      <c r="G137" s="67">
        <v>6</v>
      </c>
      <c r="H137" s="68">
        <v>5</v>
      </c>
      <c r="I137" s="69">
        <v>21</v>
      </c>
      <c r="J137" s="70">
        <v>9</v>
      </c>
      <c r="K137" s="68">
        <v>2</v>
      </c>
      <c r="L137" s="71">
        <v>0</v>
      </c>
      <c r="M137" s="453">
        <v>0</v>
      </c>
      <c r="N137" s="65">
        <v>0</v>
      </c>
      <c r="O137" s="61" t="s">
        <v>386</v>
      </c>
    </row>
    <row r="138" spans="1:15" x14ac:dyDescent="0.3">
      <c r="A138" s="113" t="s">
        <v>156</v>
      </c>
      <c r="B138" s="114">
        <f>SUM(C138:N138)</f>
        <v>22.75</v>
      </c>
      <c r="C138" s="115">
        <v>0</v>
      </c>
      <c r="D138" s="116">
        <v>0</v>
      </c>
      <c r="E138" s="117">
        <v>0</v>
      </c>
      <c r="F138" s="118">
        <v>0</v>
      </c>
      <c r="G138" s="119">
        <v>1.25</v>
      </c>
      <c r="H138" s="120">
        <v>3</v>
      </c>
      <c r="I138" s="121">
        <v>5.5</v>
      </c>
      <c r="J138" s="122">
        <v>8.25</v>
      </c>
      <c r="K138" s="120">
        <v>4.75</v>
      </c>
      <c r="L138" s="123">
        <v>0</v>
      </c>
      <c r="M138" s="454">
        <v>0</v>
      </c>
      <c r="N138" s="117">
        <v>0</v>
      </c>
      <c r="O138" s="113" t="s">
        <v>156</v>
      </c>
    </row>
    <row r="139" spans="1:15" x14ac:dyDescent="0.3">
      <c r="A139" s="35" t="s">
        <v>157</v>
      </c>
      <c r="B139" s="138"/>
      <c r="C139" s="139">
        <v>0</v>
      </c>
      <c r="D139" s="140">
        <v>0</v>
      </c>
      <c r="E139" s="141">
        <v>0</v>
      </c>
      <c r="F139" s="142">
        <v>3</v>
      </c>
      <c r="G139" s="143">
        <v>8</v>
      </c>
      <c r="H139" s="144">
        <v>12</v>
      </c>
      <c r="I139" s="145">
        <v>21</v>
      </c>
      <c r="J139" s="146">
        <v>26</v>
      </c>
      <c r="K139" s="144">
        <v>13</v>
      </c>
      <c r="L139" s="147">
        <v>4</v>
      </c>
      <c r="M139" s="455"/>
      <c r="N139" s="141">
        <v>0</v>
      </c>
      <c r="O139" s="35" t="s">
        <v>157</v>
      </c>
    </row>
    <row r="140" spans="1:15" x14ac:dyDescent="0.3">
      <c r="A140" s="35" t="s">
        <v>86</v>
      </c>
      <c r="B140" s="138"/>
      <c r="C140" s="139"/>
      <c r="D140" s="140"/>
      <c r="E140" s="141"/>
      <c r="F140" s="142">
        <v>1945</v>
      </c>
      <c r="G140" s="143">
        <v>1945</v>
      </c>
      <c r="H140" s="144">
        <v>1976</v>
      </c>
      <c r="I140" s="145">
        <v>2018</v>
      </c>
      <c r="J140" s="146">
        <v>1947</v>
      </c>
      <c r="K140" s="144">
        <v>1959</v>
      </c>
      <c r="L140" s="147">
        <v>1959</v>
      </c>
      <c r="M140" s="455"/>
      <c r="N140" s="141"/>
      <c r="O140" s="35" t="s">
        <v>86</v>
      </c>
    </row>
    <row r="141" spans="1:15" x14ac:dyDescent="0.3">
      <c r="A141" s="35" t="s">
        <v>158</v>
      </c>
      <c r="B141" s="138"/>
      <c r="C141" s="139">
        <v>0</v>
      </c>
      <c r="D141" s="140">
        <v>0</v>
      </c>
      <c r="E141" s="141">
        <v>0</v>
      </c>
      <c r="F141" s="142">
        <v>0</v>
      </c>
      <c r="G141" s="143">
        <v>0</v>
      </c>
      <c r="H141" s="144">
        <v>0</v>
      </c>
      <c r="I141" s="145">
        <v>0</v>
      </c>
      <c r="J141" s="146">
        <v>0</v>
      </c>
      <c r="K141" s="144">
        <v>0</v>
      </c>
      <c r="L141" s="147">
        <v>0</v>
      </c>
      <c r="M141" s="455"/>
      <c r="N141" s="141">
        <v>0</v>
      </c>
      <c r="O141" s="35" t="s">
        <v>158</v>
      </c>
    </row>
    <row r="142" spans="1:15" x14ac:dyDescent="0.3">
      <c r="A142" s="149" t="s">
        <v>86</v>
      </c>
      <c r="B142" s="138"/>
      <c r="C142" s="139"/>
      <c r="D142" s="140"/>
      <c r="E142" s="141"/>
      <c r="F142" s="142">
        <v>2007</v>
      </c>
      <c r="G142" s="143">
        <v>2015</v>
      </c>
      <c r="H142" s="144" t="s">
        <v>99</v>
      </c>
      <c r="I142" s="145" t="s">
        <v>99</v>
      </c>
      <c r="J142" s="146">
        <v>2006</v>
      </c>
      <c r="K142" s="144">
        <v>2017</v>
      </c>
      <c r="L142" s="147">
        <v>2018</v>
      </c>
      <c r="M142" s="455"/>
      <c r="N142" s="141"/>
      <c r="O142" s="149" t="s">
        <v>86</v>
      </c>
    </row>
    <row r="143" spans="1:15" x14ac:dyDescent="0.3">
      <c r="A143" s="15" t="s">
        <v>166</v>
      </c>
      <c r="B143" s="16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 t="s">
        <v>166</v>
      </c>
    </row>
    <row r="144" spans="1:15" x14ac:dyDescent="0.3">
      <c r="A144" s="263" t="s">
        <v>167</v>
      </c>
      <c r="B144" s="264">
        <f>SUM(C144:N144)</f>
        <v>16</v>
      </c>
      <c r="C144" s="265">
        <v>0</v>
      </c>
      <c r="D144" s="266">
        <v>0</v>
      </c>
      <c r="E144" s="267">
        <v>0</v>
      </c>
      <c r="F144" s="268">
        <v>0</v>
      </c>
      <c r="G144" s="269">
        <v>0</v>
      </c>
      <c r="H144" s="270">
        <v>1</v>
      </c>
      <c r="I144" s="271">
        <v>9</v>
      </c>
      <c r="J144" s="272">
        <v>6</v>
      </c>
      <c r="K144" s="270">
        <v>0</v>
      </c>
      <c r="L144" s="273">
        <v>0</v>
      </c>
      <c r="M144" s="447">
        <v>0</v>
      </c>
      <c r="N144" s="267">
        <v>0</v>
      </c>
      <c r="O144" s="263" t="s">
        <v>167</v>
      </c>
    </row>
    <row r="145" spans="1:15" x14ac:dyDescent="0.3">
      <c r="A145" s="275" t="s">
        <v>168</v>
      </c>
      <c r="B145" s="253">
        <f>SUM(C145:N145)</f>
        <v>7.4794444444444448</v>
      </c>
      <c r="C145" s="276">
        <v>0</v>
      </c>
      <c r="D145" s="277">
        <v>0</v>
      </c>
      <c r="E145" s="278">
        <v>0</v>
      </c>
      <c r="F145" s="279">
        <v>0</v>
      </c>
      <c r="G145" s="280">
        <v>6.611111111111112E-2</v>
      </c>
      <c r="H145" s="281">
        <v>1.403888888888889</v>
      </c>
      <c r="I145" s="282">
        <v>2.9988888888888887</v>
      </c>
      <c r="J145" s="283">
        <v>2.4722222222222223</v>
      </c>
      <c r="K145" s="281">
        <v>0.53833333333333333</v>
      </c>
      <c r="L145" s="284">
        <v>0</v>
      </c>
      <c r="M145" s="440">
        <v>0</v>
      </c>
      <c r="N145" s="278">
        <v>0</v>
      </c>
      <c r="O145" s="275" t="s">
        <v>168</v>
      </c>
    </row>
    <row r="146" spans="1:15" x14ac:dyDescent="0.3">
      <c r="A146" s="2" t="s">
        <v>169</v>
      </c>
      <c r="B146" s="18">
        <v>16</v>
      </c>
      <c r="C146" s="17">
        <v>0</v>
      </c>
      <c r="D146" s="19">
        <v>0</v>
      </c>
      <c r="E146" s="20">
        <v>0</v>
      </c>
      <c r="F146" s="21">
        <v>0</v>
      </c>
      <c r="G146" s="22">
        <v>1</v>
      </c>
      <c r="H146" s="23">
        <v>4</v>
      </c>
      <c r="I146" s="24">
        <v>13</v>
      </c>
      <c r="J146" s="25">
        <v>10</v>
      </c>
      <c r="K146" s="23">
        <v>2</v>
      </c>
      <c r="L146" s="26">
        <v>0</v>
      </c>
      <c r="M146" s="441">
        <v>0</v>
      </c>
      <c r="N146" s="20">
        <v>0</v>
      </c>
      <c r="O146" s="2" t="s">
        <v>169</v>
      </c>
    </row>
    <row r="147" spans="1:15" x14ac:dyDescent="0.3">
      <c r="A147" s="2" t="s">
        <v>86</v>
      </c>
      <c r="B147" s="18">
        <v>2006</v>
      </c>
      <c r="C147" s="17"/>
      <c r="D147" s="19"/>
      <c r="E147" s="20"/>
      <c r="F147" s="21"/>
      <c r="G147" s="22">
        <v>2005</v>
      </c>
      <c r="H147" s="23">
        <v>2005</v>
      </c>
      <c r="I147" s="24">
        <v>2006</v>
      </c>
      <c r="J147" s="25">
        <v>2003</v>
      </c>
      <c r="K147" s="23">
        <v>2016</v>
      </c>
      <c r="L147" s="26"/>
      <c r="M147" s="441"/>
      <c r="N147" s="20"/>
      <c r="O147" s="2" t="s">
        <v>86</v>
      </c>
    </row>
    <row r="148" spans="1:15" x14ac:dyDescent="0.3">
      <c r="A148" s="2" t="s">
        <v>170</v>
      </c>
      <c r="B148" s="18">
        <v>2</v>
      </c>
      <c r="C148" s="17">
        <v>0</v>
      </c>
      <c r="D148" s="19">
        <v>0</v>
      </c>
      <c r="E148" s="20">
        <v>0</v>
      </c>
      <c r="F148" s="21">
        <v>0</v>
      </c>
      <c r="G148" s="22">
        <v>0</v>
      </c>
      <c r="H148" s="23">
        <v>0</v>
      </c>
      <c r="I148" s="24">
        <v>0</v>
      </c>
      <c r="J148" s="25">
        <v>0</v>
      </c>
      <c r="K148" s="23">
        <v>0</v>
      </c>
      <c r="L148" s="26">
        <v>0</v>
      </c>
      <c r="M148" s="441">
        <v>0</v>
      </c>
      <c r="N148" s="20">
        <v>0</v>
      </c>
      <c r="O148" s="2" t="s">
        <v>170</v>
      </c>
    </row>
    <row r="149" spans="1:15" x14ac:dyDescent="0.3">
      <c r="A149" s="87" t="s">
        <v>86</v>
      </c>
      <c r="B149" s="88">
        <v>2007</v>
      </c>
      <c r="C149" s="89"/>
      <c r="D149" s="90"/>
      <c r="E149" s="91"/>
      <c r="F149" s="92"/>
      <c r="G149" s="93">
        <v>2018</v>
      </c>
      <c r="H149" s="94">
        <v>2016</v>
      </c>
      <c r="I149" s="95">
        <v>2005</v>
      </c>
      <c r="J149" s="96">
        <v>2014</v>
      </c>
      <c r="K149" s="94">
        <v>2018</v>
      </c>
      <c r="L149" s="97"/>
      <c r="M149" s="450"/>
      <c r="N149" s="91"/>
      <c r="O149" s="87" t="s">
        <v>86</v>
      </c>
    </row>
    <row r="150" spans="1:15" x14ac:dyDescent="0.3">
      <c r="A150" s="2" t="s">
        <v>171</v>
      </c>
      <c r="B150" s="100">
        <v>43281</v>
      </c>
      <c r="C150" s="17"/>
      <c r="D150" s="19"/>
      <c r="E150" s="20"/>
      <c r="F150" s="21"/>
      <c r="G150" s="22"/>
      <c r="H150" s="23"/>
      <c r="I150" s="24"/>
      <c r="J150" s="25"/>
      <c r="K150" s="23"/>
      <c r="L150" s="26"/>
      <c r="M150" s="441"/>
      <c r="N150" s="20"/>
      <c r="O150" s="2"/>
    </row>
    <row r="151" spans="1:15" x14ac:dyDescent="0.3">
      <c r="A151" s="2" t="s">
        <v>172</v>
      </c>
      <c r="B151" s="38">
        <v>38499</v>
      </c>
      <c r="C151" s="17"/>
      <c r="D151" s="19"/>
      <c r="E151" s="20"/>
      <c r="F151" s="21"/>
      <c r="G151" s="22"/>
      <c r="H151" s="23"/>
      <c r="I151" s="24"/>
      <c r="J151" s="25"/>
      <c r="K151" s="23"/>
      <c r="L151" s="26"/>
      <c r="M151" s="441"/>
      <c r="N151" s="20"/>
      <c r="O151" s="2"/>
    </row>
    <row r="152" spans="1:15" x14ac:dyDescent="0.3">
      <c r="A152" s="2" t="s">
        <v>173</v>
      </c>
      <c r="B152" s="38">
        <v>39657</v>
      </c>
      <c r="C152" s="17"/>
      <c r="D152" s="19"/>
      <c r="E152" s="20"/>
      <c r="F152" s="21"/>
      <c r="G152" s="22"/>
      <c r="H152" s="23"/>
      <c r="I152" s="24"/>
      <c r="J152" s="25"/>
      <c r="K152" s="23"/>
      <c r="L152" s="26"/>
      <c r="M152" s="441"/>
      <c r="N152" s="20"/>
      <c r="O152" s="2"/>
    </row>
    <row r="153" spans="1:15" x14ac:dyDescent="0.3">
      <c r="A153" s="2" t="s">
        <v>174</v>
      </c>
      <c r="B153" s="100"/>
      <c r="C153" s="17"/>
      <c r="D153" s="19"/>
      <c r="E153" s="20"/>
      <c r="F153" s="21"/>
      <c r="G153" s="22"/>
      <c r="H153" s="23"/>
      <c r="I153" s="24"/>
      <c r="J153" s="25"/>
      <c r="K153" s="23"/>
      <c r="L153" s="26"/>
      <c r="M153" s="441"/>
      <c r="N153" s="20"/>
      <c r="O153" s="2"/>
    </row>
    <row r="154" spans="1:15" x14ac:dyDescent="0.3">
      <c r="A154" s="2" t="s">
        <v>175</v>
      </c>
      <c r="B154" s="38">
        <v>40379</v>
      </c>
      <c r="C154" s="17"/>
      <c r="D154" s="19"/>
      <c r="E154" s="20"/>
      <c r="F154" s="21"/>
      <c r="G154" s="22"/>
      <c r="H154" s="23"/>
      <c r="I154" s="24"/>
      <c r="J154" s="25"/>
      <c r="K154" s="23"/>
      <c r="L154" s="26"/>
      <c r="M154" s="441"/>
      <c r="N154" s="20"/>
      <c r="O154" s="2"/>
    </row>
    <row r="155" spans="1:15" ht="15" thickBot="1" x14ac:dyDescent="0.35">
      <c r="A155" s="101" t="s">
        <v>176</v>
      </c>
      <c r="B155" s="102">
        <v>37885</v>
      </c>
      <c r="C155" s="103"/>
      <c r="D155" s="104"/>
      <c r="E155" s="105"/>
      <c r="F155" s="106"/>
      <c r="G155" s="107"/>
      <c r="H155" s="108"/>
      <c r="I155" s="109"/>
      <c r="J155" s="110"/>
      <c r="K155" s="108"/>
      <c r="L155" s="111"/>
      <c r="M155" s="452"/>
      <c r="N155" s="105"/>
      <c r="O155" s="101"/>
    </row>
    <row r="156" spans="1:15" ht="15" thickTop="1" x14ac:dyDescent="0.3">
      <c r="A156" s="61" t="s">
        <v>177</v>
      </c>
      <c r="B156" s="62">
        <f>SUM(C156:N156)</f>
        <v>9</v>
      </c>
      <c r="C156" s="63">
        <v>0</v>
      </c>
      <c r="D156" s="64">
        <v>0</v>
      </c>
      <c r="E156" s="65">
        <v>0</v>
      </c>
      <c r="F156" s="66">
        <v>0</v>
      </c>
      <c r="G156" s="67">
        <v>0</v>
      </c>
      <c r="H156" s="68">
        <v>0</v>
      </c>
      <c r="I156" s="69">
        <v>5</v>
      </c>
      <c r="J156" s="70">
        <v>4</v>
      </c>
      <c r="K156" s="68">
        <v>0</v>
      </c>
      <c r="L156" s="71">
        <v>0</v>
      </c>
      <c r="M156" s="453">
        <v>0</v>
      </c>
      <c r="N156" s="65">
        <v>0</v>
      </c>
      <c r="O156" s="61" t="s">
        <v>177</v>
      </c>
    </row>
    <row r="157" spans="1:15" x14ac:dyDescent="0.3">
      <c r="A157" s="2" t="s">
        <v>168</v>
      </c>
      <c r="B157" s="18">
        <f>SUM(C157:N157)</f>
        <v>3</v>
      </c>
      <c r="C157" s="17">
        <v>0</v>
      </c>
      <c r="D157" s="19">
        <v>0</v>
      </c>
      <c r="E157" s="20">
        <v>0</v>
      </c>
      <c r="F157" s="21">
        <v>0</v>
      </c>
      <c r="G157" s="22">
        <v>0</v>
      </c>
      <c r="H157" s="23">
        <v>1</v>
      </c>
      <c r="I157" s="24">
        <v>1</v>
      </c>
      <c r="J157" s="25">
        <v>1</v>
      </c>
      <c r="K157" s="23">
        <v>0</v>
      </c>
      <c r="L157" s="26">
        <v>0</v>
      </c>
      <c r="M157" s="441">
        <v>0</v>
      </c>
      <c r="N157" s="20">
        <v>0</v>
      </c>
      <c r="O157" s="2" t="s">
        <v>168</v>
      </c>
    </row>
    <row r="158" spans="1:15" x14ac:dyDescent="0.3">
      <c r="A158" s="2" t="s">
        <v>169</v>
      </c>
      <c r="B158" s="16"/>
      <c r="C158" s="17">
        <v>0</v>
      </c>
      <c r="D158" s="19">
        <v>0</v>
      </c>
      <c r="E158" s="20">
        <v>0</v>
      </c>
      <c r="F158" s="21">
        <v>0</v>
      </c>
      <c r="G158" s="22">
        <v>4</v>
      </c>
      <c r="H158" s="23">
        <v>7</v>
      </c>
      <c r="I158" s="24">
        <v>7</v>
      </c>
      <c r="J158" s="25">
        <v>9</v>
      </c>
      <c r="K158" s="23">
        <v>3</v>
      </c>
      <c r="L158" s="26">
        <v>0</v>
      </c>
      <c r="M158" s="441">
        <v>0</v>
      </c>
      <c r="N158" s="20">
        <v>0</v>
      </c>
      <c r="O158" s="2" t="s">
        <v>169</v>
      </c>
    </row>
    <row r="159" spans="1:15" x14ac:dyDescent="0.3">
      <c r="A159" s="2" t="s">
        <v>86</v>
      </c>
      <c r="B159" s="16"/>
      <c r="C159" s="17"/>
      <c r="D159" s="19"/>
      <c r="E159" s="20"/>
      <c r="F159" s="21"/>
      <c r="G159" s="22">
        <v>1947</v>
      </c>
      <c r="H159" s="23">
        <v>1976</v>
      </c>
      <c r="I159" s="24">
        <v>2006</v>
      </c>
      <c r="J159" s="25">
        <v>1947</v>
      </c>
      <c r="K159" s="23">
        <v>1961</v>
      </c>
      <c r="L159" s="26"/>
      <c r="M159" s="441"/>
      <c r="N159" s="20"/>
      <c r="O159" s="2" t="s">
        <v>86</v>
      </c>
    </row>
    <row r="160" spans="1:15" x14ac:dyDescent="0.3">
      <c r="A160" s="2" t="s">
        <v>170</v>
      </c>
      <c r="B160" s="16"/>
      <c r="C160" s="17">
        <v>0</v>
      </c>
      <c r="D160" s="19">
        <v>0</v>
      </c>
      <c r="E160" s="20">
        <v>0</v>
      </c>
      <c r="F160" s="21">
        <v>0</v>
      </c>
      <c r="G160" s="22">
        <v>0</v>
      </c>
      <c r="H160" s="23">
        <v>0</v>
      </c>
      <c r="I160" s="24">
        <v>0</v>
      </c>
      <c r="J160" s="25">
        <v>0</v>
      </c>
      <c r="K160" s="23">
        <v>0</v>
      </c>
      <c r="L160" s="26">
        <v>0</v>
      </c>
      <c r="M160" s="441">
        <v>0</v>
      </c>
      <c r="N160" s="20">
        <v>0</v>
      </c>
      <c r="O160" s="2" t="s">
        <v>170</v>
      </c>
    </row>
    <row r="161" spans="1:15" x14ac:dyDescent="0.3">
      <c r="A161" s="87" t="s">
        <v>86</v>
      </c>
      <c r="B161" s="16"/>
      <c r="C161" s="17"/>
      <c r="D161" s="19"/>
      <c r="E161" s="20"/>
      <c r="F161" s="21"/>
      <c r="G161" s="22">
        <v>2017</v>
      </c>
      <c r="H161" s="23">
        <v>2018</v>
      </c>
      <c r="I161" s="24">
        <v>2004</v>
      </c>
      <c r="J161" s="25">
        <v>2014</v>
      </c>
      <c r="K161" s="23">
        <v>2018</v>
      </c>
      <c r="L161" s="26"/>
      <c r="M161" s="441"/>
      <c r="N161" s="20"/>
      <c r="O161" s="87" t="s">
        <v>86</v>
      </c>
    </row>
    <row r="162" spans="1:15" x14ac:dyDescent="0.3">
      <c r="A162" s="15" t="s">
        <v>178</v>
      </c>
      <c r="B162" s="16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 t="s">
        <v>178</v>
      </c>
    </row>
    <row r="163" spans="1:15" x14ac:dyDescent="0.3">
      <c r="A163" s="263" t="s">
        <v>179</v>
      </c>
      <c r="B163" s="264">
        <f>SUM(C163:N163)</f>
        <v>589</v>
      </c>
      <c r="C163" s="265">
        <v>105.6</v>
      </c>
      <c r="D163" s="266">
        <v>33.200000000000003</v>
      </c>
      <c r="E163" s="267">
        <v>63.2</v>
      </c>
      <c r="F163" s="268">
        <v>44.6</v>
      </c>
      <c r="G163" s="269">
        <v>61</v>
      </c>
      <c r="H163" s="270">
        <v>12.8</v>
      </c>
      <c r="I163" s="271">
        <v>9.8000000000000007</v>
      </c>
      <c r="J163" s="272">
        <v>70.8</v>
      </c>
      <c r="K163" s="270">
        <v>28.8</v>
      </c>
      <c r="L163" s="273">
        <v>27.4</v>
      </c>
      <c r="M163" s="447">
        <v>33.4</v>
      </c>
      <c r="N163" s="267">
        <v>98.4</v>
      </c>
      <c r="O163" s="263" t="s">
        <v>179</v>
      </c>
    </row>
    <row r="164" spans="1:15" x14ac:dyDescent="0.3">
      <c r="A164" s="275" t="s">
        <v>180</v>
      </c>
      <c r="B164" s="253">
        <f>SUM(C164:N164)</f>
        <v>778.39111111111106</v>
      </c>
      <c r="C164" s="276">
        <v>63.036666666666662</v>
      </c>
      <c r="D164" s="277">
        <v>57.862222222222222</v>
      </c>
      <c r="E164" s="278">
        <v>58.888333333333335</v>
      </c>
      <c r="F164" s="279">
        <v>41.059999999999995</v>
      </c>
      <c r="G164" s="280">
        <v>61.435000000000009</v>
      </c>
      <c r="H164" s="281">
        <v>51.895000000000003</v>
      </c>
      <c r="I164" s="286">
        <v>73.106111111111119</v>
      </c>
      <c r="J164" s="283">
        <v>87.132222222222211</v>
      </c>
      <c r="K164" s="281">
        <v>56.656111111111116</v>
      </c>
      <c r="L164" s="284">
        <v>63.952777777777783</v>
      </c>
      <c r="M164" s="440">
        <v>82.027777777777771</v>
      </c>
      <c r="N164" s="278">
        <v>81.338888888888903</v>
      </c>
      <c r="O164" s="275" t="s">
        <v>180</v>
      </c>
    </row>
    <row r="165" spans="1:15" x14ac:dyDescent="0.3">
      <c r="A165" s="2" t="s">
        <v>28</v>
      </c>
      <c r="B165" s="18">
        <f t="shared" ref="B165:N165" si="10">INT((B163-B164)*10000/B164)/100</f>
        <v>-24.34</v>
      </c>
      <c r="C165" s="17">
        <f>INT((C163-C164)*10000/C164)/100</f>
        <v>67.52</v>
      </c>
      <c r="D165" s="19">
        <f t="shared" si="10"/>
        <v>-42.63</v>
      </c>
      <c r="E165" s="20">
        <f t="shared" si="10"/>
        <v>7.32</v>
      </c>
      <c r="F165" s="21">
        <f t="shared" si="10"/>
        <v>8.6199999999999992</v>
      </c>
      <c r="G165" s="22">
        <f t="shared" si="10"/>
        <v>-0.71</v>
      </c>
      <c r="H165" s="23">
        <f t="shared" si="10"/>
        <v>-75.34</v>
      </c>
      <c r="I165" s="24">
        <f t="shared" si="10"/>
        <v>-86.6</v>
      </c>
      <c r="J165" s="25">
        <f t="shared" si="10"/>
        <v>-18.75</v>
      </c>
      <c r="K165" s="23">
        <f t="shared" si="10"/>
        <v>-49.17</v>
      </c>
      <c r="L165" s="26">
        <f t="shared" si="10"/>
        <v>-57.16</v>
      </c>
      <c r="M165" s="441">
        <f t="shared" si="10"/>
        <v>-59.29</v>
      </c>
      <c r="N165" s="20">
        <f t="shared" si="10"/>
        <v>20.97</v>
      </c>
      <c r="O165" s="2" t="s">
        <v>28</v>
      </c>
    </row>
    <row r="166" spans="1:15" x14ac:dyDescent="0.3">
      <c r="A166" s="2" t="s">
        <v>181</v>
      </c>
      <c r="B166" s="18">
        <v>1180</v>
      </c>
      <c r="C166" s="17">
        <v>105.6</v>
      </c>
      <c r="D166" s="19">
        <v>135.5</v>
      </c>
      <c r="E166" s="20">
        <v>185</v>
      </c>
      <c r="F166" s="21">
        <v>182.5</v>
      </c>
      <c r="G166" s="22">
        <v>128</v>
      </c>
      <c r="H166" s="23">
        <v>107</v>
      </c>
      <c r="I166" s="24">
        <v>144.6</v>
      </c>
      <c r="J166" s="25">
        <v>164.5</v>
      </c>
      <c r="K166" s="23">
        <v>144.5</v>
      </c>
      <c r="L166" s="26">
        <v>162.19999999999999</v>
      </c>
      <c r="M166" s="441">
        <v>175</v>
      </c>
      <c r="N166" s="20">
        <v>130.5</v>
      </c>
      <c r="O166" s="2" t="s">
        <v>181</v>
      </c>
    </row>
    <row r="167" spans="1:15" x14ac:dyDescent="0.3">
      <c r="A167" s="2" t="s">
        <v>86</v>
      </c>
      <c r="B167" s="18">
        <v>2001</v>
      </c>
      <c r="C167" s="17">
        <v>2018</v>
      </c>
      <c r="D167" s="19">
        <v>2002</v>
      </c>
      <c r="E167" s="20">
        <v>2001</v>
      </c>
      <c r="F167" s="21">
        <v>2001</v>
      </c>
      <c r="G167" s="22">
        <v>2006</v>
      </c>
      <c r="H167" s="23">
        <v>2007</v>
      </c>
      <c r="I167" s="24">
        <v>2012</v>
      </c>
      <c r="J167" s="25">
        <v>2002</v>
      </c>
      <c r="K167" s="23">
        <v>2001</v>
      </c>
      <c r="L167" s="26">
        <v>2012</v>
      </c>
      <c r="M167" s="441">
        <v>2002</v>
      </c>
      <c r="N167" s="20">
        <v>2002</v>
      </c>
      <c r="O167" s="2" t="s">
        <v>86</v>
      </c>
    </row>
    <row r="168" spans="1:15" x14ac:dyDescent="0.3">
      <c r="A168" s="2" t="s">
        <v>182</v>
      </c>
      <c r="B168" s="18">
        <v>529</v>
      </c>
      <c r="C168" s="17">
        <v>32</v>
      </c>
      <c r="D168" s="19">
        <v>5.6</v>
      </c>
      <c r="E168" s="20">
        <v>19</v>
      </c>
      <c r="F168" s="21">
        <v>7.4</v>
      </c>
      <c r="G168" s="22">
        <v>9.6</v>
      </c>
      <c r="H168" s="23">
        <v>12.8</v>
      </c>
      <c r="I168" s="24">
        <v>9.8000000000000007</v>
      </c>
      <c r="J168" s="25">
        <v>9.4</v>
      </c>
      <c r="K168" s="23">
        <v>7</v>
      </c>
      <c r="L168" s="26">
        <v>26.2</v>
      </c>
      <c r="M168" s="441">
        <v>28.2</v>
      </c>
      <c r="N168" s="20">
        <v>19.600000000000001</v>
      </c>
      <c r="O168" s="2" t="s">
        <v>182</v>
      </c>
    </row>
    <row r="169" spans="1:15" ht="15" thickBot="1" x14ac:dyDescent="0.35">
      <c r="A169" s="87" t="s">
        <v>86</v>
      </c>
      <c r="B169" s="88">
        <v>2003</v>
      </c>
      <c r="C169" s="89">
        <v>2007</v>
      </c>
      <c r="D169" s="90">
        <v>2012</v>
      </c>
      <c r="E169" s="91">
        <v>2003</v>
      </c>
      <c r="F169" s="92">
        <v>2017</v>
      </c>
      <c r="G169" s="93">
        <v>2011</v>
      </c>
      <c r="H169" s="94">
        <v>2018</v>
      </c>
      <c r="I169" s="95">
        <v>2018</v>
      </c>
      <c r="J169" s="96">
        <v>2009</v>
      </c>
      <c r="K169" s="94">
        <v>2003</v>
      </c>
      <c r="L169" s="97">
        <v>2016</v>
      </c>
      <c r="M169" s="450">
        <v>2011</v>
      </c>
      <c r="N169" s="91">
        <v>2016</v>
      </c>
      <c r="O169" s="87" t="s">
        <v>86</v>
      </c>
    </row>
    <row r="170" spans="1:15" ht="15" thickTop="1" x14ac:dyDescent="0.3">
      <c r="A170" s="61" t="s">
        <v>183</v>
      </c>
      <c r="B170" s="62">
        <f>SUM(C170:N170)</f>
        <v>729</v>
      </c>
      <c r="C170" s="63">
        <v>128.30000000000001</v>
      </c>
      <c r="D170" s="64">
        <v>32.5</v>
      </c>
      <c r="E170" s="65">
        <v>63.7</v>
      </c>
      <c r="F170" s="66">
        <v>79.3</v>
      </c>
      <c r="G170" s="67">
        <v>60.1</v>
      </c>
      <c r="H170" s="68">
        <v>3</v>
      </c>
      <c r="I170" s="69">
        <v>27.2</v>
      </c>
      <c r="J170" s="70">
        <v>99</v>
      </c>
      <c r="K170" s="68">
        <v>40.299999999999997</v>
      </c>
      <c r="L170" s="71">
        <v>33.6</v>
      </c>
      <c r="M170" s="453">
        <v>43.7</v>
      </c>
      <c r="N170" s="65">
        <v>118.3</v>
      </c>
      <c r="O170" s="61" t="s">
        <v>183</v>
      </c>
    </row>
    <row r="171" spans="1:15" x14ac:dyDescent="0.3">
      <c r="A171" s="2" t="s">
        <v>184</v>
      </c>
      <c r="B171" s="18">
        <v>748</v>
      </c>
      <c r="C171" s="17">
        <v>60</v>
      </c>
      <c r="D171" s="19">
        <v>49.4</v>
      </c>
      <c r="E171" s="20">
        <v>49.1</v>
      </c>
      <c r="F171" s="21">
        <v>50.6</v>
      </c>
      <c r="G171" s="22">
        <v>55.2</v>
      </c>
      <c r="H171" s="23">
        <v>64.5</v>
      </c>
      <c r="I171" s="24">
        <v>55.1</v>
      </c>
      <c r="J171" s="25">
        <v>66.900000000000006</v>
      </c>
      <c r="K171" s="23">
        <v>75</v>
      </c>
      <c r="L171" s="26">
        <v>71.3</v>
      </c>
      <c r="M171" s="441">
        <v>77.2</v>
      </c>
      <c r="N171" s="20">
        <v>73.7</v>
      </c>
      <c r="O171" s="2" t="s">
        <v>184</v>
      </c>
    </row>
    <row r="172" spans="1:15" x14ac:dyDescent="0.3">
      <c r="A172" s="2" t="s">
        <v>28</v>
      </c>
      <c r="B172" s="18">
        <f t="shared" ref="B172:N172" si="11">INT((B170-B171)*10000/B171)/100</f>
        <v>-2.5499999999999998</v>
      </c>
      <c r="C172" s="17">
        <f t="shared" si="11"/>
        <v>113.83</v>
      </c>
      <c r="D172" s="19">
        <f t="shared" si="11"/>
        <v>-34.22</v>
      </c>
      <c r="E172" s="20">
        <f t="shared" si="11"/>
        <v>29.73</v>
      </c>
      <c r="F172" s="21">
        <f t="shared" si="11"/>
        <v>56.71</v>
      </c>
      <c r="G172" s="22">
        <f t="shared" si="11"/>
        <v>8.8699999999999992</v>
      </c>
      <c r="H172" s="23">
        <f t="shared" si="11"/>
        <v>-95.35</v>
      </c>
      <c r="I172" s="24">
        <f t="shared" si="11"/>
        <v>-50.64</v>
      </c>
      <c r="J172" s="25">
        <f t="shared" si="11"/>
        <v>47.98</v>
      </c>
      <c r="K172" s="23">
        <f t="shared" si="11"/>
        <v>-46.27</v>
      </c>
      <c r="L172" s="26">
        <f t="shared" si="11"/>
        <v>-52.88</v>
      </c>
      <c r="M172" s="441">
        <f t="shared" si="11"/>
        <v>-43.4</v>
      </c>
      <c r="N172" s="20">
        <f t="shared" si="11"/>
        <v>60.51</v>
      </c>
      <c r="O172" s="2" t="s">
        <v>28</v>
      </c>
    </row>
    <row r="173" spans="1:15" x14ac:dyDescent="0.3">
      <c r="A173" s="2" t="s">
        <v>181</v>
      </c>
      <c r="B173" s="16"/>
      <c r="C173" s="17">
        <v>145</v>
      </c>
      <c r="D173" s="19">
        <v>132</v>
      </c>
      <c r="E173" s="20">
        <v>169</v>
      </c>
      <c r="F173" s="21">
        <v>148</v>
      </c>
      <c r="G173" s="22">
        <v>114</v>
      </c>
      <c r="H173" s="23">
        <v>150</v>
      </c>
      <c r="I173" s="24">
        <v>135.69999999999999</v>
      </c>
      <c r="J173" s="25">
        <v>174</v>
      </c>
      <c r="K173" s="23">
        <v>171</v>
      </c>
      <c r="L173" s="26">
        <v>216</v>
      </c>
      <c r="M173" s="441">
        <v>169</v>
      </c>
      <c r="N173" s="20">
        <v>204</v>
      </c>
      <c r="O173" s="2" t="s">
        <v>181</v>
      </c>
    </row>
    <row r="174" spans="1:15" x14ac:dyDescent="0.3">
      <c r="A174" s="2" t="s">
        <v>86</v>
      </c>
      <c r="B174" s="16"/>
      <c r="C174" s="17">
        <v>1995</v>
      </c>
      <c r="D174" s="19">
        <v>1957</v>
      </c>
      <c r="E174" s="20">
        <v>2001</v>
      </c>
      <c r="F174" s="21">
        <v>2000</v>
      </c>
      <c r="G174" s="22">
        <v>1945</v>
      </c>
      <c r="H174" s="23">
        <v>2003</v>
      </c>
      <c r="I174" s="24">
        <v>2012</v>
      </c>
      <c r="J174" s="25">
        <v>1945</v>
      </c>
      <c r="K174" s="23">
        <v>1958</v>
      </c>
      <c r="L174" s="26">
        <v>2000</v>
      </c>
      <c r="M174" s="441">
        <v>2000</v>
      </c>
      <c r="N174" s="20">
        <v>1965</v>
      </c>
      <c r="O174" s="2" t="s">
        <v>86</v>
      </c>
    </row>
    <row r="175" spans="1:15" x14ac:dyDescent="0.3">
      <c r="A175" s="2" t="s">
        <v>182</v>
      </c>
      <c r="B175" s="16"/>
      <c r="C175" s="17">
        <v>3</v>
      </c>
      <c r="D175" s="19">
        <v>2</v>
      </c>
      <c r="E175" s="20">
        <v>3</v>
      </c>
      <c r="F175" s="21">
        <v>6</v>
      </c>
      <c r="G175" s="22">
        <v>9</v>
      </c>
      <c r="H175" s="23">
        <v>3</v>
      </c>
      <c r="I175" s="24">
        <v>12</v>
      </c>
      <c r="J175" s="25">
        <v>9</v>
      </c>
      <c r="K175" s="23">
        <v>2</v>
      </c>
      <c r="L175" s="26">
        <v>5</v>
      </c>
      <c r="M175" s="441">
        <v>8</v>
      </c>
      <c r="N175" s="20">
        <v>9</v>
      </c>
      <c r="O175" s="2" t="s">
        <v>182</v>
      </c>
    </row>
    <row r="176" spans="1:15" x14ac:dyDescent="0.3">
      <c r="A176" s="87" t="s">
        <v>86</v>
      </c>
      <c r="B176" s="16"/>
      <c r="C176" s="17">
        <v>1997</v>
      </c>
      <c r="D176" s="19">
        <v>1959</v>
      </c>
      <c r="E176" s="20">
        <v>1953</v>
      </c>
      <c r="F176" s="21">
        <v>2007</v>
      </c>
      <c r="G176" s="22">
        <v>1989</v>
      </c>
      <c r="H176" s="23" t="s">
        <v>790</v>
      </c>
      <c r="I176" s="24">
        <v>1982</v>
      </c>
      <c r="J176" s="25">
        <v>1991</v>
      </c>
      <c r="K176" s="23">
        <v>1959</v>
      </c>
      <c r="L176" s="26">
        <v>1969</v>
      </c>
      <c r="M176" s="441">
        <v>1955</v>
      </c>
      <c r="N176" s="20">
        <v>1971</v>
      </c>
      <c r="O176" s="87" t="s">
        <v>86</v>
      </c>
    </row>
    <row r="177" spans="1:15" x14ac:dyDescent="0.3">
      <c r="A177" s="15" t="s">
        <v>185</v>
      </c>
      <c r="B177" s="16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 t="s">
        <v>185</v>
      </c>
    </row>
    <row r="178" spans="1:15" x14ac:dyDescent="0.3">
      <c r="A178" s="3" t="s">
        <v>186</v>
      </c>
      <c r="B178" s="4">
        <f>SUM(C178:N178)</f>
        <v>1894.0000000000002</v>
      </c>
      <c r="C178" s="423">
        <v>32.5</v>
      </c>
      <c r="D178" s="424">
        <v>133.5</v>
      </c>
      <c r="E178" s="425">
        <v>76.75</v>
      </c>
      <c r="F178" s="426">
        <v>165.5</v>
      </c>
      <c r="G178" s="427">
        <v>243.25</v>
      </c>
      <c r="H178" s="428">
        <v>241.9</v>
      </c>
      <c r="I178" s="429">
        <v>307.75</v>
      </c>
      <c r="J178" s="430">
        <v>211.7</v>
      </c>
      <c r="K178" s="428">
        <v>202.5</v>
      </c>
      <c r="L178" s="431">
        <v>158</v>
      </c>
      <c r="M178" s="456">
        <v>76.150000000000006</v>
      </c>
      <c r="N178" s="425">
        <v>44.5</v>
      </c>
      <c r="O178" s="3" t="s">
        <v>186</v>
      </c>
    </row>
    <row r="179" spans="1:15" x14ac:dyDescent="0.3">
      <c r="A179" s="2" t="s">
        <v>187</v>
      </c>
      <c r="B179" s="4">
        <f>SUM(C179:N179)</f>
        <v>1645</v>
      </c>
      <c r="C179" s="17">
        <v>68</v>
      </c>
      <c r="D179" s="19">
        <v>80</v>
      </c>
      <c r="E179" s="20">
        <v>115</v>
      </c>
      <c r="F179" s="21">
        <v>162</v>
      </c>
      <c r="G179" s="22">
        <v>199</v>
      </c>
      <c r="H179" s="23">
        <v>206</v>
      </c>
      <c r="I179" s="24">
        <v>213</v>
      </c>
      <c r="J179" s="25">
        <v>213</v>
      </c>
      <c r="K179" s="23">
        <v>151</v>
      </c>
      <c r="L179" s="26">
        <v>116</v>
      </c>
      <c r="M179" s="441">
        <v>74</v>
      </c>
      <c r="N179" s="20">
        <v>48</v>
      </c>
      <c r="O179" s="2" t="s">
        <v>187</v>
      </c>
    </row>
    <row r="180" spans="1:15" x14ac:dyDescent="0.3">
      <c r="A180" s="2" t="s">
        <v>28</v>
      </c>
      <c r="B180" s="18">
        <f t="shared" ref="B180:N180" si="12">INT((B178-B179)*10000/B179)/100</f>
        <v>15.13</v>
      </c>
      <c r="C180" s="17">
        <f t="shared" si="12"/>
        <v>-52.21</v>
      </c>
      <c r="D180" s="19">
        <f t="shared" si="12"/>
        <v>66.87</v>
      </c>
      <c r="E180" s="20">
        <f t="shared" si="12"/>
        <v>-33.270000000000003</v>
      </c>
      <c r="F180" s="21">
        <f t="shared" si="12"/>
        <v>2.16</v>
      </c>
      <c r="G180" s="22">
        <f t="shared" si="12"/>
        <v>22.23</v>
      </c>
      <c r="H180" s="23">
        <f t="shared" si="12"/>
        <v>17.420000000000002</v>
      </c>
      <c r="I180" s="24">
        <f t="shared" si="12"/>
        <v>44.48</v>
      </c>
      <c r="J180" s="25">
        <f t="shared" si="12"/>
        <v>-0.62</v>
      </c>
      <c r="K180" s="23">
        <f t="shared" si="12"/>
        <v>34.1</v>
      </c>
      <c r="L180" s="26">
        <f t="shared" si="12"/>
        <v>36.200000000000003</v>
      </c>
      <c r="M180" s="441">
        <f t="shared" si="12"/>
        <v>2.9</v>
      </c>
      <c r="N180" s="20">
        <f t="shared" si="12"/>
        <v>-7.3</v>
      </c>
      <c r="O180" s="2" t="s">
        <v>28</v>
      </c>
    </row>
    <row r="181" spans="1:15" x14ac:dyDescent="0.3">
      <c r="A181" s="2" t="s">
        <v>188</v>
      </c>
      <c r="B181" s="18">
        <v>1817.63</v>
      </c>
      <c r="C181" s="17">
        <v>95</v>
      </c>
      <c r="D181" s="19">
        <v>154</v>
      </c>
      <c r="E181" s="20">
        <v>204</v>
      </c>
      <c r="F181" s="21">
        <v>291</v>
      </c>
      <c r="G181" s="22">
        <v>273.39999999999998</v>
      </c>
      <c r="H181" s="23">
        <v>292</v>
      </c>
      <c r="I181" s="24">
        <v>310</v>
      </c>
      <c r="J181" s="25">
        <v>284</v>
      </c>
      <c r="K181" s="23">
        <v>238</v>
      </c>
      <c r="L181" s="26">
        <v>179</v>
      </c>
      <c r="M181" s="441">
        <v>95</v>
      </c>
      <c r="N181" s="20">
        <v>90.3</v>
      </c>
      <c r="O181" s="2" t="s">
        <v>188</v>
      </c>
    </row>
    <row r="182" spans="1:15" x14ac:dyDescent="0.3">
      <c r="A182" s="2" t="s">
        <v>86</v>
      </c>
      <c r="B182" s="18">
        <v>2015</v>
      </c>
      <c r="C182" s="17">
        <v>2005</v>
      </c>
      <c r="D182" s="19">
        <v>2008</v>
      </c>
      <c r="E182" s="20">
        <v>2014</v>
      </c>
      <c r="F182" s="21">
        <v>2007</v>
      </c>
      <c r="G182" s="22">
        <v>2011</v>
      </c>
      <c r="H182" s="23">
        <v>1976</v>
      </c>
      <c r="I182" s="24">
        <v>1990</v>
      </c>
      <c r="J182" s="25">
        <v>1976</v>
      </c>
      <c r="K182" s="23">
        <v>1997</v>
      </c>
      <c r="L182" s="26">
        <v>1965</v>
      </c>
      <c r="M182" s="441">
        <v>2005</v>
      </c>
      <c r="N182" s="20">
        <v>2013</v>
      </c>
      <c r="O182" s="2" t="s">
        <v>86</v>
      </c>
    </row>
    <row r="183" spans="1:15" x14ac:dyDescent="0.3">
      <c r="A183" s="2" t="s">
        <v>189</v>
      </c>
      <c r="B183" s="18">
        <v>1603</v>
      </c>
      <c r="C183" s="17">
        <v>32</v>
      </c>
      <c r="D183" s="19">
        <v>28</v>
      </c>
      <c r="E183" s="20">
        <v>54</v>
      </c>
      <c r="F183" s="21">
        <v>100</v>
      </c>
      <c r="G183" s="22">
        <v>120</v>
      </c>
      <c r="H183" s="23">
        <v>115</v>
      </c>
      <c r="I183" s="24">
        <v>141</v>
      </c>
      <c r="J183" s="25">
        <v>127</v>
      </c>
      <c r="K183" s="23">
        <v>81</v>
      </c>
      <c r="L183" s="26">
        <v>52</v>
      </c>
      <c r="M183" s="441">
        <v>42</v>
      </c>
      <c r="N183" s="20">
        <v>17</v>
      </c>
      <c r="O183" s="2" t="s">
        <v>189</v>
      </c>
    </row>
    <row r="184" spans="1:15" x14ac:dyDescent="0.3">
      <c r="A184" s="2" t="s">
        <v>86</v>
      </c>
      <c r="B184" s="18">
        <v>2002</v>
      </c>
      <c r="C184" s="17">
        <v>1964</v>
      </c>
      <c r="D184" s="19">
        <v>2006</v>
      </c>
      <c r="E184" s="20">
        <v>2001</v>
      </c>
      <c r="F184" s="21">
        <v>1998</v>
      </c>
      <c r="G184" s="22">
        <v>2006</v>
      </c>
      <c r="H184" s="23">
        <v>2007</v>
      </c>
      <c r="I184" s="24">
        <v>1965</v>
      </c>
      <c r="J184" s="25">
        <v>1968</v>
      </c>
      <c r="K184" s="23">
        <v>1984</v>
      </c>
      <c r="L184" s="26">
        <v>1998</v>
      </c>
      <c r="M184" s="441">
        <v>2010</v>
      </c>
      <c r="N184" s="20">
        <v>1988</v>
      </c>
      <c r="O184" s="2" t="s">
        <v>86</v>
      </c>
    </row>
    <row r="185" spans="1:15" x14ac:dyDescent="0.3">
      <c r="A185" s="15" t="s">
        <v>190</v>
      </c>
      <c r="B185" s="16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 t="s">
        <v>190</v>
      </c>
    </row>
    <row r="186" spans="1:15" x14ac:dyDescent="0.3">
      <c r="A186" s="263" t="s">
        <v>191</v>
      </c>
      <c r="B186" s="264">
        <f>SUM(C186:N186)</f>
        <v>115</v>
      </c>
      <c r="C186" s="265">
        <v>19</v>
      </c>
      <c r="D186" s="266">
        <v>10</v>
      </c>
      <c r="E186" s="267">
        <v>14</v>
      </c>
      <c r="F186" s="268">
        <v>9</v>
      </c>
      <c r="G186" s="269">
        <v>8</v>
      </c>
      <c r="H186" s="270">
        <v>2</v>
      </c>
      <c r="I186" s="271">
        <v>5</v>
      </c>
      <c r="J186" s="272">
        <v>12</v>
      </c>
      <c r="K186" s="270">
        <v>4</v>
      </c>
      <c r="L186" s="273">
        <v>4</v>
      </c>
      <c r="M186" s="447">
        <v>8</v>
      </c>
      <c r="N186" s="267">
        <v>20</v>
      </c>
      <c r="O186" s="263" t="s">
        <v>191</v>
      </c>
    </row>
    <row r="187" spans="1:15" x14ac:dyDescent="0.3">
      <c r="A187" s="275" t="s">
        <v>192</v>
      </c>
      <c r="B187" s="253">
        <f>SUM(C187:N187)</f>
        <v>130.18111111111111</v>
      </c>
      <c r="C187" s="276">
        <v>12.664444444444445</v>
      </c>
      <c r="D187" s="277">
        <v>11.067222222222222</v>
      </c>
      <c r="E187" s="278">
        <v>10.068333333333333</v>
      </c>
      <c r="F187" s="279">
        <v>8.0811111111111114</v>
      </c>
      <c r="G187" s="280">
        <v>10.482777777777777</v>
      </c>
      <c r="H187" s="281">
        <v>8.5972222222222214</v>
      </c>
      <c r="I187" s="282">
        <v>11.180555555555555</v>
      </c>
      <c r="J187" s="283">
        <v>11.225555555555555</v>
      </c>
      <c r="K187" s="281">
        <v>8.8727777777777774</v>
      </c>
      <c r="L187" s="284">
        <v>11.36</v>
      </c>
      <c r="M187" s="440">
        <v>13.35888888888889</v>
      </c>
      <c r="N187" s="278">
        <v>13.222222222222221</v>
      </c>
      <c r="O187" s="275" t="s">
        <v>192</v>
      </c>
    </row>
    <row r="188" spans="1:15" x14ac:dyDescent="0.3">
      <c r="A188" s="2" t="s">
        <v>193</v>
      </c>
      <c r="B188" s="18">
        <v>174</v>
      </c>
      <c r="C188" s="17">
        <v>20</v>
      </c>
      <c r="D188" s="19">
        <v>21</v>
      </c>
      <c r="E188" s="20">
        <v>20</v>
      </c>
      <c r="F188" s="21">
        <v>21</v>
      </c>
      <c r="G188" s="22">
        <v>21</v>
      </c>
      <c r="H188" s="23">
        <v>15</v>
      </c>
      <c r="I188" s="24">
        <v>17</v>
      </c>
      <c r="J188" s="25">
        <v>19</v>
      </c>
      <c r="K188" s="23">
        <v>18</v>
      </c>
      <c r="L188" s="26">
        <v>19</v>
      </c>
      <c r="M188" s="441">
        <v>18</v>
      </c>
      <c r="N188" s="20">
        <v>23</v>
      </c>
      <c r="O188" s="2" t="s">
        <v>193</v>
      </c>
    </row>
    <row r="189" spans="1:15" x14ac:dyDescent="0.3">
      <c r="A189" s="2" t="s">
        <v>86</v>
      </c>
      <c r="B189" s="18">
        <v>2002</v>
      </c>
      <c r="C189" s="17">
        <v>2014</v>
      </c>
      <c r="D189" s="19">
        <v>2002</v>
      </c>
      <c r="E189" s="20">
        <v>2008</v>
      </c>
      <c r="F189" s="21">
        <v>2001</v>
      </c>
      <c r="G189" s="22">
        <v>2002</v>
      </c>
      <c r="H189" s="23">
        <v>2007</v>
      </c>
      <c r="I189" s="24">
        <v>2007</v>
      </c>
      <c r="J189" s="25">
        <v>2014</v>
      </c>
      <c r="K189" s="23">
        <v>2001</v>
      </c>
      <c r="L189" s="26">
        <v>2012</v>
      </c>
      <c r="M189" s="441">
        <v>2009</v>
      </c>
      <c r="N189" s="20">
        <v>2011</v>
      </c>
      <c r="O189" s="2" t="s">
        <v>86</v>
      </c>
    </row>
    <row r="190" spans="1:15" x14ac:dyDescent="0.3">
      <c r="A190" s="2" t="s">
        <v>194</v>
      </c>
      <c r="B190" s="18">
        <v>109</v>
      </c>
      <c r="C190" s="17">
        <v>8</v>
      </c>
      <c r="D190" s="19">
        <v>2</v>
      </c>
      <c r="E190" s="20">
        <v>4</v>
      </c>
      <c r="F190" s="21">
        <v>2</v>
      </c>
      <c r="G190" s="22">
        <v>4</v>
      </c>
      <c r="H190" s="23">
        <v>2</v>
      </c>
      <c r="I190" s="24">
        <v>5</v>
      </c>
      <c r="J190" s="25">
        <v>2</v>
      </c>
      <c r="K190" s="23">
        <v>2</v>
      </c>
      <c r="L190" s="26">
        <v>4</v>
      </c>
      <c r="M190" s="441">
        <v>4</v>
      </c>
      <c r="N190" s="20">
        <v>3</v>
      </c>
      <c r="O190" s="2" t="s">
        <v>194</v>
      </c>
    </row>
    <row r="191" spans="1:15" ht="15" thickBot="1" x14ac:dyDescent="0.35">
      <c r="A191" s="87" t="s">
        <v>86</v>
      </c>
      <c r="B191" s="88">
        <v>2009</v>
      </c>
      <c r="C191" s="89">
        <v>2009</v>
      </c>
      <c r="D191" s="90">
        <v>2012</v>
      </c>
      <c r="E191" s="91">
        <v>2012</v>
      </c>
      <c r="F191" s="92">
        <v>2007</v>
      </c>
      <c r="G191" s="93">
        <v>2010</v>
      </c>
      <c r="H191" s="94">
        <v>2018</v>
      </c>
      <c r="I191" s="95">
        <v>2018</v>
      </c>
      <c r="J191" s="96">
        <v>2009</v>
      </c>
      <c r="K191" s="94">
        <v>2003</v>
      </c>
      <c r="L191" s="97">
        <v>2018</v>
      </c>
      <c r="M191" s="450">
        <v>2011</v>
      </c>
      <c r="N191" s="91">
        <v>2010</v>
      </c>
      <c r="O191" s="87" t="s">
        <v>86</v>
      </c>
    </row>
    <row r="192" spans="1:15" ht="15" thickTop="1" x14ac:dyDescent="0.3">
      <c r="A192" s="61" t="s">
        <v>195</v>
      </c>
      <c r="B192" s="62">
        <f>SUM(C192:N192)</f>
        <v>113</v>
      </c>
      <c r="C192" s="63">
        <v>19</v>
      </c>
      <c r="D192" s="64">
        <v>9</v>
      </c>
      <c r="E192" s="65">
        <v>10</v>
      </c>
      <c r="F192" s="66">
        <v>11</v>
      </c>
      <c r="G192" s="67">
        <v>7</v>
      </c>
      <c r="H192" s="68">
        <v>0</v>
      </c>
      <c r="I192" s="69">
        <v>5</v>
      </c>
      <c r="J192" s="70">
        <v>12</v>
      </c>
      <c r="K192" s="68">
        <v>6</v>
      </c>
      <c r="L192" s="71">
        <v>6</v>
      </c>
      <c r="M192" s="453">
        <v>13</v>
      </c>
      <c r="N192" s="65">
        <v>15</v>
      </c>
      <c r="O192" s="61" t="s">
        <v>195</v>
      </c>
    </row>
    <row r="193" spans="1:15" x14ac:dyDescent="0.3">
      <c r="A193" s="2" t="s">
        <v>192</v>
      </c>
      <c r="B193" s="18">
        <f>SUM(C193:N193)</f>
        <v>126</v>
      </c>
      <c r="C193" s="17">
        <v>11</v>
      </c>
      <c r="D193" s="19">
        <v>10</v>
      </c>
      <c r="E193" s="20">
        <v>10</v>
      </c>
      <c r="F193" s="21">
        <v>11</v>
      </c>
      <c r="G193" s="22">
        <v>10</v>
      </c>
      <c r="H193" s="23">
        <v>10</v>
      </c>
      <c r="I193" s="24">
        <v>9</v>
      </c>
      <c r="J193" s="25">
        <v>10</v>
      </c>
      <c r="K193" s="23">
        <v>11</v>
      </c>
      <c r="L193" s="26">
        <v>10</v>
      </c>
      <c r="M193" s="441">
        <v>12</v>
      </c>
      <c r="N193" s="20">
        <v>12</v>
      </c>
      <c r="O193" s="2" t="s">
        <v>192</v>
      </c>
    </row>
    <row r="194" spans="1:15" x14ac:dyDescent="0.3">
      <c r="A194" s="2" t="s">
        <v>193</v>
      </c>
      <c r="B194" s="16"/>
      <c r="C194" s="17">
        <v>24</v>
      </c>
      <c r="D194" s="19">
        <v>21</v>
      </c>
      <c r="E194" s="20">
        <v>23</v>
      </c>
      <c r="F194" s="21">
        <v>21</v>
      </c>
      <c r="G194" s="22">
        <v>20</v>
      </c>
      <c r="H194" s="23">
        <v>21</v>
      </c>
      <c r="I194" s="24">
        <v>21</v>
      </c>
      <c r="J194" s="25">
        <v>21</v>
      </c>
      <c r="K194" s="23">
        <v>22</v>
      </c>
      <c r="L194" s="26">
        <v>24</v>
      </c>
      <c r="M194" s="441">
        <v>23</v>
      </c>
      <c r="N194" s="20">
        <v>21</v>
      </c>
      <c r="O194" s="2" t="s">
        <v>193</v>
      </c>
    </row>
    <row r="195" spans="1:15" x14ac:dyDescent="0.3">
      <c r="A195" s="2" t="s">
        <v>86</v>
      </c>
      <c r="B195" s="16"/>
      <c r="C195" s="17">
        <v>1948</v>
      </c>
      <c r="D195" s="19">
        <v>1995</v>
      </c>
      <c r="E195" s="20">
        <v>1979</v>
      </c>
      <c r="F195" s="21">
        <v>2001</v>
      </c>
      <c r="G195" s="22">
        <v>2006</v>
      </c>
      <c r="H195" s="23">
        <v>1991</v>
      </c>
      <c r="I195" s="24">
        <v>1988</v>
      </c>
      <c r="J195" s="25">
        <v>1956</v>
      </c>
      <c r="K195" s="23">
        <v>1950</v>
      </c>
      <c r="L195" s="26">
        <v>1981</v>
      </c>
      <c r="M195" s="441">
        <v>2000</v>
      </c>
      <c r="N195" s="20" t="s">
        <v>99</v>
      </c>
      <c r="O195" s="2" t="s">
        <v>86</v>
      </c>
    </row>
    <row r="196" spans="1:15" x14ac:dyDescent="0.3">
      <c r="A196" s="2" t="s">
        <v>194</v>
      </c>
      <c r="B196" s="16"/>
      <c r="C196" s="17">
        <v>1</v>
      </c>
      <c r="D196" s="19">
        <v>1</v>
      </c>
      <c r="E196" s="20">
        <v>1</v>
      </c>
      <c r="F196" s="21">
        <v>2</v>
      </c>
      <c r="G196" s="22">
        <v>2</v>
      </c>
      <c r="H196" s="23">
        <v>0</v>
      </c>
      <c r="I196" s="24">
        <v>3</v>
      </c>
      <c r="J196" s="25">
        <v>2</v>
      </c>
      <c r="K196" s="23">
        <v>1</v>
      </c>
      <c r="L196" s="26">
        <v>2</v>
      </c>
      <c r="M196" s="441">
        <v>4</v>
      </c>
      <c r="N196" s="20">
        <v>2</v>
      </c>
      <c r="O196" s="2" t="s">
        <v>194</v>
      </c>
    </row>
    <row r="197" spans="1:15" x14ac:dyDescent="0.3">
      <c r="A197" s="87" t="s">
        <v>86</v>
      </c>
      <c r="B197" s="99"/>
      <c r="C197" s="89">
        <v>1997</v>
      </c>
      <c r="D197" s="90">
        <v>1959</v>
      </c>
      <c r="E197" s="91">
        <v>1953</v>
      </c>
      <c r="F197" s="92">
        <v>2007</v>
      </c>
      <c r="G197" s="93">
        <v>1989</v>
      </c>
      <c r="H197" s="94">
        <v>2018</v>
      </c>
      <c r="I197" s="95" t="s">
        <v>99</v>
      </c>
      <c r="J197" s="96">
        <v>1995</v>
      </c>
      <c r="K197" s="94">
        <v>1959</v>
      </c>
      <c r="L197" s="97">
        <v>1969</v>
      </c>
      <c r="M197" s="450" t="s">
        <v>99</v>
      </c>
      <c r="N197" s="91">
        <v>1971</v>
      </c>
      <c r="O197" s="87" t="s">
        <v>86</v>
      </c>
    </row>
    <row r="198" spans="1:15" x14ac:dyDescent="0.3">
      <c r="A198" s="15" t="s">
        <v>196</v>
      </c>
      <c r="B198" s="16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 t="s">
        <v>196</v>
      </c>
    </row>
    <row r="199" spans="1:15" x14ac:dyDescent="0.3">
      <c r="A199" s="3" t="s">
        <v>197</v>
      </c>
      <c r="B199" s="18">
        <f>MAX(C199:N199)</f>
        <v>20</v>
      </c>
      <c r="C199" s="5">
        <v>16.600000000000001</v>
      </c>
      <c r="D199" s="6">
        <v>7.8</v>
      </c>
      <c r="E199" s="7">
        <v>12.4</v>
      </c>
      <c r="F199" s="8">
        <v>15.6</v>
      </c>
      <c r="G199" s="9">
        <v>20</v>
      </c>
      <c r="H199" s="10">
        <v>7.2</v>
      </c>
      <c r="I199" s="11">
        <v>3.8</v>
      </c>
      <c r="J199" s="12">
        <v>17.2</v>
      </c>
      <c r="K199" s="10">
        <v>12.4</v>
      </c>
      <c r="L199" s="13">
        <v>17.2</v>
      </c>
      <c r="M199" s="442">
        <v>8.4</v>
      </c>
      <c r="N199" s="7">
        <v>11.6</v>
      </c>
      <c r="O199" s="3" t="s">
        <v>197</v>
      </c>
    </row>
    <row r="200" spans="1:15" x14ac:dyDescent="0.3">
      <c r="A200" s="35" t="s">
        <v>89</v>
      </c>
      <c r="B200" s="38"/>
      <c r="C200" s="39">
        <v>43121</v>
      </c>
      <c r="D200" s="40">
        <v>43140</v>
      </c>
      <c r="E200" s="41">
        <v>43170</v>
      </c>
      <c r="F200" s="42">
        <v>43220</v>
      </c>
      <c r="G200" s="43">
        <v>43251</v>
      </c>
      <c r="H200" s="44">
        <v>43257</v>
      </c>
      <c r="I200" s="45">
        <v>43308</v>
      </c>
      <c r="J200" s="46">
        <v>43341</v>
      </c>
      <c r="K200" s="44">
        <v>43366</v>
      </c>
      <c r="L200" s="47">
        <v>43403</v>
      </c>
      <c r="M200" s="443">
        <v>43414</v>
      </c>
      <c r="N200" s="41">
        <v>43436</v>
      </c>
      <c r="O200" s="35" t="s">
        <v>89</v>
      </c>
    </row>
    <row r="201" spans="1:15" x14ac:dyDescent="0.3">
      <c r="A201" s="2" t="s">
        <v>198</v>
      </c>
      <c r="B201" s="18">
        <v>65</v>
      </c>
      <c r="C201" s="17">
        <v>25</v>
      </c>
      <c r="D201" s="19">
        <v>24.6</v>
      </c>
      <c r="E201" s="20">
        <v>23.4</v>
      </c>
      <c r="F201" s="21">
        <v>63.5</v>
      </c>
      <c r="G201" s="22">
        <v>50</v>
      </c>
      <c r="H201" s="23">
        <v>32</v>
      </c>
      <c r="I201" s="24">
        <v>48</v>
      </c>
      <c r="J201" s="25">
        <v>65</v>
      </c>
      <c r="K201" s="23">
        <v>32</v>
      </c>
      <c r="L201" s="26">
        <v>39.799999999999997</v>
      </c>
      <c r="M201" s="441">
        <v>45.4</v>
      </c>
      <c r="N201" s="20">
        <v>33.799999999999997</v>
      </c>
      <c r="O201" s="2" t="s">
        <v>198</v>
      </c>
    </row>
    <row r="202" spans="1:15" ht="15" thickBot="1" x14ac:dyDescent="0.35">
      <c r="A202" s="87" t="s">
        <v>89</v>
      </c>
      <c r="B202" s="179">
        <v>37494</v>
      </c>
      <c r="C202" s="89" t="s">
        <v>200</v>
      </c>
      <c r="D202" s="169">
        <v>40237</v>
      </c>
      <c r="E202" s="170">
        <v>40973</v>
      </c>
      <c r="F202" s="92" t="s">
        <v>202</v>
      </c>
      <c r="G202" s="172">
        <v>38843</v>
      </c>
      <c r="H202" s="173">
        <v>39210</v>
      </c>
      <c r="I202" s="95" t="s">
        <v>387</v>
      </c>
      <c r="J202" s="175">
        <v>37494</v>
      </c>
      <c r="K202" s="173">
        <v>37500</v>
      </c>
      <c r="L202" s="176">
        <v>41186</v>
      </c>
      <c r="M202" s="457">
        <v>40495</v>
      </c>
      <c r="N202" s="170">
        <v>41265</v>
      </c>
      <c r="O202" s="87" t="s">
        <v>89</v>
      </c>
    </row>
    <row r="203" spans="1:15" ht="15" thickTop="1" x14ac:dyDescent="0.3">
      <c r="A203" s="61" t="s">
        <v>206</v>
      </c>
      <c r="B203" s="114">
        <f>MAX(C203:N203)</f>
        <v>24.6</v>
      </c>
      <c r="C203" s="63">
        <v>24.6</v>
      </c>
      <c r="D203" s="64">
        <v>6.7</v>
      </c>
      <c r="E203" s="65">
        <v>22</v>
      </c>
      <c r="F203" s="66">
        <v>16.399999999999999</v>
      </c>
      <c r="G203" s="67">
        <v>19.5</v>
      </c>
      <c r="H203" s="68">
        <v>0.6</v>
      </c>
      <c r="I203" s="69">
        <v>18.2</v>
      </c>
      <c r="J203" s="70">
        <v>20.8</v>
      </c>
      <c r="K203" s="68">
        <v>19.399999999999999</v>
      </c>
      <c r="L203" s="71">
        <v>13.5</v>
      </c>
      <c r="M203" s="453">
        <v>7.6</v>
      </c>
      <c r="N203" s="65">
        <v>19.399999999999999</v>
      </c>
      <c r="O203" s="61" t="s">
        <v>206</v>
      </c>
    </row>
    <row r="204" spans="1:15" x14ac:dyDescent="0.3">
      <c r="A204" s="152" t="s">
        <v>89</v>
      </c>
      <c r="B204" s="214"/>
      <c r="C204" s="154">
        <v>43121</v>
      </c>
      <c r="D204" s="155">
        <v>43145</v>
      </c>
      <c r="E204" s="156">
        <v>43169</v>
      </c>
      <c r="F204" s="157">
        <v>43199</v>
      </c>
      <c r="G204" s="158">
        <v>43232</v>
      </c>
      <c r="H204" s="159" t="s">
        <v>791</v>
      </c>
      <c r="I204" s="160">
        <v>43308</v>
      </c>
      <c r="J204" s="161">
        <v>43341</v>
      </c>
      <c r="K204" s="159">
        <v>43365</v>
      </c>
      <c r="L204" s="162">
        <v>43403</v>
      </c>
      <c r="M204" s="458">
        <v>43431</v>
      </c>
      <c r="N204" s="156">
        <v>43435</v>
      </c>
      <c r="O204" s="152" t="s">
        <v>89</v>
      </c>
    </row>
    <row r="205" spans="1:15" x14ac:dyDescent="0.3">
      <c r="A205" s="2" t="s">
        <v>198</v>
      </c>
      <c r="B205" s="18">
        <v>101.4</v>
      </c>
      <c r="C205" s="17">
        <v>41.1</v>
      </c>
      <c r="D205" s="19">
        <v>33.4</v>
      </c>
      <c r="E205" s="20">
        <v>31.4</v>
      </c>
      <c r="F205" s="21">
        <v>37.5</v>
      </c>
      <c r="G205" s="22">
        <v>44.7</v>
      </c>
      <c r="H205" s="23">
        <v>68.099999999999994</v>
      </c>
      <c r="I205" s="24">
        <v>77</v>
      </c>
      <c r="J205" s="25">
        <v>65</v>
      </c>
      <c r="K205" s="23">
        <v>101.4</v>
      </c>
      <c r="L205" s="26">
        <v>53.3</v>
      </c>
      <c r="M205" s="441">
        <v>37.4</v>
      </c>
      <c r="N205" s="20">
        <v>37.6</v>
      </c>
      <c r="O205" s="2" t="s">
        <v>198</v>
      </c>
    </row>
    <row r="206" spans="1:15" x14ac:dyDescent="0.3">
      <c r="A206" s="2" t="s">
        <v>89</v>
      </c>
      <c r="B206" s="38">
        <v>34587</v>
      </c>
      <c r="C206" s="73">
        <v>9135</v>
      </c>
      <c r="D206" s="74">
        <v>37299</v>
      </c>
      <c r="E206" s="75">
        <v>32574</v>
      </c>
      <c r="F206" s="76">
        <v>28582</v>
      </c>
      <c r="G206" s="77">
        <v>42873</v>
      </c>
      <c r="H206" s="78">
        <v>19540</v>
      </c>
      <c r="I206" s="79">
        <v>10049</v>
      </c>
      <c r="J206" s="80">
        <v>37494</v>
      </c>
      <c r="K206" s="78">
        <v>34587</v>
      </c>
      <c r="L206" s="81">
        <v>11973</v>
      </c>
      <c r="M206" s="445">
        <v>23334</v>
      </c>
      <c r="N206" s="75">
        <v>29207</v>
      </c>
      <c r="O206" s="2"/>
    </row>
    <row r="207" spans="1:15" x14ac:dyDescent="0.3">
      <c r="A207" s="15" t="s">
        <v>207</v>
      </c>
      <c r="B207" s="16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 t="s">
        <v>207</v>
      </c>
    </row>
    <row r="208" spans="1:15" x14ac:dyDescent="0.3">
      <c r="A208" s="263" t="s">
        <v>208</v>
      </c>
      <c r="B208" s="264">
        <f>SUM(C208:N208)</f>
        <v>12</v>
      </c>
      <c r="C208" s="265">
        <v>0</v>
      </c>
      <c r="D208" s="266">
        <v>4</v>
      </c>
      <c r="E208" s="267">
        <v>6</v>
      </c>
      <c r="F208" s="268">
        <v>0</v>
      </c>
      <c r="G208" s="269">
        <v>0</v>
      </c>
      <c r="H208" s="270">
        <v>0</v>
      </c>
      <c r="I208" s="271">
        <v>0</v>
      </c>
      <c r="J208" s="272">
        <v>0</v>
      </c>
      <c r="K208" s="270">
        <v>0</v>
      </c>
      <c r="L208" s="273">
        <v>0</v>
      </c>
      <c r="M208" s="447">
        <v>1</v>
      </c>
      <c r="N208" s="267">
        <v>1</v>
      </c>
      <c r="O208" s="263" t="s">
        <v>208</v>
      </c>
    </row>
    <row r="209" spans="1:15" x14ac:dyDescent="0.3">
      <c r="A209" s="275" t="s">
        <v>209</v>
      </c>
      <c r="B209" s="253">
        <f>SUM(C209:N209)</f>
        <v>11.120555555555555</v>
      </c>
      <c r="C209" s="276">
        <v>2.5277777777777777</v>
      </c>
      <c r="D209" s="277">
        <v>3.5972222222222223</v>
      </c>
      <c r="E209" s="278">
        <v>2.2372222222222224</v>
      </c>
      <c r="F209" s="279">
        <v>0.34722222222222221</v>
      </c>
      <c r="G209" s="280">
        <v>0</v>
      </c>
      <c r="H209" s="281">
        <v>0</v>
      </c>
      <c r="I209" s="282">
        <v>0</v>
      </c>
      <c r="J209" s="283">
        <v>0</v>
      </c>
      <c r="K209" s="281">
        <v>0</v>
      </c>
      <c r="L209" s="284">
        <v>6.611111111111112E-2</v>
      </c>
      <c r="M209" s="440">
        <v>0.41444444444444445</v>
      </c>
      <c r="N209" s="278">
        <v>1.9305555555555556</v>
      </c>
      <c r="O209" s="275" t="s">
        <v>209</v>
      </c>
    </row>
    <row r="210" spans="1:15" x14ac:dyDescent="0.3">
      <c r="A210" s="2" t="s">
        <v>210</v>
      </c>
      <c r="B210" s="18">
        <v>22</v>
      </c>
      <c r="C210" s="17">
        <v>9</v>
      </c>
      <c r="D210" s="19">
        <v>13</v>
      </c>
      <c r="E210" s="20">
        <v>7</v>
      </c>
      <c r="F210" s="21">
        <v>2</v>
      </c>
      <c r="G210" s="22">
        <v>0</v>
      </c>
      <c r="H210" s="23">
        <v>0</v>
      </c>
      <c r="I210" s="24">
        <v>0</v>
      </c>
      <c r="J210" s="25">
        <v>0</v>
      </c>
      <c r="K210" s="23">
        <v>0</v>
      </c>
      <c r="L210" s="26">
        <v>1</v>
      </c>
      <c r="M210" s="441">
        <v>2</v>
      </c>
      <c r="N210" s="20">
        <v>9</v>
      </c>
      <c r="O210" s="2" t="s">
        <v>210</v>
      </c>
    </row>
    <row r="211" spans="1:15" x14ac:dyDescent="0.3">
      <c r="A211" s="2" t="s">
        <v>86</v>
      </c>
      <c r="B211" s="18">
        <v>2005</v>
      </c>
      <c r="C211" s="17">
        <v>2010</v>
      </c>
      <c r="D211" s="19">
        <v>2010</v>
      </c>
      <c r="E211" s="20">
        <v>2006</v>
      </c>
      <c r="F211" s="21">
        <v>2017</v>
      </c>
      <c r="G211" s="22"/>
      <c r="H211" s="23"/>
      <c r="I211" s="24"/>
      <c r="J211" s="25"/>
      <c r="K211" s="23"/>
      <c r="L211" s="26">
        <v>2012</v>
      </c>
      <c r="M211" s="441">
        <v>2010</v>
      </c>
      <c r="N211" s="20">
        <v>2010</v>
      </c>
      <c r="O211" s="2" t="s">
        <v>86</v>
      </c>
    </row>
    <row r="212" spans="1:15" x14ac:dyDescent="0.3">
      <c r="A212" s="2" t="s">
        <v>211</v>
      </c>
      <c r="B212" s="18">
        <v>0</v>
      </c>
      <c r="C212" s="17">
        <v>0</v>
      </c>
      <c r="D212" s="19">
        <v>0</v>
      </c>
      <c r="E212" s="20">
        <v>0</v>
      </c>
      <c r="F212" s="21">
        <v>0</v>
      </c>
      <c r="G212" s="22">
        <v>0</v>
      </c>
      <c r="H212" s="23">
        <v>0</v>
      </c>
      <c r="I212" s="24">
        <v>0</v>
      </c>
      <c r="J212" s="25">
        <v>0</v>
      </c>
      <c r="K212" s="23">
        <v>0</v>
      </c>
      <c r="L212" s="26">
        <v>0</v>
      </c>
      <c r="M212" s="441">
        <v>0</v>
      </c>
      <c r="N212" s="20">
        <v>0</v>
      </c>
      <c r="O212" s="2" t="s">
        <v>211</v>
      </c>
    </row>
    <row r="213" spans="1:15" x14ac:dyDescent="0.3">
      <c r="A213" s="2" t="s">
        <v>126</v>
      </c>
      <c r="B213" s="18">
        <v>2011</v>
      </c>
      <c r="C213" s="17">
        <v>2018</v>
      </c>
      <c r="D213" s="19">
        <v>2015</v>
      </c>
      <c r="E213" s="20">
        <v>2016</v>
      </c>
      <c r="F213" s="21">
        <v>2018</v>
      </c>
      <c r="G213" s="22"/>
      <c r="H213" s="23"/>
      <c r="I213" s="24"/>
      <c r="J213" s="25"/>
      <c r="K213" s="23"/>
      <c r="L213" s="26">
        <v>2018</v>
      </c>
      <c r="M213" s="441">
        <v>2015</v>
      </c>
      <c r="N213" s="20">
        <v>2016</v>
      </c>
      <c r="O213" s="2" t="s">
        <v>126</v>
      </c>
    </row>
    <row r="214" spans="1:15" x14ac:dyDescent="0.3">
      <c r="A214" s="2" t="s">
        <v>212</v>
      </c>
      <c r="B214" s="18">
        <v>22</v>
      </c>
      <c r="C214" s="17">
        <v>12</v>
      </c>
      <c r="D214" s="19">
        <v>22</v>
      </c>
      <c r="E214" s="20">
        <v>22</v>
      </c>
      <c r="F214" s="21">
        <v>8</v>
      </c>
      <c r="G214" s="22">
        <v>0</v>
      </c>
      <c r="H214" s="23">
        <v>0</v>
      </c>
      <c r="I214" s="24">
        <v>0</v>
      </c>
      <c r="J214" s="25">
        <v>0</v>
      </c>
      <c r="K214" s="23">
        <v>0</v>
      </c>
      <c r="L214" s="26">
        <v>1</v>
      </c>
      <c r="M214" s="441">
        <v>2</v>
      </c>
      <c r="N214" s="20">
        <v>16</v>
      </c>
      <c r="O214" s="2" t="s">
        <v>212</v>
      </c>
    </row>
    <row r="215" spans="1:15" x14ac:dyDescent="0.3">
      <c r="A215" s="49" t="s">
        <v>89</v>
      </c>
      <c r="B215" s="50">
        <v>38407</v>
      </c>
      <c r="C215" s="51">
        <v>41294</v>
      </c>
      <c r="D215" s="52">
        <v>38407</v>
      </c>
      <c r="E215" s="53">
        <v>38413</v>
      </c>
      <c r="F215" s="54">
        <v>39545</v>
      </c>
      <c r="G215" s="55"/>
      <c r="H215" s="56"/>
      <c r="I215" s="57"/>
      <c r="J215" s="58"/>
      <c r="K215" s="56"/>
      <c r="L215" s="59">
        <v>41209</v>
      </c>
      <c r="M215" s="444">
        <v>40510</v>
      </c>
      <c r="N215" s="53">
        <v>40531</v>
      </c>
      <c r="O215" s="49" t="s">
        <v>89</v>
      </c>
    </row>
    <row r="216" spans="1:15" x14ac:dyDescent="0.3">
      <c r="A216" s="2" t="s">
        <v>388</v>
      </c>
      <c r="B216" s="18">
        <f>SUM(C216:N216)</f>
        <v>14</v>
      </c>
      <c r="C216" s="17">
        <v>4</v>
      </c>
      <c r="D216" s="19">
        <v>4</v>
      </c>
      <c r="E216" s="20">
        <v>2</v>
      </c>
      <c r="F216" s="21">
        <v>1</v>
      </c>
      <c r="G216" s="22">
        <v>0</v>
      </c>
      <c r="H216" s="23">
        <v>0</v>
      </c>
      <c r="I216" s="24">
        <v>0</v>
      </c>
      <c r="J216" s="25">
        <v>0</v>
      </c>
      <c r="K216" s="23">
        <v>0</v>
      </c>
      <c r="L216" s="26">
        <v>0</v>
      </c>
      <c r="M216" s="441">
        <v>1</v>
      </c>
      <c r="N216" s="20">
        <v>2</v>
      </c>
      <c r="O216" s="2" t="s">
        <v>388</v>
      </c>
    </row>
    <row r="217" spans="1:15" x14ac:dyDescent="0.3">
      <c r="A217" s="15" t="s">
        <v>214</v>
      </c>
      <c r="B217" s="16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 t="s">
        <v>214</v>
      </c>
    </row>
    <row r="218" spans="1:15" x14ac:dyDescent="0.3">
      <c r="A218" s="263" t="s">
        <v>215</v>
      </c>
      <c r="B218" s="264">
        <f>SUM(C218:N218)</f>
        <v>13</v>
      </c>
      <c r="C218" s="265">
        <v>2</v>
      </c>
      <c r="D218" s="266">
        <v>0</v>
      </c>
      <c r="E218" s="267">
        <v>1</v>
      </c>
      <c r="F218" s="268">
        <v>0</v>
      </c>
      <c r="G218" s="269">
        <v>1</v>
      </c>
      <c r="H218" s="270">
        <v>1</v>
      </c>
      <c r="I218" s="271">
        <v>0</v>
      </c>
      <c r="J218" s="272">
        <v>0</v>
      </c>
      <c r="K218" s="270">
        <v>5</v>
      </c>
      <c r="L218" s="273">
        <v>1</v>
      </c>
      <c r="M218" s="447">
        <v>2</v>
      </c>
      <c r="N218" s="267">
        <v>0</v>
      </c>
      <c r="O218" s="263" t="s">
        <v>215</v>
      </c>
    </row>
    <row r="219" spans="1:15" x14ac:dyDescent="0.3">
      <c r="A219" s="275" t="s">
        <v>216</v>
      </c>
      <c r="B219" s="253">
        <f>SUM(C219:N219)</f>
        <v>14.161666666666667</v>
      </c>
      <c r="C219" s="276">
        <v>1.5138888888888888</v>
      </c>
      <c r="D219" s="277">
        <v>1.0661111111111112</v>
      </c>
      <c r="E219" s="278">
        <v>1.2927777777777778</v>
      </c>
      <c r="F219" s="279">
        <v>1.2905555555555557</v>
      </c>
      <c r="G219" s="280">
        <v>1.25</v>
      </c>
      <c r="H219" s="281">
        <v>0.52888888888888896</v>
      </c>
      <c r="I219" s="282">
        <v>0.38722222222222219</v>
      </c>
      <c r="J219" s="283">
        <v>0.59500000000000008</v>
      </c>
      <c r="K219" s="281">
        <v>1.2361111111111112</v>
      </c>
      <c r="L219" s="284">
        <v>1.4722222222222223</v>
      </c>
      <c r="M219" s="440">
        <v>1.7094444444444443</v>
      </c>
      <c r="N219" s="278">
        <v>1.8194444444444444</v>
      </c>
      <c r="O219" s="275" t="s">
        <v>216</v>
      </c>
    </row>
    <row r="220" spans="1:15" x14ac:dyDescent="0.3">
      <c r="A220" s="2" t="s">
        <v>217</v>
      </c>
      <c r="B220" s="18">
        <v>25</v>
      </c>
      <c r="C220" s="17">
        <v>6</v>
      </c>
      <c r="D220" s="19">
        <v>3</v>
      </c>
      <c r="E220" s="20">
        <v>5</v>
      </c>
      <c r="F220" s="21">
        <v>4</v>
      </c>
      <c r="G220" s="22">
        <v>4</v>
      </c>
      <c r="H220" s="23">
        <v>3</v>
      </c>
      <c r="I220" s="24">
        <v>1</v>
      </c>
      <c r="J220" s="25">
        <v>3</v>
      </c>
      <c r="K220" s="23">
        <v>5</v>
      </c>
      <c r="L220" s="26">
        <v>6</v>
      </c>
      <c r="M220" s="441">
        <v>11</v>
      </c>
      <c r="N220" s="20">
        <v>4</v>
      </c>
      <c r="O220" s="2" t="s">
        <v>217</v>
      </c>
    </row>
    <row r="221" spans="1:15" x14ac:dyDescent="0.3">
      <c r="A221" s="2" t="s">
        <v>86</v>
      </c>
      <c r="B221" s="18">
        <v>2001</v>
      </c>
      <c r="C221" s="17">
        <v>2017</v>
      </c>
      <c r="D221" s="19">
        <v>2001</v>
      </c>
      <c r="E221" s="20">
        <v>2005</v>
      </c>
      <c r="F221" s="21">
        <v>2010</v>
      </c>
      <c r="G221" s="22">
        <v>2001</v>
      </c>
      <c r="H221" s="23">
        <v>2010</v>
      </c>
      <c r="I221" s="24">
        <v>2006</v>
      </c>
      <c r="J221" s="25">
        <v>2013</v>
      </c>
      <c r="K221" s="23">
        <v>2018</v>
      </c>
      <c r="L221" s="26">
        <v>2016</v>
      </c>
      <c r="M221" s="441">
        <v>2011</v>
      </c>
      <c r="N221" s="20">
        <v>2010</v>
      </c>
      <c r="O221" s="2" t="s">
        <v>86</v>
      </c>
    </row>
    <row r="222" spans="1:15" x14ac:dyDescent="0.3">
      <c r="A222" s="2" t="s">
        <v>218</v>
      </c>
      <c r="B222" s="18">
        <v>6</v>
      </c>
      <c r="C222" s="17">
        <v>0</v>
      </c>
      <c r="D222" s="19">
        <v>0</v>
      </c>
      <c r="E222" s="20">
        <v>0</v>
      </c>
      <c r="F222" s="21">
        <v>0</v>
      </c>
      <c r="G222" s="22">
        <v>0</v>
      </c>
      <c r="H222" s="23">
        <v>0</v>
      </c>
      <c r="I222" s="24">
        <v>0</v>
      </c>
      <c r="J222" s="25">
        <v>0</v>
      </c>
      <c r="K222" s="23">
        <v>0</v>
      </c>
      <c r="L222" s="26">
        <v>0</v>
      </c>
      <c r="M222" s="441">
        <v>0</v>
      </c>
      <c r="N222" s="20">
        <v>1</v>
      </c>
      <c r="O222" s="2" t="s">
        <v>218</v>
      </c>
    </row>
    <row r="223" spans="1:15" ht="15" thickBot="1" x14ac:dyDescent="0.35">
      <c r="A223" s="87" t="s">
        <v>86</v>
      </c>
      <c r="B223" s="88">
        <v>2015</v>
      </c>
      <c r="C223" s="89">
        <v>2015</v>
      </c>
      <c r="D223" s="90">
        <v>2014</v>
      </c>
      <c r="E223" s="91">
        <v>2011</v>
      </c>
      <c r="F223" s="92">
        <v>2018</v>
      </c>
      <c r="G223" s="93">
        <v>2002</v>
      </c>
      <c r="H223" s="94">
        <v>2018</v>
      </c>
      <c r="I223" s="95">
        <v>2018</v>
      </c>
      <c r="J223" s="96">
        <v>2018</v>
      </c>
      <c r="K223" s="94">
        <v>2016</v>
      </c>
      <c r="L223" s="97">
        <v>2014</v>
      </c>
      <c r="M223" s="450">
        <v>2017</v>
      </c>
      <c r="N223" s="91">
        <v>2015</v>
      </c>
      <c r="O223" s="87" t="s">
        <v>86</v>
      </c>
    </row>
    <row r="224" spans="1:15" ht="15" thickTop="1" x14ac:dyDescent="0.3">
      <c r="A224" s="61" t="s">
        <v>219</v>
      </c>
      <c r="B224" s="62">
        <f>SUM(C224:N224)</f>
        <v>25</v>
      </c>
      <c r="C224" s="63">
        <v>7</v>
      </c>
      <c r="D224" s="64">
        <v>0</v>
      </c>
      <c r="E224" s="65">
        <v>1</v>
      </c>
      <c r="F224" s="66">
        <v>0</v>
      </c>
      <c r="G224" s="67">
        <v>1</v>
      </c>
      <c r="H224" s="68">
        <v>1</v>
      </c>
      <c r="I224" s="69">
        <v>0</v>
      </c>
      <c r="J224" s="70">
        <v>0</v>
      </c>
      <c r="K224" s="68">
        <v>5</v>
      </c>
      <c r="L224" s="71">
        <v>3</v>
      </c>
      <c r="M224" s="453">
        <v>3</v>
      </c>
      <c r="N224" s="65">
        <v>4</v>
      </c>
      <c r="O224" s="61" t="s">
        <v>219</v>
      </c>
    </row>
    <row r="225" spans="1:15" x14ac:dyDescent="0.3">
      <c r="A225" s="2" t="s">
        <v>220</v>
      </c>
      <c r="B225" s="18">
        <f>SUM(C225:N225)</f>
        <v>58</v>
      </c>
      <c r="C225" s="17">
        <v>5</v>
      </c>
      <c r="D225" s="19">
        <v>6</v>
      </c>
      <c r="E225" s="20">
        <v>5</v>
      </c>
      <c r="F225" s="21">
        <v>4</v>
      </c>
      <c r="G225" s="22">
        <v>3</v>
      </c>
      <c r="H225" s="23">
        <v>4</v>
      </c>
      <c r="I225" s="24">
        <v>4</v>
      </c>
      <c r="J225" s="25">
        <v>4</v>
      </c>
      <c r="K225" s="23">
        <v>5</v>
      </c>
      <c r="L225" s="26">
        <v>6</v>
      </c>
      <c r="M225" s="441">
        <v>6</v>
      </c>
      <c r="N225" s="20">
        <v>6</v>
      </c>
      <c r="O225" s="2" t="s">
        <v>220</v>
      </c>
    </row>
    <row r="226" spans="1:15" x14ac:dyDescent="0.3">
      <c r="A226" s="15" t="s">
        <v>221</v>
      </c>
      <c r="B226" s="16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 t="s">
        <v>221</v>
      </c>
    </row>
    <row r="227" spans="1:15" x14ac:dyDescent="0.3">
      <c r="A227" s="3" t="s">
        <v>222</v>
      </c>
      <c r="B227" s="4">
        <f>MAX(C227:N227)</f>
        <v>75.599999999999994</v>
      </c>
      <c r="C227" s="5">
        <v>75.599999999999994</v>
      </c>
      <c r="D227" s="6">
        <v>48.3</v>
      </c>
      <c r="E227" s="7">
        <v>53.1</v>
      </c>
      <c r="F227" s="8">
        <v>46.7</v>
      </c>
      <c r="G227" s="9">
        <v>51.5</v>
      </c>
      <c r="H227" s="10">
        <v>38.6</v>
      </c>
      <c r="I227" s="11">
        <v>40.200000000000003</v>
      </c>
      <c r="J227" s="215">
        <v>38.6</v>
      </c>
      <c r="K227" s="10">
        <v>56.3</v>
      </c>
      <c r="L227" s="13">
        <v>37</v>
      </c>
      <c r="M227" s="442">
        <v>41.8</v>
      </c>
      <c r="N227" s="7">
        <v>64.400000000000006</v>
      </c>
      <c r="O227" s="3" t="s">
        <v>222</v>
      </c>
    </row>
    <row r="228" spans="1:15" x14ac:dyDescent="0.3">
      <c r="A228" s="35" t="s">
        <v>223</v>
      </c>
      <c r="B228" s="18">
        <v>77.400000000000006</v>
      </c>
      <c r="C228" s="17">
        <v>77.400000000000006</v>
      </c>
      <c r="D228" s="19">
        <v>72.400000000000006</v>
      </c>
      <c r="E228" s="20">
        <v>79.2</v>
      </c>
      <c r="F228" s="21">
        <v>53.1</v>
      </c>
      <c r="G228" s="22">
        <v>70.2</v>
      </c>
      <c r="H228" s="23">
        <v>61.2</v>
      </c>
      <c r="I228" s="24">
        <v>48.6</v>
      </c>
      <c r="J228" s="207">
        <v>45.1</v>
      </c>
      <c r="K228" s="23">
        <v>56.3</v>
      </c>
      <c r="L228" s="284">
        <v>49.9</v>
      </c>
      <c r="M228" s="441">
        <v>82.1</v>
      </c>
      <c r="N228" s="208">
        <v>72.400000000000006</v>
      </c>
      <c r="O228" s="35" t="s">
        <v>223</v>
      </c>
    </row>
    <row r="229" spans="1:15" ht="15" thickBot="1" x14ac:dyDescent="0.35">
      <c r="A229" s="164" t="s">
        <v>89</v>
      </c>
      <c r="B229" s="50">
        <v>39100</v>
      </c>
      <c r="C229" s="51">
        <v>39100</v>
      </c>
      <c r="D229" s="52">
        <v>42789</v>
      </c>
      <c r="E229" s="53">
        <v>39145</v>
      </c>
      <c r="F229" s="54">
        <v>42466</v>
      </c>
      <c r="G229" s="55">
        <v>38857</v>
      </c>
      <c r="H229" s="56">
        <v>39252</v>
      </c>
      <c r="I229" s="57">
        <v>39996</v>
      </c>
      <c r="J229" s="58">
        <v>42950</v>
      </c>
      <c r="K229" s="56">
        <v>43364</v>
      </c>
      <c r="L229" s="59">
        <v>43030</v>
      </c>
      <c r="M229" s="444">
        <v>42694</v>
      </c>
      <c r="N229" s="53">
        <v>43079</v>
      </c>
      <c r="O229" s="164" t="s">
        <v>86</v>
      </c>
    </row>
    <row r="230" spans="1:15" ht="15" thickTop="1" x14ac:dyDescent="0.3">
      <c r="A230" s="61" t="s">
        <v>224</v>
      </c>
      <c r="B230" s="62">
        <f>MAX(C230:N230)</f>
        <v>118.8</v>
      </c>
      <c r="C230" s="63">
        <v>118.8</v>
      </c>
      <c r="D230" s="64">
        <v>64.8</v>
      </c>
      <c r="E230" s="65">
        <v>72</v>
      </c>
      <c r="F230" s="66">
        <v>72.400000000000006</v>
      </c>
      <c r="G230" s="67">
        <v>50.8</v>
      </c>
      <c r="H230" s="68">
        <v>50.4</v>
      </c>
      <c r="I230" s="69">
        <v>58.3</v>
      </c>
      <c r="J230" s="70">
        <v>57.6</v>
      </c>
      <c r="K230" s="68">
        <v>79.2</v>
      </c>
      <c r="L230" s="71">
        <v>61.2</v>
      </c>
      <c r="M230" s="453">
        <v>55.1</v>
      </c>
      <c r="N230" s="65">
        <v>87.8</v>
      </c>
      <c r="O230" s="61" t="s">
        <v>224</v>
      </c>
    </row>
    <row r="231" spans="1:15" x14ac:dyDescent="0.3">
      <c r="A231" s="35" t="s">
        <v>223</v>
      </c>
      <c r="B231" s="18">
        <v>180</v>
      </c>
      <c r="C231" s="17">
        <v>151</v>
      </c>
      <c r="D231" s="19">
        <v>151</v>
      </c>
      <c r="E231" s="20">
        <v>126</v>
      </c>
      <c r="F231" s="21">
        <v>180</v>
      </c>
      <c r="G231" s="22">
        <v>133</v>
      </c>
      <c r="H231" s="23">
        <v>108</v>
      </c>
      <c r="I231" s="24">
        <v>94</v>
      </c>
      <c r="J231" s="25">
        <v>108</v>
      </c>
      <c r="K231" s="23">
        <v>96.5</v>
      </c>
      <c r="L231" s="26">
        <v>180</v>
      </c>
      <c r="M231" s="441">
        <v>122</v>
      </c>
      <c r="N231" s="20">
        <v>148</v>
      </c>
      <c r="O231" s="35" t="s">
        <v>223</v>
      </c>
    </row>
    <row r="232" spans="1:15" x14ac:dyDescent="0.3">
      <c r="A232" s="35" t="s">
        <v>86</v>
      </c>
      <c r="B232" s="18">
        <v>1949</v>
      </c>
      <c r="C232" s="17">
        <v>1966</v>
      </c>
      <c r="D232" s="19">
        <v>1990</v>
      </c>
      <c r="E232" s="20">
        <v>1984</v>
      </c>
      <c r="F232" s="21">
        <v>1949</v>
      </c>
      <c r="G232" s="22">
        <v>1949</v>
      </c>
      <c r="H232" s="23">
        <v>1993</v>
      </c>
      <c r="I232" s="24">
        <v>1983</v>
      </c>
      <c r="J232" s="25">
        <v>1949</v>
      </c>
      <c r="K232" s="23">
        <v>2012</v>
      </c>
      <c r="L232" s="26">
        <v>1949</v>
      </c>
      <c r="M232" s="441" t="s">
        <v>99</v>
      </c>
      <c r="N232" s="20">
        <v>2004</v>
      </c>
      <c r="O232" s="35" t="s">
        <v>86</v>
      </c>
    </row>
    <row r="233" spans="1:15" x14ac:dyDescent="0.3">
      <c r="A233" s="16" t="s">
        <v>225</v>
      </c>
      <c r="B233" s="16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6" t="s">
        <v>225</v>
      </c>
    </row>
    <row r="234" spans="1:15" x14ac:dyDescent="0.3">
      <c r="A234" s="263" t="s">
        <v>389</v>
      </c>
      <c r="B234" s="264">
        <f>SUM(C234:N234)</f>
        <v>25.5</v>
      </c>
      <c r="C234" s="265">
        <v>0.5</v>
      </c>
      <c r="D234" s="266">
        <v>2.5</v>
      </c>
      <c r="E234" s="267">
        <v>1.5</v>
      </c>
      <c r="F234" s="268">
        <v>1.5</v>
      </c>
      <c r="G234" s="269">
        <v>5</v>
      </c>
      <c r="H234" s="270">
        <v>5.5</v>
      </c>
      <c r="I234" s="271">
        <v>4.5</v>
      </c>
      <c r="J234" s="272">
        <v>1</v>
      </c>
      <c r="K234" s="270">
        <v>1.5</v>
      </c>
      <c r="L234" s="273">
        <v>2</v>
      </c>
      <c r="M234" s="447">
        <v>0</v>
      </c>
      <c r="N234" s="267">
        <v>0</v>
      </c>
      <c r="O234" s="263" t="s">
        <v>389</v>
      </c>
    </row>
    <row r="235" spans="1:15" x14ac:dyDescent="0.3">
      <c r="A235" s="287" t="s">
        <v>227</v>
      </c>
      <c r="B235" s="253">
        <f>SUM(C235:N235)</f>
        <v>33.82555555555556</v>
      </c>
      <c r="C235" s="276">
        <v>1.7077777777777776</v>
      </c>
      <c r="D235" s="277">
        <v>3.1222222222222222</v>
      </c>
      <c r="E235" s="278">
        <v>3.8911111111111114</v>
      </c>
      <c r="F235" s="279">
        <v>4.7805555555555559</v>
      </c>
      <c r="G235" s="280">
        <v>4.1244444444444444</v>
      </c>
      <c r="H235" s="281">
        <v>3.9466666666666672</v>
      </c>
      <c r="I235" s="282">
        <v>1.9722222222222223</v>
      </c>
      <c r="J235" s="283">
        <v>1.596111111111111</v>
      </c>
      <c r="K235" s="281">
        <v>2.1816666666666666</v>
      </c>
      <c r="L235" s="284">
        <v>2.1511111111111112</v>
      </c>
      <c r="M235" s="440">
        <v>2.1994444444444445</v>
      </c>
      <c r="N235" s="278">
        <v>2.1522222222222225</v>
      </c>
      <c r="O235" s="287" t="s">
        <v>227</v>
      </c>
    </row>
    <row r="236" spans="1:15" x14ac:dyDescent="0.3">
      <c r="A236" s="35" t="s">
        <v>228</v>
      </c>
      <c r="B236" s="18" t="s">
        <v>499</v>
      </c>
      <c r="C236" s="288" t="s">
        <v>500</v>
      </c>
      <c r="D236" s="31" t="s">
        <v>406</v>
      </c>
      <c r="E236" s="32" t="s">
        <v>766</v>
      </c>
      <c r="F236" s="33" t="s">
        <v>502</v>
      </c>
      <c r="G236" s="22" t="s">
        <v>503</v>
      </c>
      <c r="H236" s="23" t="s">
        <v>736</v>
      </c>
      <c r="I236" s="24" t="s">
        <v>523</v>
      </c>
      <c r="J236" s="84" t="s">
        <v>723</v>
      </c>
      <c r="K236" s="255" t="s">
        <v>444</v>
      </c>
      <c r="L236" s="36" t="s">
        <v>505</v>
      </c>
      <c r="M236" s="459" t="s">
        <v>726</v>
      </c>
      <c r="N236" s="32" t="s">
        <v>500</v>
      </c>
      <c r="O236" s="35" t="s">
        <v>228</v>
      </c>
    </row>
    <row r="237" spans="1:15" ht="15" thickBot="1" x14ac:dyDescent="0.35">
      <c r="A237" s="149" t="s">
        <v>239</v>
      </c>
      <c r="B237" s="88" t="s">
        <v>240</v>
      </c>
      <c r="C237" s="89" t="s">
        <v>764</v>
      </c>
      <c r="D237" s="90" t="s">
        <v>730</v>
      </c>
      <c r="E237" s="91" t="s">
        <v>773</v>
      </c>
      <c r="F237" s="92" t="s">
        <v>354</v>
      </c>
      <c r="G237" s="93" t="s">
        <v>244</v>
      </c>
      <c r="H237" s="94" t="s">
        <v>244</v>
      </c>
      <c r="I237" s="95" t="s">
        <v>764</v>
      </c>
      <c r="J237" s="257" t="s">
        <v>773</v>
      </c>
      <c r="K237" s="302" t="s">
        <v>773</v>
      </c>
      <c r="L237" s="97" t="s">
        <v>353</v>
      </c>
      <c r="M237" s="450" t="s">
        <v>782</v>
      </c>
      <c r="N237" s="91" t="s">
        <v>782</v>
      </c>
      <c r="O237" s="149" t="s">
        <v>239</v>
      </c>
    </row>
    <row r="238" spans="1:15" ht="15" thickTop="1" x14ac:dyDescent="0.3">
      <c r="A238" s="289" t="s">
        <v>396</v>
      </c>
      <c r="B238" s="151">
        <f>SUM(C238:N238)</f>
        <v>3.5</v>
      </c>
      <c r="C238" s="290">
        <v>0.5</v>
      </c>
      <c r="D238" s="291">
        <v>2</v>
      </c>
      <c r="E238" s="292">
        <v>0.5</v>
      </c>
      <c r="F238" s="293">
        <v>0</v>
      </c>
      <c r="G238" s="294">
        <v>0</v>
      </c>
      <c r="H238" s="295">
        <v>0</v>
      </c>
      <c r="I238" s="463">
        <v>0</v>
      </c>
      <c r="J238" s="297">
        <v>0</v>
      </c>
      <c r="K238" s="295">
        <v>0</v>
      </c>
      <c r="L238" s="298">
        <v>0.5</v>
      </c>
      <c r="M238" s="439">
        <v>0</v>
      </c>
      <c r="N238" s="292">
        <v>0</v>
      </c>
      <c r="O238" s="289" t="s">
        <v>396</v>
      </c>
    </row>
    <row r="239" spans="1:15" x14ac:dyDescent="0.3">
      <c r="A239" s="287" t="s">
        <v>248</v>
      </c>
      <c r="B239" s="253">
        <f>SUM(C239:N239)</f>
        <v>13.018333333333333</v>
      </c>
      <c r="C239" s="276">
        <v>0.6511111111111112</v>
      </c>
      <c r="D239" s="277">
        <v>1.5105555555555557</v>
      </c>
      <c r="E239" s="278">
        <v>2.3322222222222222</v>
      </c>
      <c r="F239" s="279">
        <v>2.5972222222222223</v>
      </c>
      <c r="G239" s="280">
        <v>1.2361111111111112</v>
      </c>
      <c r="H239" s="281">
        <v>0.70833333333333337</v>
      </c>
      <c r="I239" s="282">
        <v>0.20777777777777778</v>
      </c>
      <c r="J239" s="283">
        <v>0.91555555555555534</v>
      </c>
      <c r="K239" s="281">
        <v>0.91555555555555534</v>
      </c>
      <c r="L239" s="284">
        <v>0.47222222222222221</v>
      </c>
      <c r="M239" s="440">
        <v>0.23555555555555557</v>
      </c>
      <c r="N239" s="278">
        <v>1.2361111111111112</v>
      </c>
      <c r="O239" s="287" t="s">
        <v>248</v>
      </c>
    </row>
    <row r="240" spans="1:15" x14ac:dyDescent="0.3">
      <c r="A240" s="35" t="s">
        <v>249</v>
      </c>
      <c r="B240" s="18" t="s">
        <v>250</v>
      </c>
      <c r="C240" s="17" t="s">
        <v>251</v>
      </c>
      <c r="D240" s="19" t="s">
        <v>252</v>
      </c>
      <c r="E240" s="20" t="s">
        <v>253</v>
      </c>
      <c r="F240" s="21" t="s">
        <v>254</v>
      </c>
      <c r="G240" s="22" t="s">
        <v>255</v>
      </c>
      <c r="H240" s="23" t="s">
        <v>256</v>
      </c>
      <c r="I240" s="24" t="s">
        <v>257</v>
      </c>
      <c r="J240" s="25" t="s">
        <v>258</v>
      </c>
      <c r="K240" s="23" t="s">
        <v>259</v>
      </c>
      <c r="L240" s="26" t="s">
        <v>260</v>
      </c>
      <c r="M240" s="441" t="s">
        <v>261</v>
      </c>
      <c r="N240" s="20" t="s">
        <v>262</v>
      </c>
      <c r="O240" s="35" t="s">
        <v>249</v>
      </c>
    </row>
    <row r="241" spans="1:15" ht="15" thickBot="1" x14ac:dyDescent="0.35">
      <c r="A241" s="149" t="s">
        <v>263</v>
      </c>
      <c r="B241" s="88" t="s">
        <v>507</v>
      </c>
      <c r="C241" s="262" t="s">
        <v>764</v>
      </c>
      <c r="D241" s="300" t="s">
        <v>730</v>
      </c>
      <c r="E241" s="258" t="s">
        <v>540</v>
      </c>
      <c r="F241" s="301" t="s">
        <v>782</v>
      </c>
      <c r="G241" s="261" t="s">
        <v>782</v>
      </c>
      <c r="H241" s="302" t="s">
        <v>782</v>
      </c>
      <c r="I241" s="320" t="s">
        <v>782</v>
      </c>
      <c r="J241" s="257" t="s">
        <v>782</v>
      </c>
      <c r="K241" s="302" t="s">
        <v>782</v>
      </c>
      <c r="L241" s="303" t="s">
        <v>773</v>
      </c>
      <c r="M241" s="460" t="s">
        <v>782</v>
      </c>
      <c r="N241" s="91" t="s">
        <v>782</v>
      </c>
      <c r="O241" s="149" t="s">
        <v>263</v>
      </c>
    </row>
    <row r="242" spans="1:15" ht="15" thickTop="1" x14ac:dyDescent="0.3">
      <c r="A242" s="289" t="s">
        <v>399</v>
      </c>
      <c r="B242" s="151">
        <f>SUM(C242:N242)</f>
        <v>11.943888888888889</v>
      </c>
      <c r="C242" s="290">
        <v>0</v>
      </c>
      <c r="D242" s="291">
        <v>1</v>
      </c>
      <c r="E242" s="292">
        <v>1.5</v>
      </c>
      <c r="F242" s="293">
        <v>0</v>
      </c>
      <c r="G242" s="294">
        <v>0</v>
      </c>
      <c r="H242" s="295">
        <v>0.5</v>
      </c>
      <c r="I242" s="134">
        <v>0</v>
      </c>
      <c r="J242" s="297">
        <v>1.4438888888888888</v>
      </c>
      <c r="K242" s="295">
        <v>0</v>
      </c>
      <c r="L242" s="298">
        <v>0.5</v>
      </c>
      <c r="M242" s="439">
        <v>1</v>
      </c>
      <c r="N242" s="292">
        <v>6</v>
      </c>
      <c r="O242" s="289" t="s">
        <v>357</v>
      </c>
    </row>
    <row r="243" spans="1:15" x14ac:dyDescent="0.3">
      <c r="A243" s="287" t="s">
        <v>269</v>
      </c>
      <c r="B243" s="253">
        <f>SUM(C243:N243)</f>
        <v>38.387222222222213</v>
      </c>
      <c r="C243" s="276">
        <v>3.4738888888888888</v>
      </c>
      <c r="D243" s="277">
        <v>3.5833333333333335</v>
      </c>
      <c r="E243" s="278">
        <v>4.6105555555555551</v>
      </c>
      <c r="F243" s="279">
        <v>4.1422222222222222</v>
      </c>
      <c r="G243" s="280">
        <v>3.5261111111111112</v>
      </c>
      <c r="H243" s="281">
        <v>2.5566666666666666</v>
      </c>
      <c r="I243" s="282">
        <v>1.5572222222222223</v>
      </c>
      <c r="J243" s="283">
        <v>1.4438888888888888</v>
      </c>
      <c r="K243" s="281">
        <v>2.8322222222222222</v>
      </c>
      <c r="L243" s="284">
        <v>3.7488888888888892</v>
      </c>
      <c r="M243" s="440">
        <v>2.8044444444444441</v>
      </c>
      <c r="N243" s="278">
        <v>4.1077777777777778</v>
      </c>
      <c r="O243" s="287" t="s">
        <v>269</v>
      </c>
    </row>
    <row r="244" spans="1:15" x14ac:dyDescent="0.3">
      <c r="A244" s="35" t="s">
        <v>270</v>
      </c>
      <c r="B244" s="18" t="s">
        <v>525</v>
      </c>
      <c r="C244" s="17" t="s">
        <v>425</v>
      </c>
      <c r="D244" s="19" t="s">
        <v>465</v>
      </c>
      <c r="E244" s="32" t="s">
        <v>526</v>
      </c>
      <c r="F244" s="33" t="s">
        <v>527</v>
      </c>
      <c r="G244" s="22" t="s">
        <v>466</v>
      </c>
      <c r="H244" s="23" t="s">
        <v>428</v>
      </c>
      <c r="I244" s="24" t="s">
        <v>428</v>
      </c>
      <c r="J244" s="84" t="s">
        <v>528</v>
      </c>
      <c r="K244" s="23" t="s">
        <v>467</v>
      </c>
      <c r="L244" s="26" t="s">
        <v>276</v>
      </c>
      <c r="M244" s="459" t="s">
        <v>529</v>
      </c>
      <c r="N244" s="32" t="s">
        <v>770</v>
      </c>
      <c r="O244" s="35" t="s">
        <v>270</v>
      </c>
    </row>
    <row r="245" spans="1:15" ht="15" thickBot="1" x14ac:dyDescent="0.35">
      <c r="A245" s="149" t="s">
        <v>279</v>
      </c>
      <c r="B245" s="88" t="s">
        <v>744</v>
      </c>
      <c r="C245" s="89" t="s">
        <v>782</v>
      </c>
      <c r="D245" s="90" t="s">
        <v>730</v>
      </c>
      <c r="E245" s="91" t="s">
        <v>732</v>
      </c>
      <c r="F245" s="92" t="s">
        <v>782</v>
      </c>
      <c r="G245" s="93" t="s">
        <v>782</v>
      </c>
      <c r="H245" s="94" t="s">
        <v>792</v>
      </c>
      <c r="I245" s="95" t="s">
        <v>782</v>
      </c>
      <c r="J245" s="257" t="s">
        <v>782</v>
      </c>
      <c r="K245" s="94" t="s">
        <v>782</v>
      </c>
      <c r="L245" s="97" t="s">
        <v>714</v>
      </c>
      <c r="M245" s="450" t="s">
        <v>748</v>
      </c>
      <c r="N245" s="91" t="s">
        <v>524</v>
      </c>
      <c r="O245" s="149" t="s">
        <v>279</v>
      </c>
    </row>
    <row r="246" spans="1:15" ht="15" thickTop="1" x14ac:dyDescent="0.3">
      <c r="A246" s="289" t="s">
        <v>402</v>
      </c>
      <c r="B246" s="151">
        <f>SUM(C246:N246)</f>
        <v>103.5</v>
      </c>
      <c r="C246" s="290">
        <v>7</v>
      </c>
      <c r="D246" s="291">
        <v>10</v>
      </c>
      <c r="E246" s="292">
        <v>10.5</v>
      </c>
      <c r="F246" s="293">
        <v>11</v>
      </c>
      <c r="G246" s="294">
        <v>8</v>
      </c>
      <c r="H246" s="295">
        <v>8</v>
      </c>
      <c r="I246" s="134">
        <v>5.5</v>
      </c>
      <c r="J246" s="297">
        <v>5</v>
      </c>
      <c r="K246" s="295">
        <v>8</v>
      </c>
      <c r="L246" s="298">
        <v>6.5</v>
      </c>
      <c r="M246" s="439">
        <v>17.5</v>
      </c>
      <c r="N246" s="292">
        <v>6.5</v>
      </c>
      <c r="O246" s="289" t="s">
        <v>402</v>
      </c>
    </row>
    <row r="247" spans="1:15" x14ac:dyDescent="0.3">
      <c r="A247" s="287" t="s">
        <v>282</v>
      </c>
      <c r="B247" s="253">
        <f>SUM(C247:N247)</f>
        <v>38.343333333333341</v>
      </c>
      <c r="C247" s="276">
        <v>4.0555555555555554</v>
      </c>
      <c r="D247" s="277">
        <v>2.9983333333333331</v>
      </c>
      <c r="E247" s="278">
        <v>3.2077777777777778</v>
      </c>
      <c r="F247" s="279">
        <v>2.7650000000000001</v>
      </c>
      <c r="G247" s="280">
        <v>2.2216666666666667</v>
      </c>
      <c r="H247" s="281">
        <v>2.6383333333333336</v>
      </c>
      <c r="I247" s="282">
        <v>2.6405555555555558</v>
      </c>
      <c r="J247" s="283">
        <v>2</v>
      </c>
      <c r="K247" s="281">
        <v>3.4338888888888892</v>
      </c>
      <c r="L247" s="284">
        <v>4.7755555555555551</v>
      </c>
      <c r="M247" s="440">
        <v>4.5677777777777777</v>
      </c>
      <c r="N247" s="278">
        <v>3.0388888888888892</v>
      </c>
      <c r="O247" s="287" t="s">
        <v>282</v>
      </c>
    </row>
    <row r="248" spans="1:15" x14ac:dyDescent="0.3">
      <c r="A248" s="35" t="s">
        <v>283</v>
      </c>
      <c r="B248" s="18" t="s">
        <v>745</v>
      </c>
      <c r="C248" s="17" t="s">
        <v>429</v>
      </c>
      <c r="D248" s="19" t="s">
        <v>451</v>
      </c>
      <c r="E248" s="20" t="s">
        <v>783</v>
      </c>
      <c r="F248" s="33" t="s">
        <v>788</v>
      </c>
      <c r="G248" s="22" t="s">
        <v>789</v>
      </c>
      <c r="H248" s="23" t="s">
        <v>789</v>
      </c>
      <c r="I248" s="24" t="s">
        <v>722</v>
      </c>
      <c r="J248" s="84" t="s">
        <v>754</v>
      </c>
      <c r="K248" s="23" t="s">
        <v>789</v>
      </c>
      <c r="L248" s="26" t="s">
        <v>427</v>
      </c>
      <c r="M248" s="441" t="s">
        <v>794</v>
      </c>
      <c r="N248" s="20" t="s">
        <v>797</v>
      </c>
      <c r="O248" s="35" t="s">
        <v>283</v>
      </c>
    </row>
    <row r="249" spans="1:15" ht="15" thickBot="1" x14ac:dyDescent="0.35">
      <c r="A249" s="149" t="s">
        <v>287</v>
      </c>
      <c r="B249" s="88" t="s">
        <v>288</v>
      </c>
      <c r="C249" s="89" t="s">
        <v>530</v>
      </c>
      <c r="D249" s="90" t="s">
        <v>353</v>
      </c>
      <c r="E249" s="258" t="s">
        <v>486</v>
      </c>
      <c r="F249" s="92" t="s">
        <v>432</v>
      </c>
      <c r="G249" s="93" t="s">
        <v>242</v>
      </c>
      <c r="H249" s="94" t="s">
        <v>464</v>
      </c>
      <c r="I249" s="95" t="s">
        <v>242</v>
      </c>
      <c r="J249" s="96" t="s">
        <v>242</v>
      </c>
      <c r="K249" s="94" t="s">
        <v>246</v>
      </c>
      <c r="L249" s="97" t="s">
        <v>740</v>
      </c>
      <c r="M249" s="450" t="s">
        <v>245</v>
      </c>
      <c r="N249" s="91" t="s">
        <v>245</v>
      </c>
      <c r="O249" s="149" t="s">
        <v>287</v>
      </c>
    </row>
    <row r="250" spans="1:15" ht="15" thickTop="1" x14ac:dyDescent="0.3">
      <c r="A250" s="289" t="s">
        <v>404</v>
      </c>
      <c r="B250" s="151">
        <f>SUM(C250:N250)</f>
        <v>32.5</v>
      </c>
      <c r="C250" s="290">
        <v>4</v>
      </c>
      <c r="D250" s="291">
        <v>2</v>
      </c>
      <c r="E250" s="292">
        <v>5</v>
      </c>
      <c r="F250" s="293">
        <v>1.5</v>
      </c>
      <c r="G250" s="294">
        <v>2</v>
      </c>
      <c r="H250" s="295">
        <v>1.5</v>
      </c>
      <c r="I250" s="134">
        <v>1</v>
      </c>
      <c r="J250" s="297">
        <v>2</v>
      </c>
      <c r="K250" s="295">
        <v>1.5</v>
      </c>
      <c r="L250" s="298">
        <v>5.5</v>
      </c>
      <c r="M250" s="439">
        <v>4.5</v>
      </c>
      <c r="N250" s="292">
        <v>2</v>
      </c>
      <c r="O250" s="289" t="s">
        <v>404</v>
      </c>
    </row>
    <row r="251" spans="1:15" x14ac:dyDescent="0.3">
      <c r="A251" s="287" t="s">
        <v>290</v>
      </c>
      <c r="B251" s="253">
        <f>SUM(C251:N251)</f>
        <v>44.744444444444447</v>
      </c>
      <c r="C251" s="276">
        <v>5.8038888888888884</v>
      </c>
      <c r="D251" s="277">
        <v>3.4144444444444444</v>
      </c>
      <c r="E251" s="278">
        <v>3.0116666666666667</v>
      </c>
      <c r="F251" s="279">
        <v>2.4449999999999998</v>
      </c>
      <c r="G251" s="280">
        <v>2.67</v>
      </c>
      <c r="H251" s="281">
        <v>2.0277777777777777</v>
      </c>
      <c r="I251" s="282">
        <v>1.9727777777777777</v>
      </c>
      <c r="J251" s="283">
        <v>3.1527777777777777</v>
      </c>
      <c r="K251" s="281">
        <v>3.9433333333333334</v>
      </c>
      <c r="L251" s="284">
        <v>5.7205555555555554</v>
      </c>
      <c r="M251" s="440">
        <v>5.5694444444444446</v>
      </c>
      <c r="N251" s="278">
        <v>5.012777777777778</v>
      </c>
      <c r="O251" s="287" t="s">
        <v>290</v>
      </c>
    </row>
    <row r="252" spans="1:15" x14ac:dyDescent="0.3">
      <c r="A252" s="35" t="s">
        <v>291</v>
      </c>
      <c r="B252" s="18" t="s">
        <v>746</v>
      </c>
      <c r="C252" s="17" t="s">
        <v>467</v>
      </c>
      <c r="D252" s="19" t="s">
        <v>731</v>
      </c>
      <c r="E252" s="32" t="s">
        <v>472</v>
      </c>
      <c r="F252" s="33" t="s">
        <v>487</v>
      </c>
      <c r="G252" s="22" t="s">
        <v>403</v>
      </c>
      <c r="H252" s="23" t="s">
        <v>487</v>
      </c>
      <c r="I252" s="24" t="s">
        <v>453</v>
      </c>
      <c r="J252" s="84" t="s">
        <v>473</v>
      </c>
      <c r="K252" s="255" t="s">
        <v>755</v>
      </c>
      <c r="L252" s="26" t="s">
        <v>741</v>
      </c>
      <c r="M252" s="459" t="s">
        <v>489</v>
      </c>
      <c r="N252" s="20" t="s">
        <v>435</v>
      </c>
      <c r="O252" s="35" t="s">
        <v>291</v>
      </c>
    </row>
    <row r="253" spans="1:15" ht="15" thickBot="1" x14ac:dyDescent="0.35">
      <c r="A253" s="149" t="s">
        <v>295</v>
      </c>
      <c r="B253" s="88" t="s">
        <v>296</v>
      </c>
      <c r="C253" s="262" t="s">
        <v>512</v>
      </c>
      <c r="D253" s="90" t="s">
        <v>354</v>
      </c>
      <c r="E253" s="91" t="s">
        <v>767</v>
      </c>
      <c r="F253" s="301" t="s">
        <v>750</v>
      </c>
      <c r="G253" s="93" t="s">
        <v>510</v>
      </c>
      <c r="H253" s="94" t="s">
        <v>242</v>
      </c>
      <c r="I253" s="95" t="s">
        <v>750</v>
      </c>
      <c r="J253" s="96" t="s">
        <v>242</v>
      </c>
      <c r="K253" s="94" t="s">
        <v>243</v>
      </c>
      <c r="L253" s="97" t="s">
        <v>235</v>
      </c>
      <c r="M253" s="450" t="s">
        <v>245</v>
      </c>
      <c r="N253" s="91" t="s">
        <v>245</v>
      </c>
      <c r="O253" s="149" t="s">
        <v>295</v>
      </c>
    </row>
    <row r="254" spans="1:15" ht="15" thickTop="1" x14ac:dyDescent="0.3">
      <c r="A254" s="289" t="s">
        <v>410</v>
      </c>
      <c r="B254" s="151">
        <f>SUM(C254:N254)</f>
        <v>49.56</v>
      </c>
      <c r="C254" s="290">
        <v>8</v>
      </c>
      <c r="D254" s="291">
        <v>4</v>
      </c>
      <c r="E254" s="292">
        <v>4.5</v>
      </c>
      <c r="F254" s="293">
        <v>5</v>
      </c>
      <c r="G254" s="294">
        <v>2.5</v>
      </c>
      <c r="H254" s="295">
        <v>2</v>
      </c>
      <c r="I254" s="134">
        <v>2.5</v>
      </c>
      <c r="J254" s="297">
        <v>1.56</v>
      </c>
      <c r="K254" s="295">
        <v>4.5</v>
      </c>
      <c r="L254" s="298">
        <v>4</v>
      </c>
      <c r="M254" s="439">
        <v>5</v>
      </c>
      <c r="N254" s="292">
        <v>6</v>
      </c>
      <c r="O254" s="289" t="s">
        <v>410</v>
      </c>
    </row>
    <row r="255" spans="1:15" x14ac:dyDescent="0.3">
      <c r="A255" s="287" t="s">
        <v>299</v>
      </c>
      <c r="B255" s="253">
        <f>SUM(C255:N255)</f>
        <v>47.596111111111114</v>
      </c>
      <c r="C255" s="276">
        <v>5.3038888888888884</v>
      </c>
      <c r="D255" s="277">
        <v>4.2238888888888892</v>
      </c>
      <c r="E255" s="278">
        <v>3.6133333333333328</v>
      </c>
      <c r="F255" s="279">
        <v>3.1277777777777778</v>
      </c>
      <c r="G255" s="280">
        <v>3.3033333333333332</v>
      </c>
      <c r="H255" s="281">
        <v>2.92</v>
      </c>
      <c r="I255" s="282">
        <v>4.2633333333333328</v>
      </c>
      <c r="J255" s="283">
        <v>4.2333333333333325</v>
      </c>
      <c r="K255" s="281">
        <v>3.5550000000000002</v>
      </c>
      <c r="L255" s="284">
        <v>4.7350000000000003</v>
      </c>
      <c r="M255" s="440">
        <v>4.1677777777777774</v>
      </c>
      <c r="N255" s="278">
        <v>4.1494444444444447</v>
      </c>
      <c r="O255" s="287" t="s">
        <v>299</v>
      </c>
    </row>
    <row r="256" spans="1:15" x14ac:dyDescent="0.3">
      <c r="A256" s="35" t="s">
        <v>300</v>
      </c>
      <c r="B256" s="18" t="s">
        <v>301</v>
      </c>
      <c r="C256" s="17" t="s">
        <v>368</v>
      </c>
      <c r="D256" s="19" t="s">
        <v>369</v>
      </c>
      <c r="E256" s="20" t="s">
        <v>774</v>
      </c>
      <c r="F256" s="33" t="s">
        <v>775</v>
      </c>
      <c r="G256" s="22" t="s">
        <v>777</v>
      </c>
      <c r="H256" s="23" t="s">
        <v>775</v>
      </c>
      <c r="I256" s="24" t="s">
        <v>253</v>
      </c>
      <c r="J256" s="25" t="s">
        <v>303</v>
      </c>
      <c r="K256" s="23" t="s">
        <v>392</v>
      </c>
      <c r="L256" s="26" t="s">
        <v>280</v>
      </c>
      <c r="M256" s="441" t="s">
        <v>490</v>
      </c>
      <c r="N256" s="20" t="s">
        <v>755</v>
      </c>
      <c r="O256" s="35" t="s">
        <v>300</v>
      </c>
    </row>
    <row r="257" spans="1:15" ht="15" thickBot="1" x14ac:dyDescent="0.35">
      <c r="A257" s="149" t="s">
        <v>305</v>
      </c>
      <c r="B257" s="88" t="s">
        <v>513</v>
      </c>
      <c r="C257" s="262" t="s">
        <v>542</v>
      </c>
      <c r="D257" s="90" t="s">
        <v>715</v>
      </c>
      <c r="E257" s="258" t="s">
        <v>531</v>
      </c>
      <c r="F257" s="92" t="s">
        <v>447</v>
      </c>
      <c r="G257" s="93" t="s">
        <v>464</v>
      </c>
      <c r="H257" s="94" t="s">
        <v>483</v>
      </c>
      <c r="I257" s="95" t="s">
        <v>748</v>
      </c>
      <c r="J257" s="96" t="s">
        <v>243</v>
      </c>
      <c r="K257" s="94" t="s">
        <v>756</v>
      </c>
      <c r="L257" s="97" t="s">
        <v>455</v>
      </c>
      <c r="M257" s="460" t="s">
        <v>510</v>
      </c>
      <c r="N257" s="258" t="s">
        <v>730</v>
      </c>
      <c r="O257" s="149" t="s">
        <v>305</v>
      </c>
    </row>
    <row r="258" spans="1:15" ht="15" thickTop="1" x14ac:dyDescent="0.3">
      <c r="A258" s="289" t="s">
        <v>414</v>
      </c>
      <c r="B258" s="151">
        <f>SUM(C258:N258)</f>
        <v>124</v>
      </c>
      <c r="C258" s="290">
        <v>11</v>
      </c>
      <c r="D258" s="291">
        <v>6.5</v>
      </c>
      <c r="E258" s="292">
        <v>7.5</v>
      </c>
      <c r="F258" s="293">
        <v>11</v>
      </c>
      <c r="G258" s="294">
        <v>8.5</v>
      </c>
      <c r="H258" s="295">
        <v>10</v>
      </c>
      <c r="I258" s="134">
        <v>15.5</v>
      </c>
      <c r="J258" s="297">
        <v>21.5</v>
      </c>
      <c r="K258" s="295">
        <v>12</v>
      </c>
      <c r="L258" s="298">
        <v>9</v>
      </c>
      <c r="M258" s="439">
        <v>1</v>
      </c>
      <c r="N258" s="292">
        <v>10.5</v>
      </c>
      <c r="O258" s="289" t="s">
        <v>414</v>
      </c>
    </row>
    <row r="259" spans="1:15" x14ac:dyDescent="0.3">
      <c r="A259" s="287" t="s">
        <v>312</v>
      </c>
      <c r="B259" s="253">
        <f>SUM(C259:N259)</f>
        <v>110.87722222222222</v>
      </c>
      <c r="C259" s="276">
        <v>6.9172222222222226</v>
      </c>
      <c r="D259" s="277">
        <v>7.0138888888888893</v>
      </c>
      <c r="E259" s="278">
        <v>7.7655555555555553</v>
      </c>
      <c r="F259" s="279">
        <v>8.2650000000000006</v>
      </c>
      <c r="G259" s="280">
        <v>10.85888888888889</v>
      </c>
      <c r="H259" s="281">
        <v>12.208888888888888</v>
      </c>
      <c r="I259" s="282">
        <v>14.570555555555554</v>
      </c>
      <c r="J259" s="283">
        <v>13.041666666666666</v>
      </c>
      <c r="K259" s="281">
        <v>9.0122222222222224</v>
      </c>
      <c r="L259" s="284">
        <v>6.8483333333333327</v>
      </c>
      <c r="M259" s="440">
        <v>6.4050000000000002</v>
      </c>
      <c r="N259" s="278">
        <v>7.9699999999999989</v>
      </c>
      <c r="O259" s="287" t="s">
        <v>312</v>
      </c>
    </row>
    <row r="260" spans="1:15" x14ac:dyDescent="0.3">
      <c r="A260" s="35" t="s">
        <v>313</v>
      </c>
      <c r="B260" s="18" t="s">
        <v>761</v>
      </c>
      <c r="C260" s="30" t="s">
        <v>543</v>
      </c>
      <c r="D260" s="19" t="s">
        <v>765</v>
      </c>
      <c r="E260" s="32" t="s">
        <v>734</v>
      </c>
      <c r="F260" s="21" t="s">
        <v>720</v>
      </c>
      <c r="G260" s="22" t="s">
        <v>751</v>
      </c>
      <c r="H260" s="255" t="s">
        <v>534</v>
      </c>
      <c r="I260" s="24" t="s">
        <v>768</v>
      </c>
      <c r="J260" s="84" t="s">
        <v>738</v>
      </c>
      <c r="K260" s="255" t="s">
        <v>518</v>
      </c>
      <c r="L260" s="26" t="s">
        <v>779</v>
      </c>
      <c r="M260" s="459" t="s">
        <v>760</v>
      </c>
      <c r="N260" s="32" t="s">
        <v>536</v>
      </c>
      <c r="O260" s="35" t="s">
        <v>313</v>
      </c>
    </row>
    <row r="261" spans="1:15" ht="15" thickBot="1" x14ac:dyDescent="0.35">
      <c r="A261" s="149" t="s">
        <v>320</v>
      </c>
      <c r="B261" s="88" t="s">
        <v>321</v>
      </c>
      <c r="C261" s="262" t="s">
        <v>491</v>
      </c>
      <c r="D261" s="90" t="s">
        <v>235</v>
      </c>
      <c r="E261" s="91" t="s">
        <v>230</v>
      </c>
      <c r="F261" s="92" t="s">
        <v>232</v>
      </c>
      <c r="G261" s="93" t="s">
        <v>778</v>
      </c>
      <c r="H261" s="94" t="s">
        <v>319</v>
      </c>
      <c r="I261" s="95" t="s">
        <v>322</v>
      </c>
      <c r="J261" s="96" t="s">
        <v>243</v>
      </c>
      <c r="K261" s="94" t="s">
        <v>243</v>
      </c>
      <c r="L261" s="97" t="s">
        <v>413</v>
      </c>
      <c r="M261" s="450" t="s">
        <v>795</v>
      </c>
      <c r="N261" s="91" t="s">
        <v>432</v>
      </c>
      <c r="O261" s="149" t="s">
        <v>320</v>
      </c>
    </row>
    <row r="262" spans="1:15" ht="15" thickTop="1" x14ac:dyDescent="0.3">
      <c r="A262" s="289" t="s">
        <v>419</v>
      </c>
      <c r="B262" s="151">
        <f>SUM(C262:N262)</f>
        <v>16.5</v>
      </c>
      <c r="C262" s="290">
        <v>0</v>
      </c>
      <c r="D262" s="291">
        <v>1</v>
      </c>
      <c r="E262" s="292">
        <v>0</v>
      </c>
      <c r="F262" s="293">
        <v>0</v>
      </c>
      <c r="G262" s="294">
        <v>5</v>
      </c>
      <c r="H262" s="295">
        <v>2.5</v>
      </c>
      <c r="I262" s="134">
        <v>2</v>
      </c>
      <c r="J262" s="297">
        <v>0</v>
      </c>
      <c r="K262" s="295">
        <v>2</v>
      </c>
      <c r="L262" s="298">
        <v>3</v>
      </c>
      <c r="M262" s="439">
        <v>1</v>
      </c>
      <c r="N262" s="292">
        <v>0</v>
      </c>
      <c r="O262" s="289" t="s">
        <v>419</v>
      </c>
    </row>
    <row r="263" spans="1:15" x14ac:dyDescent="0.3">
      <c r="A263" s="287" t="s">
        <v>324</v>
      </c>
      <c r="B263" s="253">
        <f>SUM(C263:N263)</f>
        <v>15.390555555555554</v>
      </c>
      <c r="C263" s="276">
        <v>0.84833333333333338</v>
      </c>
      <c r="D263" s="277">
        <v>1.0283333333333333</v>
      </c>
      <c r="E263" s="278">
        <v>0.91555555555555534</v>
      </c>
      <c r="F263" s="279">
        <v>1.32</v>
      </c>
      <c r="G263" s="280">
        <v>1.18</v>
      </c>
      <c r="H263" s="281">
        <v>1.9166666666666667</v>
      </c>
      <c r="I263" s="282">
        <v>1.3883333333333332</v>
      </c>
      <c r="J263" s="283">
        <v>1.5283333333333333</v>
      </c>
      <c r="K263" s="281">
        <v>1.7083333333333333</v>
      </c>
      <c r="L263" s="284">
        <v>1.0277777777777777</v>
      </c>
      <c r="M263" s="440">
        <v>1.528888888888889</v>
      </c>
      <c r="N263" s="278">
        <v>1</v>
      </c>
      <c r="O263" s="287" t="s">
        <v>324</v>
      </c>
    </row>
    <row r="264" spans="1:15" x14ac:dyDescent="0.3">
      <c r="A264" s="35" t="s">
        <v>325</v>
      </c>
      <c r="B264" s="18" t="s">
        <v>420</v>
      </c>
      <c r="C264" s="17" t="s">
        <v>233</v>
      </c>
      <c r="D264" s="19" t="s">
        <v>393</v>
      </c>
      <c r="E264" s="20" t="s">
        <v>458</v>
      </c>
      <c r="F264" s="33" t="s">
        <v>485</v>
      </c>
      <c r="G264" s="22" t="s">
        <v>379</v>
      </c>
      <c r="H264" s="23" t="s">
        <v>327</v>
      </c>
      <c r="I264" s="24" t="s">
        <v>407</v>
      </c>
      <c r="J264" s="25" t="s">
        <v>430</v>
      </c>
      <c r="K264" s="23" t="s">
        <v>328</v>
      </c>
      <c r="L264" s="26" t="s">
        <v>793</v>
      </c>
      <c r="M264" s="441" t="s">
        <v>453</v>
      </c>
      <c r="N264" s="20" t="s">
        <v>394</v>
      </c>
      <c r="O264" s="35" t="s">
        <v>325</v>
      </c>
    </row>
    <row r="265" spans="1:15" x14ac:dyDescent="0.3">
      <c r="A265" s="35" t="s">
        <v>329</v>
      </c>
      <c r="B265" s="18" t="s">
        <v>730</v>
      </c>
      <c r="C265" s="30" t="s">
        <v>782</v>
      </c>
      <c r="D265" s="31" t="s">
        <v>782</v>
      </c>
      <c r="E265" s="32" t="s">
        <v>782</v>
      </c>
      <c r="F265" s="33" t="s">
        <v>782</v>
      </c>
      <c r="G265" s="22" t="s">
        <v>748</v>
      </c>
      <c r="H265" s="255" t="s">
        <v>730</v>
      </c>
      <c r="I265" s="212" t="s">
        <v>773</v>
      </c>
      <c r="J265" s="84" t="s">
        <v>782</v>
      </c>
      <c r="K265" s="255" t="s">
        <v>730</v>
      </c>
      <c r="L265" s="26" t="s">
        <v>730</v>
      </c>
      <c r="M265" s="441" t="s">
        <v>730</v>
      </c>
      <c r="N265" s="20" t="s">
        <v>782</v>
      </c>
      <c r="O265" s="35" t="s">
        <v>329</v>
      </c>
    </row>
    <row r="266" spans="1:15" x14ac:dyDescent="0.3">
      <c r="A266" s="16" t="s">
        <v>331</v>
      </c>
      <c r="B266" s="16"/>
      <c r="C266" s="15"/>
      <c r="D266" s="15"/>
      <c r="E266" s="15"/>
      <c r="F266" s="15">
        <v>2</v>
      </c>
      <c r="G266" s="15"/>
      <c r="H266" s="15"/>
      <c r="I266" s="15"/>
      <c r="J266" s="15"/>
      <c r="K266" s="15"/>
      <c r="L266" s="15"/>
      <c r="M266" s="15"/>
      <c r="N266" s="15"/>
      <c r="O266" s="16" t="s">
        <v>331</v>
      </c>
    </row>
    <row r="267" spans="1:15" x14ac:dyDescent="0.3">
      <c r="A267" s="35" t="s">
        <v>380</v>
      </c>
      <c r="B267" s="166">
        <f>AVERAGE(C267:N267)</f>
        <v>1015.5416666666665</v>
      </c>
      <c r="C267" s="5">
        <v>1013</v>
      </c>
      <c r="D267" s="6">
        <v>1017</v>
      </c>
      <c r="E267" s="7">
        <v>1002.6</v>
      </c>
      <c r="F267" s="8">
        <v>1011.3</v>
      </c>
      <c r="G267" s="9">
        <v>1016.9</v>
      </c>
      <c r="H267" s="10">
        <v>1018.8</v>
      </c>
      <c r="I267" s="429">
        <v>1016.5</v>
      </c>
      <c r="J267" s="12">
        <v>1017.6</v>
      </c>
      <c r="K267" s="10">
        <v>1021.7</v>
      </c>
      <c r="L267" s="13">
        <v>1017.8</v>
      </c>
      <c r="M267" s="442">
        <v>1014</v>
      </c>
      <c r="N267" s="7">
        <v>1019.3</v>
      </c>
      <c r="O267" s="35" t="s">
        <v>380</v>
      </c>
    </row>
    <row r="268" spans="1:15" x14ac:dyDescent="0.3">
      <c r="A268" s="287" t="s">
        <v>382</v>
      </c>
      <c r="B268" s="253">
        <f>MIN(C268:N268)</f>
        <v>987.3</v>
      </c>
      <c r="C268" s="276">
        <v>992.8</v>
      </c>
      <c r="D268" s="277">
        <v>1000.3</v>
      </c>
      <c r="E268" s="278">
        <v>987.3</v>
      </c>
      <c r="F268" s="279">
        <v>993.8</v>
      </c>
      <c r="G268" s="280">
        <v>1008.2</v>
      </c>
      <c r="H268" s="281">
        <v>1009.3</v>
      </c>
      <c r="I268" s="24">
        <v>1006.6</v>
      </c>
      <c r="J268" s="304">
        <v>1004</v>
      </c>
      <c r="K268" s="305">
        <v>1003</v>
      </c>
      <c r="L268" s="284">
        <v>988.5</v>
      </c>
      <c r="M268" s="440">
        <v>997.3</v>
      </c>
      <c r="N268" s="278">
        <v>999.6</v>
      </c>
      <c r="O268" s="287" t="s">
        <v>382</v>
      </c>
    </row>
    <row r="269" spans="1:15" x14ac:dyDescent="0.3">
      <c r="A269" s="149" t="s">
        <v>89</v>
      </c>
      <c r="B269" s="167"/>
      <c r="C269" s="168">
        <v>43103</v>
      </c>
      <c r="D269" s="169">
        <v>43132</v>
      </c>
      <c r="E269" s="170">
        <v>43171</v>
      </c>
      <c r="F269" s="171">
        <v>43220</v>
      </c>
      <c r="G269" s="172">
        <v>43222</v>
      </c>
      <c r="H269" s="173">
        <v>43262</v>
      </c>
      <c r="I269" s="174">
        <v>43309</v>
      </c>
      <c r="J269" s="175">
        <v>43319</v>
      </c>
      <c r="K269" s="173">
        <v>43364</v>
      </c>
      <c r="L269" s="176">
        <v>43403</v>
      </c>
      <c r="M269" s="457">
        <v>43414</v>
      </c>
      <c r="N269" s="170">
        <v>43436</v>
      </c>
      <c r="O269" s="149" t="s">
        <v>89</v>
      </c>
    </row>
    <row r="270" spans="1:15" x14ac:dyDescent="0.3">
      <c r="A270" s="149" t="s">
        <v>383</v>
      </c>
      <c r="B270" s="88">
        <f>MAX(C270:N270)</f>
        <v>1039.5</v>
      </c>
      <c r="C270" s="89">
        <v>1034.8</v>
      </c>
      <c r="D270" s="90">
        <v>1029.2</v>
      </c>
      <c r="E270" s="91">
        <v>1032.7</v>
      </c>
      <c r="F270" s="92">
        <v>1029.9000000000001</v>
      </c>
      <c r="G270" s="93">
        <v>1025.5</v>
      </c>
      <c r="H270" s="94">
        <v>1030.5</v>
      </c>
      <c r="I270" s="95">
        <v>1025.5</v>
      </c>
      <c r="J270" s="25">
        <v>1024.4000000000001</v>
      </c>
      <c r="K270" s="23">
        <v>1039.5</v>
      </c>
      <c r="L270" s="97">
        <v>1036.5999999999999</v>
      </c>
      <c r="M270" s="450">
        <v>1030.4000000000001</v>
      </c>
      <c r="N270" s="91">
        <v>1037.0999999999999</v>
      </c>
      <c r="O270" s="149" t="s">
        <v>383</v>
      </c>
    </row>
    <row r="271" spans="1:15" ht="15" thickBot="1" x14ac:dyDescent="0.35">
      <c r="A271" s="178" t="s">
        <v>89</v>
      </c>
      <c r="B271" s="179"/>
      <c r="C271" s="180">
        <v>43128</v>
      </c>
      <c r="D271" s="181">
        <v>43157</v>
      </c>
      <c r="E271" s="182">
        <v>43180</v>
      </c>
      <c r="F271" s="183">
        <v>43208</v>
      </c>
      <c r="G271" s="184">
        <v>43238</v>
      </c>
      <c r="H271" s="185">
        <v>43273</v>
      </c>
      <c r="I271" s="186">
        <v>43290</v>
      </c>
      <c r="J271" s="175">
        <v>43343</v>
      </c>
      <c r="K271" s="173">
        <v>43368</v>
      </c>
      <c r="L271" s="188">
        <v>43395</v>
      </c>
      <c r="M271" s="461" t="s">
        <v>796</v>
      </c>
      <c r="N271" s="182">
        <v>43465</v>
      </c>
      <c r="O271" s="178" t="s">
        <v>89</v>
      </c>
    </row>
    <row r="272" spans="1:15" ht="15" thickTop="1" x14ac:dyDescent="0.3">
      <c r="A272" s="152" t="s">
        <v>384</v>
      </c>
      <c r="B272" s="166" t="e">
        <f>AVERAGE(C272:N272)</f>
        <v>#DIV/0!</v>
      </c>
      <c r="C272" s="190"/>
      <c r="D272" s="191"/>
      <c r="E272" s="192"/>
      <c r="F272" s="193"/>
      <c r="G272" s="194"/>
      <c r="H272" s="195"/>
      <c r="I272" s="121"/>
      <c r="J272" s="70"/>
      <c r="K272" s="68"/>
      <c r="L272" s="198"/>
      <c r="M272" s="462"/>
      <c r="N272" s="192"/>
      <c r="O272" s="152" t="s">
        <v>384</v>
      </c>
    </row>
    <row r="273" spans="1:15" x14ac:dyDescent="0.3">
      <c r="A273" s="15"/>
      <c r="B273" s="16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</row>
    <row r="274" spans="1:15" x14ac:dyDescent="0.3">
      <c r="A274" s="3" t="s">
        <v>781</v>
      </c>
      <c r="B274" s="4" t="s">
        <v>1</v>
      </c>
      <c r="C274" s="5" t="s">
        <v>2</v>
      </c>
      <c r="D274" s="6" t="s">
        <v>3</v>
      </c>
      <c r="E274" s="7" t="s">
        <v>4</v>
      </c>
      <c r="F274" s="8" t="s">
        <v>5</v>
      </c>
      <c r="G274" s="9" t="s">
        <v>6</v>
      </c>
      <c r="H274" s="10" t="s">
        <v>7</v>
      </c>
      <c r="I274" s="11" t="s">
        <v>8</v>
      </c>
      <c r="J274" s="12" t="s">
        <v>9</v>
      </c>
      <c r="K274" s="10" t="s">
        <v>10</v>
      </c>
      <c r="L274" s="13" t="s">
        <v>11</v>
      </c>
      <c r="M274" s="442" t="s">
        <v>12</v>
      </c>
      <c r="N274" s="7" t="s">
        <v>13</v>
      </c>
      <c r="O274" s="3" t="s">
        <v>781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EE861-CB33-4707-B981-BBEEC102B731}">
  <dimension ref="A1:O274"/>
  <sheetViews>
    <sheetView workbookViewId="0">
      <selection activeCell="F16" sqref="F16"/>
    </sheetView>
  </sheetViews>
  <sheetFormatPr baseColWidth="10" defaultRowHeight="14.4" x14ac:dyDescent="0.3"/>
  <cols>
    <col min="1" max="1" width="45.88671875" customWidth="1"/>
    <col min="15" max="15" width="45" customWidth="1"/>
  </cols>
  <sheetData>
    <row r="1" spans="1:15" ht="15" thickBot="1" x14ac:dyDescent="0.35">
      <c r="A1" s="3" t="s">
        <v>798</v>
      </c>
      <c r="B1" s="307" t="s">
        <v>1</v>
      </c>
      <c r="C1" s="308" t="s">
        <v>2</v>
      </c>
      <c r="D1" s="309" t="s">
        <v>3</v>
      </c>
      <c r="E1" s="310" t="s">
        <v>4</v>
      </c>
      <c r="F1" s="311" t="s">
        <v>5</v>
      </c>
      <c r="G1" s="312" t="s">
        <v>6</v>
      </c>
      <c r="H1" s="313" t="s">
        <v>7</v>
      </c>
      <c r="I1" s="314" t="s">
        <v>8</v>
      </c>
      <c r="J1" s="315" t="s">
        <v>9</v>
      </c>
      <c r="K1" s="313" t="s">
        <v>10</v>
      </c>
      <c r="L1" s="316" t="s">
        <v>11</v>
      </c>
      <c r="M1" s="437" t="s">
        <v>12</v>
      </c>
      <c r="N1" s="310" t="s">
        <v>13</v>
      </c>
      <c r="O1" s="306" t="s">
        <v>798</v>
      </c>
    </row>
    <row r="2" spans="1:15" ht="15.6" thickTop="1" thickBot="1" x14ac:dyDescent="0.35">
      <c r="A2" s="318" t="s">
        <v>82</v>
      </c>
      <c r="B2" s="319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 t="s">
        <v>82</v>
      </c>
    </row>
    <row r="3" spans="1:15" ht="15" thickTop="1" x14ac:dyDescent="0.3">
      <c r="A3" s="263" t="s">
        <v>83</v>
      </c>
      <c r="B3" s="264">
        <f>INT(SUM(C3:N3)*100/12)/100</f>
        <v>7.25</v>
      </c>
      <c r="C3" s="265">
        <v>1.41</v>
      </c>
      <c r="D3" s="266">
        <v>2.2200000000000002</v>
      </c>
      <c r="E3" s="267">
        <v>5.4</v>
      </c>
      <c r="F3" s="268">
        <v>4.6500000000000004</v>
      </c>
      <c r="G3" s="269">
        <v>6.87</v>
      </c>
      <c r="H3" s="270">
        <v>12.1</v>
      </c>
      <c r="I3" s="271">
        <v>12.5</v>
      </c>
      <c r="J3" s="272">
        <v>13.1</v>
      </c>
      <c r="K3" s="270">
        <v>10.6</v>
      </c>
      <c r="L3" s="273">
        <v>9.4499999999999993</v>
      </c>
      <c r="M3" s="439">
        <v>4.93</v>
      </c>
      <c r="N3" s="267">
        <v>3.85</v>
      </c>
      <c r="O3" s="263" t="s">
        <v>83</v>
      </c>
    </row>
    <row r="4" spans="1:15" x14ac:dyDescent="0.3">
      <c r="A4" s="275" t="s">
        <v>84</v>
      </c>
      <c r="B4" s="253">
        <f>INT(SUM(C4:N4)*100/12)/100</f>
        <v>7.11</v>
      </c>
      <c r="C4" s="276">
        <v>1.9035802469135801</v>
      </c>
      <c r="D4" s="277">
        <v>1.7397839506172839</v>
      </c>
      <c r="E4" s="278">
        <v>3.1738580246913584</v>
      </c>
      <c r="F4" s="279">
        <v>5.1011728395061731</v>
      </c>
      <c r="G4" s="280">
        <v>8.456018518518519</v>
      </c>
      <c r="H4" s="281">
        <v>11.470493827160494</v>
      </c>
      <c r="I4" s="282">
        <v>13.425123456790125</v>
      </c>
      <c r="J4" s="283">
        <v>13.292006172839503</v>
      </c>
      <c r="K4" s="281">
        <v>10.633827160493828</v>
      </c>
      <c r="L4" s="284">
        <v>8.7329012345679029</v>
      </c>
      <c r="M4" s="440">
        <v>5.1014197530864198</v>
      </c>
      <c r="N4" s="278">
        <v>2.3787037037037031</v>
      </c>
      <c r="O4" s="275" t="s">
        <v>84</v>
      </c>
    </row>
    <row r="5" spans="1:15" x14ac:dyDescent="0.3">
      <c r="A5" s="2" t="s">
        <v>21</v>
      </c>
      <c r="B5" s="18">
        <f t="shared" ref="B5:N5" si="0">B3-B4</f>
        <v>0.13999999999999968</v>
      </c>
      <c r="C5" s="17">
        <f t="shared" si="0"/>
        <v>-0.49358024691358016</v>
      </c>
      <c r="D5" s="19">
        <f t="shared" si="0"/>
        <v>0.48021604938271634</v>
      </c>
      <c r="E5" s="20">
        <f t="shared" si="0"/>
        <v>2.226141975308642</v>
      </c>
      <c r="F5" s="21">
        <f t="shared" si="0"/>
        <v>-0.45117283950617271</v>
      </c>
      <c r="G5" s="22">
        <f t="shared" si="0"/>
        <v>-1.5860185185185189</v>
      </c>
      <c r="H5" s="23">
        <f t="shared" si="0"/>
        <v>0.6295061728395055</v>
      </c>
      <c r="I5" s="24">
        <f t="shared" si="0"/>
        <v>-0.92512345679012498</v>
      </c>
      <c r="J5" s="25">
        <f t="shared" si="0"/>
        <v>-0.19200617283950372</v>
      </c>
      <c r="K5" s="23">
        <f t="shared" si="0"/>
        <v>-3.3827160493828501E-2</v>
      </c>
      <c r="L5" s="26">
        <f t="shared" si="0"/>
        <v>0.71709876543209639</v>
      </c>
      <c r="M5" s="441">
        <f t="shared" si="0"/>
        <v>-0.1714197530864201</v>
      </c>
      <c r="N5" s="20">
        <f t="shared" si="0"/>
        <v>1.471296296296297</v>
      </c>
      <c r="O5" s="2" t="s">
        <v>21</v>
      </c>
    </row>
    <row r="6" spans="1:15" x14ac:dyDescent="0.3">
      <c r="A6" s="2" t="s">
        <v>85</v>
      </c>
      <c r="B6" s="18">
        <v>6.13</v>
      </c>
      <c r="C6" s="17">
        <v>-1.98</v>
      </c>
      <c r="D6" s="19">
        <v>-2.1</v>
      </c>
      <c r="E6" s="20">
        <v>1.27</v>
      </c>
      <c r="F6" s="21">
        <v>3.55</v>
      </c>
      <c r="G6" s="22">
        <v>5.4</v>
      </c>
      <c r="H6" s="23">
        <v>9.85</v>
      </c>
      <c r="I6" s="24">
        <v>11.5</v>
      </c>
      <c r="J6" s="25">
        <v>11.7</v>
      </c>
      <c r="K6" s="23">
        <v>7.66</v>
      </c>
      <c r="L6" s="26">
        <v>4.42</v>
      </c>
      <c r="M6" s="441">
        <v>3.45</v>
      </c>
      <c r="N6" s="20">
        <v>-2.5</v>
      </c>
      <c r="O6" s="2" t="s">
        <v>85</v>
      </c>
    </row>
    <row r="7" spans="1:15" x14ac:dyDescent="0.3">
      <c r="A7" s="2" t="s">
        <v>86</v>
      </c>
      <c r="B7" s="18">
        <v>2003</v>
      </c>
      <c r="C7" s="17">
        <v>2009</v>
      </c>
      <c r="D7" s="19">
        <v>2012</v>
      </c>
      <c r="E7" s="20">
        <v>2013</v>
      </c>
      <c r="F7" s="21">
        <v>2017</v>
      </c>
      <c r="G7" s="22">
        <v>2010</v>
      </c>
      <c r="H7" s="23">
        <v>2001</v>
      </c>
      <c r="I7" s="24">
        <v>2011</v>
      </c>
      <c r="J7" s="25">
        <v>2005</v>
      </c>
      <c r="K7" s="23">
        <v>2003</v>
      </c>
      <c r="L7" s="26">
        <v>2003</v>
      </c>
      <c r="M7" s="441">
        <v>2005</v>
      </c>
      <c r="N7" s="20">
        <v>2010</v>
      </c>
      <c r="O7" s="2" t="s">
        <v>86</v>
      </c>
    </row>
    <row r="8" spans="1:15" x14ac:dyDescent="0.3">
      <c r="A8" s="2" t="s">
        <v>87</v>
      </c>
      <c r="B8" s="18">
        <v>7.94</v>
      </c>
      <c r="C8" s="17">
        <v>5.46</v>
      </c>
      <c r="D8" s="19">
        <v>5.07</v>
      </c>
      <c r="E8" s="20">
        <v>5.77</v>
      </c>
      <c r="F8" s="21">
        <v>6.96</v>
      </c>
      <c r="G8" s="22">
        <v>10.5</v>
      </c>
      <c r="H8" s="23">
        <v>13</v>
      </c>
      <c r="I8" s="24">
        <v>15.3</v>
      </c>
      <c r="J8" s="25">
        <v>15.2</v>
      </c>
      <c r="K8" s="23">
        <v>13.9</v>
      </c>
      <c r="L8" s="26">
        <v>12</v>
      </c>
      <c r="M8" s="441">
        <v>7.61</v>
      </c>
      <c r="N8" s="20">
        <v>7.72</v>
      </c>
      <c r="O8" s="2" t="s">
        <v>87</v>
      </c>
    </row>
    <row r="9" spans="1:15" x14ac:dyDescent="0.3">
      <c r="A9" s="2" t="s">
        <v>86</v>
      </c>
      <c r="B9" s="18">
        <v>2014</v>
      </c>
      <c r="C9" s="17">
        <v>2007</v>
      </c>
      <c r="D9" s="19">
        <v>2002</v>
      </c>
      <c r="E9" s="20">
        <v>2017</v>
      </c>
      <c r="F9" s="21">
        <v>2011</v>
      </c>
      <c r="G9" s="22">
        <v>2008</v>
      </c>
      <c r="H9" s="23">
        <v>2017</v>
      </c>
      <c r="I9" s="24">
        <v>2006</v>
      </c>
      <c r="J9" s="25">
        <v>2004</v>
      </c>
      <c r="K9" s="23">
        <v>2006</v>
      </c>
      <c r="L9" s="26">
        <v>2001</v>
      </c>
      <c r="M9" s="441">
        <v>2009</v>
      </c>
      <c r="N9" s="20">
        <v>2015</v>
      </c>
      <c r="O9" s="2" t="s">
        <v>86</v>
      </c>
    </row>
    <row r="10" spans="1:15" x14ac:dyDescent="0.3">
      <c r="A10" s="3" t="s">
        <v>88</v>
      </c>
      <c r="B10" s="18">
        <f>MIN(C10:N10)</f>
        <v>-6.3</v>
      </c>
      <c r="C10" s="5">
        <v>-6.3</v>
      </c>
      <c r="D10" s="6">
        <v>-1.1000000000000001</v>
      </c>
      <c r="E10" s="7">
        <v>-0.2</v>
      </c>
      <c r="F10" s="8">
        <v>-3.3</v>
      </c>
      <c r="G10" s="9">
        <v>0</v>
      </c>
      <c r="H10" s="10">
        <v>6.8</v>
      </c>
      <c r="I10" s="11">
        <v>6.6</v>
      </c>
      <c r="J10" s="12">
        <v>7.6</v>
      </c>
      <c r="K10" s="10">
        <v>4.7</v>
      </c>
      <c r="L10" s="13">
        <v>0.8</v>
      </c>
      <c r="M10" s="442">
        <v>-1.2</v>
      </c>
      <c r="N10" s="7">
        <v>-3.1</v>
      </c>
      <c r="O10" s="3" t="s">
        <v>88</v>
      </c>
    </row>
    <row r="11" spans="1:15" x14ac:dyDescent="0.3">
      <c r="A11" s="35" t="s">
        <v>89</v>
      </c>
      <c r="B11" s="50">
        <v>43486</v>
      </c>
      <c r="C11" s="39">
        <v>43486</v>
      </c>
      <c r="D11" s="40">
        <v>43500</v>
      </c>
      <c r="E11" s="41">
        <v>43543</v>
      </c>
      <c r="F11" s="42">
        <v>43569</v>
      </c>
      <c r="G11" s="43">
        <v>43591</v>
      </c>
      <c r="H11" s="44">
        <v>43627</v>
      </c>
      <c r="I11" s="45">
        <v>43662</v>
      </c>
      <c r="J11" s="46">
        <v>43698</v>
      </c>
      <c r="K11" s="44">
        <v>43726</v>
      </c>
      <c r="L11" s="47">
        <v>43766</v>
      </c>
      <c r="M11" s="443">
        <v>43799</v>
      </c>
      <c r="N11" s="41">
        <v>43802</v>
      </c>
      <c r="O11" s="35" t="s">
        <v>89</v>
      </c>
    </row>
    <row r="12" spans="1:15" x14ac:dyDescent="0.3">
      <c r="A12" s="2" t="s">
        <v>90</v>
      </c>
      <c r="B12" s="18">
        <v>-15.7</v>
      </c>
      <c r="C12" s="17">
        <v>-15.7</v>
      </c>
      <c r="D12" s="19">
        <v>-13.5</v>
      </c>
      <c r="E12" s="32">
        <v>-11.9</v>
      </c>
      <c r="F12" s="21">
        <v>-5.2</v>
      </c>
      <c r="G12" s="22">
        <v>-0.8</v>
      </c>
      <c r="H12" s="23">
        <v>3.1</v>
      </c>
      <c r="I12" s="24">
        <v>5.0999999999999996</v>
      </c>
      <c r="J12" s="25">
        <v>5.7</v>
      </c>
      <c r="K12" s="23">
        <v>0.7</v>
      </c>
      <c r="L12" s="26">
        <v>-5.5</v>
      </c>
      <c r="M12" s="441">
        <v>-6</v>
      </c>
      <c r="N12" s="20">
        <v>-10.6</v>
      </c>
      <c r="O12" s="2" t="s">
        <v>90</v>
      </c>
    </row>
    <row r="13" spans="1:15" ht="15" thickBot="1" x14ac:dyDescent="0.35">
      <c r="A13" s="49" t="s">
        <v>89</v>
      </c>
      <c r="B13" s="50">
        <v>39820</v>
      </c>
      <c r="C13" s="51">
        <v>39820</v>
      </c>
      <c r="D13" s="52">
        <v>40951</v>
      </c>
      <c r="E13" s="218">
        <v>38415</v>
      </c>
      <c r="F13" s="54">
        <v>37719</v>
      </c>
      <c r="G13" s="55">
        <v>42491</v>
      </c>
      <c r="H13" s="56">
        <v>38869</v>
      </c>
      <c r="I13" s="57">
        <v>40727</v>
      </c>
      <c r="J13" s="58">
        <v>40786</v>
      </c>
      <c r="K13" s="56">
        <v>43373</v>
      </c>
      <c r="L13" s="59">
        <v>37922</v>
      </c>
      <c r="M13" s="444">
        <v>40511</v>
      </c>
      <c r="N13" s="53">
        <v>40530</v>
      </c>
      <c r="O13" s="49" t="s">
        <v>89</v>
      </c>
    </row>
    <row r="14" spans="1:15" ht="15" thickTop="1" x14ac:dyDescent="0.3">
      <c r="A14" s="289" t="s">
        <v>97</v>
      </c>
      <c r="B14" s="434">
        <f>INT(SUM(C14:N14)*100/12)/100</f>
        <v>7.87</v>
      </c>
      <c r="C14" s="290">
        <v>2</v>
      </c>
      <c r="D14" s="291">
        <v>3.1</v>
      </c>
      <c r="E14" s="292">
        <v>6.1</v>
      </c>
      <c r="F14" s="293">
        <v>5.5</v>
      </c>
      <c r="G14" s="294">
        <v>7.8</v>
      </c>
      <c r="H14" s="295">
        <v>12.4</v>
      </c>
      <c r="I14" s="296">
        <v>13.1</v>
      </c>
      <c r="J14" s="297">
        <v>13.8</v>
      </c>
      <c r="K14" s="295">
        <v>11.3</v>
      </c>
      <c r="L14" s="298">
        <v>10</v>
      </c>
      <c r="M14" s="439">
        <v>5.2</v>
      </c>
      <c r="N14" s="292">
        <v>4.2</v>
      </c>
      <c r="O14" s="289" t="s">
        <v>97</v>
      </c>
    </row>
    <row r="15" spans="1:15" x14ac:dyDescent="0.3">
      <c r="A15" s="275" t="s">
        <v>98</v>
      </c>
      <c r="B15" s="253">
        <f>INT(SUM(C15:N15)*100/12)/100</f>
        <v>7.29</v>
      </c>
      <c r="C15" s="276">
        <v>1</v>
      </c>
      <c r="D15" s="277">
        <v>1.1000000000000001</v>
      </c>
      <c r="E15" s="278">
        <v>3.8</v>
      </c>
      <c r="F15" s="279">
        <v>4.5999999999999996</v>
      </c>
      <c r="G15" s="280">
        <v>9.1999999999999993</v>
      </c>
      <c r="H15" s="281">
        <v>11.7</v>
      </c>
      <c r="I15" s="282">
        <v>12</v>
      </c>
      <c r="J15" s="283">
        <v>13.3</v>
      </c>
      <c r="K15" s="281">
        <v>12.7</v>
      </c>
      <c r="L15" s="284">
        <v>9.6999999999999993</v>
      </c>
      <c r="M15" s="440">
        <v>6.1</v>
      </c>
      <c r="N15" s="278">
        <v>2.2999999999999998</v>
      </c>
      <c r="O15" s="275" t="s">
        <v>98</v>
      </c>
    </row>
    <row r="16" spans="1:15" x14ac:dyDescent="0.3">
      <c r="A16" s="2" t="s">
        <v>21</v>
      </c>
      <c r="B16" s="18">
        <f t="shared" ref="B16:N16" si="1">B14-B15</f>
        <v>0.58000000000000007</v>
      </c>
      <c r="C16" s="17">
        <f t="shared" si="1"/>
        <v>1</v>
      </c>
      <c r="D16" s="19">
        <f t="shared" si="1"/>
        <v>2</v>
      </c>
      <c r="E16" s="20">
        <f t="shared" si="1"/>
        <v>2.2999999999999998</v>
      </c>
      <c r="F16" s="21">
        <f t="shared" si="1"/>
        <v>0.90000000000000036</v>
      </c>
      <c r="G16" s="280">
        <f>G14-G15</f>
        <v>-1.3999999999999995</v>
      </c>
      <c r="H16" s="23">
        <f t="shared" si="1"/>
        <v>0.70000000000000107</v>
      </c>
      <c r="I16" s="24">
        <f t="shared" si="1"/>
        <v>1.0999999999999996</v>
      </c>
      <c r="J16" s="25">
        <f t="shared" si="1"/>
        <v>0.5</v>
      </c>
      <c r="K16" s="23">
        <f t="shared" si="1"/>
        <v>-1.3999999999999986</v>
      </c>
      <c r="L16" s="26">
        <f t="shared" si="1"/>
        <v>0.30000000000000071</v>
      </c>
      <c r="M16" s="441">
        <f t="shared" si="1"/>
        <v>-0.89999999999999947</v>
      </c>
      <c r="N16" s="20">
        <f t="shared" si="1"/>
        <v>1.9000000000000004</v>
      </c>
      <c r="O16" s="2" t="s">
        <v>21</v>
      </c>
    </row>
    <row r="17" spans="1:15" x14ac:dyDescent="0.3">
      <c r="A17" s="2" t="s">
        <v>85</v>
      </c>
      <c r="B17" s="16"/>
      <c r="C17" s="17">
        <v>-5.6</v>
      </c>
      <c r="D17" s="19">
        <v>-7.6</v>
      </c>
      <c r="E17" s="20">
        <v>-0.7</v>
      </c>
      <c r="F17" s="21">
        <v>2.2000000000000002</v>
      </c>
      <c r="G17" s="22">
        <v>5.8</v>
      </c>
      <c r="H17" s="23">
        <v>8.3000000000000007</v>
      </c>
      <c r="I17" s="24">
        <v>11.1</v>
      </c>
      <c r="J17" s="25">
        <v>10.6</v>
      </c>
      <c r="K17" s="23">
        <v>7.6</v>
      </c>
      <c r="L17" s="26">
        <v>5.0999999999999996</v>
      </c>
      <c r="M17" s="441">
        <v>1</v>
      </c>
      <c r="N17" s="20">
        <v>-2.4</v>
      </c>
      <c r="O17" s="2" t="s">
        <v>85</v>
      </c>
    </row>
    <row r="18" spans="1:15" x14ac:dyDescent="0.3">
      <c r="A18" s="2" t="s">
        <v>86</v>
      </c>
      <c r="B18" s="217"/>
      <c r="C18" s="17">
        <v>1963</v>
      </c>
      <c r="D18" s="19">
        <v>1956</v>
      </c>
      <c r="E18" s="20">
        <v>1955</v>
      </c>
      <c r="F18" s="21">
        <v>1954</v>
      </c>
      <c r="G18" s="22">
        <v>2010</v>
      </c>
      <c r="H18" s="23">
        <v>1949</v>
      </c>
      <c r="I18" s="24">
        <v>1984</v>
      </c>
      <c r="J18" s="25">
        <v>1978</v>
      </c>
      <c r="K18" s="23">
        <v>1986</v>
      </c>
      <c r="L18" s="26">
        <v>1947</v>
      </c>
      <c r="M18" s="441">
        <v>1985</v>
      </c>
      <c r="N18" s="20">
        <v>2010</v>
      </c>
      <c r="O18" s="2" t="s">
        <v>86</v>
      </c>
    </row>
    <row r="19" spans="1:15" x14ac:dyDescent="0.3">
      <c r="A19" s="2" t="s">
        <v>87</v>
      </c>
      <c r="B19" s="16"/>
      <c r="C19" s="17">
        <v>5.5</v>
      </c>
      <c r="D19" s="19">
        <v>5.4</v>
      </c>
      <c r="E19" s="20">
        <v>6.4</v>
      </c>
      <c r="F19" s="21">
        <v>7.9</v>
      </c>
      <c r="G19" s="22">
        <v>10.5</v>
      </c>
      <c r="H19" s="23">
        <v>13.6</v>
      </c>
      <c r="I19" s="24">
        <v>15.3</v>
      </c>
      <c r="J19" s="25">
        <v>15.8</v>
      </c>
      <c r="K19" s="23">
        <v>14</v>
      </c>
      <c r="L19" s="26">
        <v>11.9</v>
      </c>
      <c r="M19" s="441">
        <v>9.3000000000000007</v>
      </c>
      <c r="N19" s="20">
        <v>8</v>
      </c>
      <c r="O19" s="2" t="s">
        <v>87</v>
      </c>
    </row>
    <row r="20" spans="1:15" x14ac:dyDescent="0.3">
      <c r="A20" s="2" t="s">
        <v>86</v>
      </c>
      <c r="B20" s="217"/>
      <c r="C20" s="17">
        <v>2007</v>
      </c>
      <c r="D20" s="19">
        <v>1990</v>
      </c>
      <c r="E20" s="20">
        <v>2017</v>
      </c>
      <c r="F20" s="21">
        <v>1961</v>
      </c>
      <c r="G20" s="22">
        <v>2000</v>
      </c>
      <c r="H20" s="23">
        <v>2017</v>
      </c>
      <c r="I20" s="24">
        <v>2006</v>
      </c>
      <c r="J20" s="25">
        <v>1997</v>
      </c>
      <c r="K20" s="23">
        <v>2016</v>
      </c>
      <c r="L20" s="26">
        <v>2001</v>
      </c>
      <c r="M20" s="441">
        <v>1994</v>
      </c>
      <c r="N20" s="20">
        <v>2015</v>
      </c>
      <c r="O20" s="2" t="s">
        <v>86</v>
      </c>
    </row>
    <row r="21" spans="1:15" x14ac:dyDescent="0.3">
      <c r="A21" s="3" t="s">
        <v>100</v>
      </c>
      <c r="B21" s="18">
        <f>MIN(C21:N21)</f>
        <v>-5.8</v>
      </c>
      <c r="C21" s="5">
        <v>-5.8</v>
      </c>
      <c r="D21" s="6">
        <v>-0.4</v>
      </c>
      <c r="E21" s="7">
        <v>1.5</v>
      </c>
      <c r="F21" s="8">
        <v>-2.1</v>
      </c>
      <c r="G21" s="9">
        <v>1.8</v>
      </c>
      <c r="H21" s="10">
        <v>7.6</v>
      </c>
      <c r="I21" s="11">
        <v>7.3</v>
      </c>
      <c r="J21" s="12">
        <v>8.6999999999999993</v>
      </c>
      <c r="K21" s="10">
        <v>6.1</v>
      </c>
      <c r="L21" s="13">
        <v>3</v>
      </c>
      <c r="M21" s="442">
        <v>-1.6</v>
      </c>
      <c r="N21" s="7">
        <v>-3</v>
      </c>
      <c r="O21" s="3" t="s">
        <v>100</v>
      </c>
    </row>
    <row r="22" spans="1:15" x14ac:dyDescent="0.3">
      <c r="A22" s="35" t="s">
        <v>89</v>
      </c>
      <c r="B22" s="38">
        <v>43496</v>
      </c>
      <c r="C22" s="39">
        <v>43496</v>
      </c>
      <c r="D22" s="40">
        <v>43497</v>
      </c>
      <c r="E22" s="41">
        <v>43550</v>
      </c>
      <c r="F22" s="42">
        <v>43569</v>
      </c>
      <c r="G22" s="43">
        <v>43591</v>
      </c>
      <c r="H22" s="44">
        <v>43627</v>
      </c>
      <c r="I22" s="45">
        <v>43654</v>
      </c>
      <c r="J22" s="46">
        <v>43698</v>
      </c>
      <c r="K22" s="44">
        <v>43726</v>
      </c>
      <c r="L22" s="47">
        <v>43766</v>
      </c>
      <c r="M22" s="443">
        <v>43799</v>
      </c>
      <c r="N22" s="41">
        <v>43804</v>
      </c>
      <c r="O22" s="35" t="s">
        <v>89</v>
      </c>
    </row>
    <row r="23" spans="1:15" x14ac:dyDescent="0.3">
      <c r="A23" s="2" t="s">
        <v>17</v>
      </c>
      <c r="B23" s="18">
        <v>-17.399999999999999</v>
      </c>
      <c r="C23" s="17">
        <v>-17.399999999999999</v>
      </c>
      <c r="D23" s="19">
        <v>-15.2</v>
      </c>
      <c r="E23" s="20">
        <v>-9.8000000000000007</v>
      </c>
      <c r="F23" s="21">
        <v>-3.8</v>
      </c>
      <c r="G23" s="22">
        <v>-1.6</v>
      </c>
      <c r="H23" s="23">
        <v>0</v>
      </c>
      <c r="I23" s="24">
        <v>1.3</v>
      </c>
      <c r="J23" s="25">
        <v>4.9000000000000004</v>
      </c>
      <c r="K23" s="23">
        <v>1.3</v>
      </c>
      <c r="L23" s="26">
        <v>-5</v>
      </c>
      <c r="M23" s="441">
        <v>-8.5</v>
      </c>
      <c r="N23" s="20">
        <v>-14.6</v>
      </c>
      <c r="O23" s="2" t="s">
        <v>17</v>
      </c>
    </row>
    <row r="24" spans="1:15" x14ac:dyDescent="0.3">
      <c r="A24" s="2" t="s">
        <v>89</v>
      </c>
      <c r="B24" s="38">
        <v>31064</v>
      </c>
      <c r="C24" s="73">
        <v>31064</v>
      </c>
      <c r="D24" s="74">
        <v>10637</v>
      </c>
      <c r="E24" s="75">
        <v>38415</v>
      </c>
      <c r="F24" s="76">
        <v>8128</v>
      </c>
      <c r="G24" s="77">
        <v>22038</v>
      </c>
      <c r="H24" s="78">
        <v>12219</v>
      </c>
      <c r="I24" s="79">
        <v>12264</v>
      </c>
      <c r="J24" s="80">
        <v>29095</v>
      </c>
      <c r="K24" s="78">
        <v>29121</v>
      </c>
      <c r="L24" s="81">
        <v>7952</v>
      </c>
      <c r="M24" s="445">
        <v>10169</v>
      </c>
      <c r="N24" s="75">
        <v>13504</v>
      </c>
      <c r="O24" s="2" t="s">
        <v>89</v>
      </c>
    </row>
    <row r="25" spans="1:15" x14ac:dyDescent="0.3">
      <c r="A25" s="83" t="s">
        <v>101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83" t="s">
        <v>101</v>
      </c>
    </row>
    <row r="26" spans="1:15" x14ac:dyDescent="0.3">
      <c r="A26" s="263" t="s">
        <v>102</v>
      </c>
      <c r="B26" s="264">
        <f>INT(SUM(C26:N26)*100/12)/100</f>
        <v>16.12</v>
      </c>
      <c r="C26" s="265">
        <v>6.18</v>
      </c>
      <c r="D26" s="266">
        <v>11.8</v>
      </c>
      <c r="E26" s="267">
        <v>12.5</v>
      </c>
      <c r="F26" s="268">
        <v>16</v>
      </c>
      <c r="G26" s="269">
        <v>17.899999999999999</v>
      </c>
      <c r="H26" s="270">
        <v>23.3</v>
      </c>
      <c r="I26" s="271">
        <v>25.3</v>
      </c>
      <c r="J26" s="272">
        <v>24.7</v>
      </c>
      <c r="K26" s="270">
        <v>20.7</v>
      </c>
      <c r="L26" s="273">
        <v>15.8</v>
      </c>
      <c r="M26" s="447">
        <v>10.1</v>
      </c>
      <c r="N26" s="267">
        <v>9.25</v>
      </c>
      <c r="O26" s="263" t="s">
        <v>102</v>
      </c>
    </row>
    <row r="27" spans="1:15" x14ac:dyDescent="0.3">
      <c r="A27" s="275" t="s">
        <v>103</v>
      </c>
      <c r="B27" s="253">
        <f>INT(SUM(C27:N27)*100/12)/100</f>
        <v>15.69</v>
      </c>
      <c r="C27" s="276">
        <v>7.344753086419753</v>
      </c>
      <c r="D27" s="277">
        <v>7.9599691358024707</v>
      </c>
      <c r="E27" s="278">
        <v>11.839783950617283</v>
      </c>
      <c r="F27" s="279">
        <v>16.216080246913585</v>
      </c>
      <c r="G27" s="280">
        <v>18.923703703703705</v>
      </c>
      <c r="H27" s="281">
        <v>22.094074074074072</v>
      </c>
      <c r="I27" s="282">
        <v>24.065987654320985</v>
      </c>
      <c r="J27" s="283">
        <v>23.707098765432097</v>
      </c>
      <c r="K27" s="281">
        <v>20.915956790123456</v>
      </c>
      <c r="L27" s="284">
        <v>16.502006172839508</v>
      </c>
      <c r="M27" s="440">
        <v>11.172438271604939</v>
      </c>
      <c r="N27" s="278">
        <v>7.6201851851851847</v>
      </c>
      <c r="O27" s="275" t="s">
        <v>103</v>
      </c>
    </row>
    <row r="28" spans="1:15" x14ac:dyDescent="0.3">
      <c r="A28" s="2" t="s">
        <v>21</v>
      </c>
      <c r="B28" s="18">
        <f t="shared" ref="B28:N28" si="2">B26-B27</f>
        <v>0.43000000000000149</v>
      </c>
      <c r="C28" s="17">
        <f t="shared" si="2"/>
        <v>-1.1647530864197533</v>
      </c>
      <c r="D28" s="19">
        <f t="shared" si="2"/>
        <v>3.84003086419753</v>
      </c>
      <c r="E28" s="20">
        <f t="shared" si="2"/>
        <v>0.66021604938271672</v>
      </c>
      <c r="F28" s="21">
        <f t="shared" si="2"/>
        <v>-0.21608024691358452</v>
      </c>
      <c r="G28" s="22">
        <f t="shared" si="2"/>
        <v>-1.0237037037037062</v>
      </c>
      <c r="H28" s="23">
        <f t="shared" si="2"/>
        <v>1.2059259259259285</v>
      </c>
      <c r="I28" s="24">
        <f t="shared" si="2"/>
        <v>1.234012345679016</v>
      </c>
      <c r="J28" s="25">
        <f t="shared" si="2"/>
        <v>0.99290123456790269</v>
      </c>
      <c r="K28" s="23">
        <f t="shared" si="2"/>
        <v>-0.2159567901234567</v>
      </c>
      <c r="L28" s="26">
        <f t="shared" si="2"/>
        <v>-0.70200617283950706</v>
      </c>
      <c r="M28" s="441">
        <f t="shared" si="2"/>
        <v>-1.0724382716049394</v>
      </c>
      <c r="N28" s="20">
        <f t="shared" si="2"/>
        <v>1.6298148148148153</v>
      </c>
      <c r="O28" s="2" t="s">
        <v>21</v>
      </c>
    </row>
    <row r="29" spans="1:15" x14ac:dyDescent="0.3">
      <c r="A29" s="2" t="s">
        <v>104</v>
      </c>
      <c r="B29" s="18">
        <v>14.88</v>
      </c>
      <c r="C29" s="17">
        <v>3.15</v>
      </c>
      <c r="D29" s="19">
        <v>5.07</v>
      </c>
      <c r="E29" s="20">
        <v>9.8000000000000007</v>
      </c>
      <c r="F29" s="21">
        <v>12.9</v>
      </c>
      <c r="G29" s="22">
        <v>16</v>
      </c>
      <c r="H29" s="23">
        <v>20</v>
      </c>
      <c r="I29" s="24">
        <v>21.9</v>
      </c>
      <c r="J29" s="25">
        <v>21.3</v>
      </c>
      <c r="K29" s="23">
        <v>18.100000000000001</v>
      </c>
      <c r="L29" s="26">
        <v>13.5</v>
      </c>
      <c r="M29" s="441">
        <v>9.4</v>
      </c>
      <c r="N29" s="20">
        <v>2.39</v>
      </c>
      <c r="O29" s="2" t="s">
        <v>104</v>
      </c>
    </row>
    <row r="30" spans="1:15" x14ac:dyDescent="0.3">
      <c r="A30" s="2" t="s">
        <v>86</v>
      </c>
      <c r="B30" s="18">
        <v>2013</v>
      </c>
      <c r="C30" s="17">
        <v>2010</v>
      </c>
      <c r="D30" s="19">
        <v>2012</v>
      </c>
      <c r="E30" s="20">
        <v>2006</v>
      </c>
      <c r="F30" s="21">
        <v>2001</v>
      </c>
      <c r="G30" s="22">
        <v>2013</v>
      </c>
      <c r="H30" s="23">
        <v>2002</v>
      </c>
      <c r="I30" s="24">
        <v>2002</v>
      </c>
      <c r="J30" s="25">
        <v>2014</v>
      </c>
      <c r="K30" s="23">
        <v>2001</v>
      </c>
      <c r="L30" s="26">
        <v>2003</v>
      </c>
      <c r="M30" s="441">
        <v>2010</v>
      </c>
      <c r="N30" s="20">
        <v>2010</v>
      </c>
      <c r="O30" s="2" t="s">
        <v>86</v>
      </c>
    </row>
    <row r="31" spans="1:15" x14ac:dyDescent="0.3">
      <c r="A31" s="2" t="s">
        <v>105</v>
      </c>
      <c r="B31" s="18">
        <v>16.66</v>
      </c>
      <c r="C31" s="17">
        <v>10.3</v>
      </c>
      <c r="D31" s="19">
        <v>11.8</v>
      </c>
      <c r="E31" s="20">
        <v>14.9</v>
      </c>
      <c r="F31" s="21">
        <v>20.8</v>
      </c>
      <c r="G31" s="22">
        <v>22.1</v>
      </c>
      <c r="H31" s="23">
        <v>24.2</v>
      </c>
      <c r="I31" s="24">
        <v>28.9</v>
      </c>
      <c r="J31" s="25">
        <v>26.9</v>
      </c>
      <c r="K31" s="23">
        <v>23.8</v>
      </c>
      <c r="L31" s="26">
        <v>19.2</v>
      </c>
      <c r="M31" s="441">
        <v>13.1</v>
      </c>
      <c r="N31" s="20">
        <v>12</v>
      </c>
      <c r="O31" s="2" t="s">
        <v>105</v>
      </c>
    </row>
    <row r="32" spans="1:15" x14ac:dyDescent="0.3">
      <c r="A32" s="2" t="s">
        <v>86</v>
      </c>
      <c r="B32" s="18">
        <v>2014</v>
      </c>
      <c r="C32" s="17">
        <v>2007</v>
      </c>
      <c r="D32" s="19">
        <v>2019</v>
      </c>
      <c r="E32" s="20">
        <v>2014</v>
      </c>
      <c r="F32" s="21">
        <v>2007</v>
      </c>
      <c r="G32" s="22">
        <v>2008</v>
      </c>
      <c r="H32" s="23">
        <v>2017</v>
      </c>
      <c r="I32" s="24">
        <v>2006</v>
      </c>
      <c r="J32" s="25">
        <v>2003</v>
      </c>
      <c r="K32" s="23">
        <v>2006</v>
      </c>
      <c r="L32" s="26">
        <v>2005</v>
      </c>
      <c r="M32" s="441">
        <v>2006</v>
      </c>
      <c r="N32" s="20">
        <v>2015</v>
      </c>
      <c r="O32" s="2" t="s">
        <v>86</v>
      </c>
    </row>
    <row r="33" spans="1:15" x14ac:dyDescent="0.3">
      <c r="A33" s="3" t="s">
        <v>106</v>
      </c>
      <c r="B33" s="18">
        <f>MAX(C33:N33)</f>
        <v>42</v>
      </c>
      <c r="C33" s="5">
        <v>10.6</v>
      </c>
      <c r="D33" s="6">
        <v>18.7</v>
      </c>
      <c r="E33" s="7">
        <v>20.2</v>
      </c>
      <c r="F33" s="8">
        <v>26.2</v>
      </c>
      <c r="G33" s="9">
        <v>24</v>
      </c>
      <c r="H33" s="10">
        <v>34.700000000000003</v>
      </c>
      <c r="I33" s="11">
        <v>42</v>
      </c>
      <c r="J33" s="12">
        <v>34.200000000000003</v>
      </c>
      <c r="K33" s="10">
        <v>27.2</v>
      </c>
      <c r="L33" s="13">
        <v>21.2</v>
      </c>
      <c r="M33" s="442">
        <v>15.6</v>
      </c>
      <c r="N33" s="7">
        <v>14.2</v>
      </c>
      <c r="O33" s="3" t="s">
        <v>106</v>
      </c>
    </row>
    <row r="34" spans="1:15" x14ac:dyDescent="0.3">
      <c r="A34" s="35" t="s">
        <v>89</v>
      </c>
      <c r="B34" s="38">
        <v>43671</v>
      </c>
      <c r="C34" s="39">
        <v>43478</v>
      </c>
      <c r="D34" s="40">
        <v>43522</v>
      </c>
      <c r="E34" s="41">
        <v>43554</v>
      </c>
      <c r="F34" s="42">
        <v>43575</v>
      </c>
      <c r="G34" s="43">
        <v>43616</v>
      </c>
      <c r="H34" s="44">
        <v>43645</v>
      </c>
      <c r="I34" s="45">
        <v>43671</v>
      </c>
      <c r="J34" s="46">
        <v>43704</v>
      </c>
      <c r="K34" s="44">
        <v>43729</v>
      </c>
      <c r="L34" s="47">
        <v>43752</v>
      </c>
      <c r="M34" s="443">
        <v>43770</v>
      </c>
      <c r="N34" s="41">
        <v>43816</v>
      </c>
      <c r="O34" s="35" t="s">
        <v>89</v>
      </c>
    </row>
    <row r="35" spans="1:15" x14ac:dyDescent="0.3">
      <c r="A35" s="2" t="s">
        <v>107</v>
      </c>
      <c r="B35" s="18">
        <v>42</v>
      </c>
      <c r="C35" s="17">
        <v>14.6</v>
      </c>
      <c r="D35" s="19">
        <v>18.7</v>
      </c>
      <c r="E35" s="32">
        <v>22.9</v>
      </c>
      <c r="F35" s="21">
        <v>27.7</v>
      </c>
      <c r="G35" s="22">
        <v>32</v>
      </c>
      <c r="H35" s="23">
        <v>36.4</v>
      </c>
      <c r="I35" s="24">
        <v>42</v>
      </c>
      <c r="J35" s="84">
        <v>37.799999999999997</v>
      </c>
      <c r="K35" s="23">
        <v>33.4</v>
      </c>
      <c r="L35" s="26">
        <v>28.8</v>
      </c>
      <c r="M35" s="441">
        <v>20.9</v>
      </c>
      <c r="N35" s="20">
        <v>15.4</v>
      </c>
      <c r="O35" s="2" t="s">
        <v>107</v>
      </c>
    </row>
    <row r="36" spans="1:15" ht="15" thickBot="1" x14ac:dyDescent="0.35">
      <c r="A36" s="49" t="s">
        <v>89</v>
      </c>
      <c r="B36" s="50">
        <v>43671</v>
      </c>
      <c r="C36" s="39">
        <v>41645</v>
      </c>
      <c r="D36" s="52">
        <v>43522</v>
      </c>
      <c r="E36" s="218">
        <v>42824</v>
      </c>
      <c r="F36" s="54">
        <v>40656</v>
      </c>
      <c r="G36" s="55">
        <v>38499</v>
      </c>
      <c r="H36" s="56">
        <v>40721</v>
      </c>
      <c r="I36" s="57">
        <v>43671</v>
      </c>
      <c r="J36" s="200">
        <v>37843</v>
      </c>
      <c r="K36" s="56">
        <v>41522</v>
      </c>
      <c r="L36" s="59">
        <v>40817</v>
      </c>
      <c r="M36" s="444">
        <v>42315</v>
      </c>
      <c r="N36" s="53">
        <v>39056</v>
      </c>
      <c r="O36" s="49" t="s">
        <v>89</v>
      </c>
    </row>
    <row r="37" spans="1:15" ht="15" thickTop="1" x14ac:dyDescent="0.3">
      <c r="A37" s="289" t="s">
        <v>112</v>
      </c>
      <c r="B37" s="151">
        <f>INT(SUM(C37:N37)*100/12)/100</f>
        <v>15.74</v>
      </c>
      <c r="C37" s="290">
        <v>6.3</v>
      </c>
      <c r="D37" s="291">
        <v>11.5</v>
      </c>
      <c r="E37" s="292">
        <v>12</v>
      </c>
      <c r="F37" s="293">
        <v>15.4</v>
      </c>
      <c r="G37" s="294">
        <v>17.2</v>
      </c>
      <c r="H37" s="295">
        <v>22.6</v>
      </c>
      <c r="I37" s="296">
        <v>24.4</v>
      </c>
      <c r="J37" s="297">
        <v>23.8</v>
      </c>
      <c r="K37" s="295">
        <v>20.3</v>
      </c>
      <c r="L37" s="298">
        <v>15.8</v>
      </c>
      <c r="M37" s="439">
        <v>10.3</v>
      </c>
      <c r="N37" s="292">
        <v>9.3000000000000007</v>
      </c>
      <c r="O37" s="289" t="s">
        <v>112</v>
      </c>
    </row>
    <row r="38" spans="1:15" x14ac:dyDescent="0.3">
      <c r="A38" s="275" t="s">
        <v>113</v>
      </c>
      <c r="B38" s="253">
        <f>INT(SUM(C38:N38)*100/12)/100</f>
        <v>13.79</v>
      </c>
      <c r="C38" s="276">
        <v>5.9</v>
      </c>
      <c r="D38" s="277">
        <v>6.9</v>
      </c>
      <c r="E38" s="278">
        <v>10.1</v>
      </c>
      <c r="F38" s="279">
        <v>13</v>
      </c>
      <c r="G38" s="280">
        <v>16.8</v>
      </c>
      <c r="H38" s="281">
        <v>19.3</v>
      </c>
      <c r="I38" s="282">
        <v>21.4</v>
      </c>
      <c r="J38" s="283">
        <v>21.6</v>
      </c>
      <c r="K38" s="281">
        <v>19.2</v>
      </c>
      <c r="L38" s="284">
        <v>14.9</v>
      </c>
      <c r="M38" s="440">
        <v>9.6</v>
      </c>
      <c r="N38" s="278">
        <v>6.8</v>
      </c>
      <c r="O38" s="275" t="s">
        <v>113</v>
      </c>
    </row>
    <row r="39" spans="1:15" x14ac:dyDescent="0.3">
      <c r="A39" s="2" t="s">
        <v>21</v>
      </c>
      <c r="B39" s="18">
        <f t="shared" ref="B39:N39" si="3">B37-B38</f>
        <v>1.9500000000000011</v>
      </c>
      <c r="C39" s="17">
        <f t="shared" si="3"/>
        <v>0.39999999999999947</v>
      </c>
      <c r="D39" s="19">
        <f t="shared" si="3"/>
        <v>4.5999999999999996</v>
      </c>
      <c r="E39" s="20">
        <f t="shared" si="3"/>
        <v>1.9000000000000004</v>
      </c>
      <c r="F39" s="21">
        <f t="shared" si="3"/>
        <v>2.4000000000000004</v>
      </c>
      <c r="G39" s="22">
        <f t="shared" si="3"/>
        <v>0.39999999999999858</v>
      </c>
      <c r="H39" s="23">
        <f t="shared" si="3"/>
        <v>3.3000000000000007</v>
      </c>
      <c r="I39" s="24">
        <f t="shared" si="3"/>
        <v>3</v>
      </c>
      <c r="J39" s="25">
        <f t="shared" si="3"/>
        <v>2.1999999999999993</v>
      </c>
      <c r="K39" s="23">
        <f t="shared" si="3"/>
        <v>1.1000000000000014</v>
      </c>
      <c r="L39" s="26">
        <f t="shared" si="3"/>
        <v>0.90000000000000036</v>
      </c>
      <c r="M39" s="441">
        <f t="shared" si="3"/>
        <v>0.70000000000000107</v>
      </c>
      <c r="N39" s="20">
        <f t="shared" si="3"/>
        <v>2.5000000000000009</v>
      </c>
      <c r="O39" s="2" t="s">
        <v>21</v>
      </c>
    </row>
    <row r="40" spans="1:15" x14ac:dyDescent="0.3">
      <c r="A40" s="2" t="s">
        <v>104</v>
      </c>
      <c r="B40" s="16"/>
      <c r="C40" s="17">
        <v>-0.6</v>
      </c>
      <c r="D40" s="19">
        <v>0.5</v>
      </c>
      <c r="E40" s="20">
        <v>6.6</v>
      </c>
      <c r="F40" s="21">
        <v>9.3000000000000007</v>
      </c>
      <c r="G40" s="22">
        <v>13.1</v>
      </c>
      <c r="H40" s="23">
        <v>16.3</v>
      </c>
      <c r="I40" s="24">
        <v>18.100000000000001</v>
      </c>
      <c r="J40" s="25">
        <v>18.7</v>
      </c>
      <c r="K40" s="23">
        <v>16.3</v>
      </c>
      <c r="L40" s="26">
        <v>10</v>
      </c>
      <c r="M40" s="441">
        <v>6.1</v>
      </c>
      <c r="N40" s="20">
        <v>2.2000000000000002</v>
      </c>
      <c r="O40" s="2" t="s">
        <v>104</v>
      </c>
    </row>
    <row r="41" spans="1:15" x14ac:dyDescent="0.3">
      <c r="A41" s="2" t="s">
        <v>86</v>
      </c>
      <c r="B41" s="217"/>
      <c r="C41" s="17">
        <v>1963</v>
      </c>
      <c r="D41" s="19">
        <v>1956</v>
      </c>
      <c r="E41" s="20">
        <v>1970</v>
      </c>
      <c r="F41" s="21">
        <v>1986</v>
      </c>
      <c r="G41" s="22">
        <v>1984</v>
      </c>
      <c r="H41" s="23">
        <v>1991</v>
      </c>
      <c r="I41" s="24">
        <v>1965</v>
      </c>
      <c r="J41" s="25">
        <v>1963</v>
      </c>
      <c r="K41" s="23">
        <v>1986</v>
      </c>
      <c r="L41" s="26">
        <v>1974</v>
      </c>
      <c r="M41" s="441">
        <v>1993</v>
      </c>
      <c r="N41" s="20">
        <v>2010</v>
      </c>
      <c r="O41" s="2" t="s">
        <v>86</v>
      </c>
    </row>
    <row r="42" spans="1:15" x14ac:dyDescent="0.3">
      <c r="A42" s="2" t="s">
        <v>105</v>
      </c>
      <c r="B42" s="16"/>
      <c r="C42" s="17">
        <v>9.9</v>
      </c>
      <c r="D42" s="19">
        <v>11.9</v>
      </c>
      <c r="E42" s="20">
        <v>14.8</v>
      </c>
      <c r="F42" s="21">
        <v>16.8</v>
      </c>
      <c r="G42" s="22">
        <v>20.9</v>
      </c>
      <c r="H42" s="23">
        <v>23.9</v>
      </c>
      <c r="I42" s="24">
        <v>27.3</v>
      </c>
      <c r="J42" s="25">
        <v>27.9</v>
      </c>
      <c r="K42" s="23">
        <v>23.9</v>
      </c>
      <c r="L42" s="26">
        <v>18.100000000000001</v>
      </c>
      <c r="M42" s="441">
        <v>13.1</v>
      </c>
      <c r="N42" s="20">
        <v>12.3</v>
      </c>
      <c r="O42" s="2" t="s">
        <v>105</v>
      </c>
    </row>
    <row r="43" spans="1:15" x14ac:dyDescent="0.3">
      <c r="A43" s="2" t="s">
        <v>86</v>
      </c>
      <c r="B43" s="217"/>
      <c r="C43" s="17">
        <v>2007</v>
      </c>
      <c r="D43" s="19">
        <v>1990</v>
      </c>
      <c r="E43" s="20">
        <v>1948</v>
      </c>
      <c r="F43" s="21">
        <v>1949</v>
      </c>
      <c r="G43" s="22">
        <v>1947</v>
      </c>
      <c r="H43" s="23">
        <v>1976</v>
      </c>
      <c r="I43" s="24">
        <v>2006</v>
      </c>
      <c r="J43" s="25">
        <v>1947</v>
      </c>
      <c r="K43" s="23">
        <v>1959</v>
      </c>
      <c r="L43" s="26">
        <v>2001</v>
      </c>
      <c r="M43" s="441">
        <v>1994</v>
      </c>
      <c r="N43" s="20">
        <v>2015</v>
      </c>
      <c r="O43" s="2" t="s">
        <v>86</v>
      </c>
    </row>
    <row r="44" spans="1:15" x14ac:dyDescent="0.3">
      <c r="A44" s="3" t="s">
        <v>106</v>
      </c>
      <c r="B44" s="18">
        <f>MAX(C44:N44)</f>
        <v>41.3</v>
      </c>
      <c r="C44" s="5">
        <v>10.6</v>
      </c>
      <c r="D44" s="6">
        <v>18</v>
      </c>
      <c r="E44" s="7">
        <v>20.399999999999999</v>
      </c>
      <c r="F44" s="8">
        <v>25.2</v>
      </c>
      <c r="G44" s="9">
        <v>23.4</v>
      </c>
      <c r="H44" s="10">
        <v>34</v>
      </c>
      <c r="I44" s="11">
        <v>41.3</v>
      </c>
      <c r="J44" s="12">
        <v>33.1</v>
      </c>
      <c r="K44" s="10">
        <v>27</v>
      </c>
      <c r="L44" s="13">
        <v>21.6</v>
      </c>
      <c r="M44" s="442">
        <v>15.5</v>
      </c>
      <c r="N44" s="7">
        <v>14.5</v>
      </c>
      <c r="O44" s="3" t="s">
        <v>106</v>
      </c>
    </row>
    <row r="45" spans="1:15" x14ac:dyDescent="0.3">
      <c r="A45" s="35" t="s">
        <v>89</v>
      </c>
      <c r="B45" s="38">
        <v>43671</v>
      </c>
      <c r="C45" s="39">
        <v>43478</v>
      </c>
      <c r="D45" s="40">
        <v>43522</v>
      </c>
      <c r="E45" s="41">
        <v>43554</v>
      </c>
      <c r="F45" s="42">
        <v>43575</v>
      </c>
      <c r="G45" s="43">
        <v>43608</v>
      </c>
      <c r="H45" s="44">
        <v>43645</v>
      </c>
      <c r="I45" s="45">
        <v>43671</v>
      </c>
      <c r="J45" s="46">
        <v>43704</v>
      </c>
      <c r="K45" s="44">
        <v>43729</v>
      </c>
      <c r="L45" s="47">
        <v>43751</v>
      </c>
      <c r="M45" s="443">
        <v>43770</v>
      </c>
      <c r="N45" s="41">
        <v>43816</v>
      </c>
      <c r="O45" s="35" t="s">
        <v>89</v>
      </c>
    </row>
    <row r="46" spans="1:15" x14ac:dyDescent="0.3">
      <c r="A46" s="2" t="s">
        <v>22</v>
      </c>
      <c r="B46" s="18">
        <v>41.3</v>
      </c>
      <c r="C46" s="17">
        <v>17.2</v>
      </c>
      <c r="D46" s="19">
        <v>19.899999999999999</v>
      </c>
      <c r="E46" s="20">
        <v>22.9</v>
      </c>
      <c r="F46" s="21">
        <v>29.3</v>
      </c>
      <c r="G46" s="22">
        <v>32.4</v>
      </c>
      <c r="H46" s="23">
        <v>35</v>
      </c>
      <c r="I46" s="24">
        <v>41.3</v>
      </c>
      <c r="J46" s="84">
        <v>37.299999999999997</v>
      </c>
      <c r="K46" s="23">
        <v>32.799999999999997</v>
      </c>
      <c r="L46" s="26">
        <v>27.8</v>
      </c>
      <c r="M46" s="441">
        <v>21.8</v>
      </c>
      <c r="N46" s="20">
        <v>16.100000000000001</v>
      </c>
      <c r="O46" s="2" t="s">
        <v>22</v>
      </c>
    </row>
    <row r="47" spans="1:15" x14ac:dyDescent="0.3">
      <c r="A47" s="2" t="s">
        <v>89</v>
      </c>
      <c r="B47" s="38">
        <v>43671</v>
      </c>
      <c r="C47" s="73">
        <v>13159</v>
      </c>
      <c r="D47" s="74">
        <v>18311</v>
      </c>
      <c r="E47" s="75">
        <v>19443</v>
      </c>
      <c r="F47" s="76">
        <v>18004</v>
      </c>
      <c r="G47" s="77">
        <v>19504</v>
      </c>
      <c r="H47" s="23">
        <v>1947</v>
      </c>
      <c r="I47" s="79">
        <v>43671</v>
      </c>
      <c r="J47" s="46">
        <v>37843</v>
      </c>
      <c r="K47" s="78">
        <v>18145</v>
      </c>
      <c r="L47" s="81">
        <v>40817</v>
      </c>
      <c r="M47" s="445">
        <v>10169</v>
      </c>
      <c r="N47" s="75">
        <v>36867</v>
      </c>
      <c r="O47" s="2" t="s">
        <v>89</v>
      </c>
    </row>
    <row r="48" spans="1:15" x14ac:dyDescent="0.3">
      <c r="A48" s="15" t="s">
        <v>114</v>
      </c>
      <c r="B48" s="16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 t="s">
        <v>114</v>
      </c>
    </row>
    <row r="49" spans="1:15" x14ac:dyDescent="0.3">
      <c r="A49" s="3" t="s">
        <v>115</v>
      </c>
      <c r="B49" s="4">
        <f>INT(SUM(C49:N49)*100/12)/100</f>
        <v>11.69</v>
      </c>
      <c r="C49" s="221">
        <f t="shared" ref="C49:N49" si="4">(C3+C26)/2</f>
        <v>3.7949999999999999</v>
      </c>
      <c r="D49" s="222">
        <f t="shared" si="4"/>
        <v>7.0100000000000007</v>
      </c>
      <c r="E49" s="223">
        <f t="shared" si="4"/>
        <v>8.9499999999999993</v>
      </c>
      <c r="F49" s="224">
        <f t="shared" si="4"/>
        <v>10.324999999999999</v>
      </c>
      <c r="G49" s="225">
        <f t="shared" si="4"/>
        <v>12.385</v>
      </c>
      <c r="H49" s="226">
        <f t="shared" si="4"/>
        <v>17.7</v>
      </c>
      <c r="I49" s="227">
        <f t="shared" si="4"/>
        <v>18.899999999999999</v>
      </c>
      <c r="J49" s="228">
        <f t="shared" si="4"/>
        <v>18.899999999999999</v>
      </c>
      <c r="K49" s="226">
        <f t="shared" si="4"/>
        <v>15.649999999999999</v>
      </c>
      <c r="L49" s="229">
        <f t="shared" si="4"/>
        <v>12.625</v>
      </c>
      <c r="M49" s="448">
        <f t="shared" si="4"/>
        <v>7.5149999999999997</v>
      </c>
      <c r="N49" s="251">
        <f t="shared" si="4"/>
        <v>6.55</v>
      </c>
      <c r="O49" s="3" t="s">
        <v>115</v>
      </c>
    </row>
    <row r="50" spans="1:15" x14ac:dyDescent="0.3">
      <c r="A50" s="2" t="s">
        <v>116</v>
      </c>
      <c r="B50" s="18">
        <f>INT(SUM(C50:N50)*100/12)/100</f>
        <v>11.4</v>
      </c>
      <c r="C50" s="231">
        <f t="shared" ref="C50:N50" si="5">(C4+C27)/2</f>
        <v>4.6241666666666665</v>
      </c>
      <c r="D50" s="232">
        <f t="shared" si="5"/>
        <v>4.8498765432098772</v>
      </c>
      <c r="E50" s="233">
        <f t="shared" si="5"/>
        <v>7.5068209876543204</v>
      </c>
      <c r="F50" s="234">
        <f t="shared" si="5"/>
        <v>10.658626543209879</v>
      </c>
      <c r="G50" s="235">
        <f t="shared" si="5"/>
        <v>13.689861111111112</v>
      </c>
      <c r="H50" s="236">
        <f t="shared" si="5"/>
        <v>16.782283950617284</v>
      </c>
      <c r="I50" s="237">
        <f t="shared" si="5"/>
        <v>18.745555555555555</v>
      </c>
      <c r="J50" s="238">
        <f t="shared" si="5"/>
        <v>18.4995524691358</v>
      </c>
      <c r="K50" s="236">
        <f t="shared" si="5"/>
        <v>15.774891975308641</v>
      </c>
      <c r="L50" s="239">
        <f t="shared" si="5"/>
        <v>12.617453703703706</v>
      </c>
      <c r="M50" s="449">
        <f t="shared" si="5"/>
        <v>8.1369290123456786</v>
      </c>
      <c r="N50" s="233">
        <f t="shared" si="5"/>
        <v>4.9994444444444444</v>
      </c>
      <c r="O50" s="2" t="s">
        <v>116</v>
      </c>
    </row>
    <row r="51" spans="1:15" x14ac:dyDescent="0.3">
      <c r="A51" s="2" t="s">
        <v>21</v>
      </c>
      <c r="B51" s="18">
        <f t="shared" ref="B51:N51" si="6">B49-B50</f>
        <v>0.28999999999999915</v>
      </c>
      <c r="C51" s="17">
        <f t="shared" si="6"/>
        <v>-0.82916666666666661</v>
      </c>
      <c r="D51" s="19">
        <f t="shared" si="6"/>
        <v>2.1601234567901235</v>
      </c>
      <c r="E51" s="20">
        <f t="shared" si="6"/>
        <v>1.4431790123456789</v>
      </c>
      <c r="F51" s="21">
        <f t="shared" si="6"/>
        <v>-0.3336265432098795</v>
      </c>
      <c r="G51" s="22">
        <f t="shared" si="6"/>
        <v>-1.3048611111111121</v>
      </c>
      <c r="H51" s="23">
        <f t="shared" si="6"/>
        <v>0.91771604938271523</v>
      </c>
      <c r="I51" s="24">
        <f t="shared" si="6"/>
        <v>0.15444444444444372</v>
      </c>
      <c r="J51" s="25">
        <f t="shared" si="6"/>
        <v>0.4004475308641986</v>
      </c>
      <c r="K51" s="23">
        <f t="shared" si="6"/>
        <v>-0.1248919753086426</v>
      </c>
      <c r="L51" s="26">
        <f t="shared" si="6"/>
        <v>7.5462962962937752E-3</v>
      </c>
      <c r="M51" s="441">
        <f t="shared" si="6"/>
        <v>-0.62192901234567888</v>
      </c>
      <c r="N51" s="20">
        <f t="shared" si="6"/>
        <v>1.5505555555555555</v>
      </c>
      <c r="O51" s="2" t="s">
        <v>21</v>
      </c>
    </row>
    <row r="52" spans="1:15" x14ac:dyDescent="0.3">
      <c r="A52" s="2" t="s">
        <v>117</v>
      </c>
      <c r="B52" s="18">
        <v>10.11</v>
      </c>
      <c r="C52" s="17">
        <v>0.60499999999999998</v>
      </c>
      <c r="D52" s="19">
        <v>1.4850000000000001</v>
      </c>
      <c r="E52" s="20">
        <v>4.46</v>
      </c>
      <c r="F52" s="21">
        <v>8.34</v>
      </c>
      <c r="G52" s="22">
        <v>11.5</v>
      </c>
      <c r="H52" s="23">
        <v>15.45</v>
      </c>
      <c r="I52" s="24">
        <v>16.8</v>
      </c>
      <c r="J52" s="25">
        <v>17.350000000000001</v>
      </c>
      <c r="K52" s="23">
        <v>13.94</v>
      </c>
      <c r="L52" s="26">
        <v>8.9600000000000009</v>
      </c>
      <c r="M52" s="441">
        <v>6.7850000000000001</v>
      </c>
      <c r="N52" s="20">
        <v>-5.5E-2</v>
      </c>
      <c r="O52" s="2" t="s">
        <v>117</v>
      </c>
    </row>
    <row r="53" spans="1:15" x14ac:dyDescent="0.3">
      <c r="A53" s="2" t="s">
        <v>86</v>
      </c>
      <c r="B53" s="18">
        <v>2010</v>
      </c>
      <c r="C53" s="17">
        <v>2010</v>
      </c>
      <c r="D53" s="19">
        <v>2012</v>
      </c>
      <c r="E53" s="20">
        <v>2013</v>
      </c>
      <c r="F53" s="21">
        <v>2001</v>
      </c>
      <c r="G53" s="22">
        <v>2010</v>
      </c>
      <c r="H53" s="23">
        <v>2002</v>
      </c>
      <c r="I53" s="24">
        <v>2011</v>
      </c>
      <c r="J53" s="25">
        <v>2006</v>
      </c>
      <c r="K53" s="23">
        <v>2001</v>
      </c>
      <c r="L53" s="26">
        <v>2003</v>
      </c>
      <c r="M53" s="441">
        <v>2010</v>
      </c>
      <c r="N53" s="20">
        <v>2010</v>
      </c>
      <c r="O53" s="2" t="s">
        <v>86</v>
      </c>
    </row>
    <row r="54" spans="1:15" x14ac:dyDescent="0.3">
      <c r="A54" s="2" t="s">
        <v>118</v>
      </c>
      <c r="B54" s="18">
        <v>12.3</v>
      </c>
      <c r="C54" s="17">
        <v>7.88</v>
      </c>
      <c r="D54" s="19">
        <v>7.84</v>
      </c>
      <c r="E54" s="20">
        <v>9.8350000000000009</v>
      </c>
      <c r="F54" s="21">
        <v>13.68</v>
      </c>
      <c r="G54" s="22">
        <v>16.3</v>
      </c>
      <c r="H54" s="23">
        <v>18.600000000000001</v>
      </c>
      <c r="I54" s="24">
        <v>22.1</v>
      </c>
      <c r="J54" s="25">
        <v>20.350000000000001</v>
      </c>
      <c r="K54" s="23">
        <v>18.850000000000001</v>
      </c>
      <c r="L54" s="26">
        <v>15.5</v>
      </c>
      <c r="M54" s="441">
        <v>10.54</v>
      </c>
      <c r="N54" s="20">
        <v>9.86</v>
      </c>
      <c r="O54" s="2" t="s">
        <v>118</v>
      </c>
    </row>
    <row r="55" spans="1:15" ht="15" thickBot="1" x14ac:dyDescent="0.35">
      <c r="A55" s="87" t="s">
        <v>86</v>
      </c>
      <c r="B55" s="88">
        <v>2014</v>
      </c>
      <c r="C55" s="89">
        <v>2007</v>
      </c>
      <c r="D55" s="90">
        <v>2002</v>
      </c>
      <c r="E55" s="91">
        <v>2017</v>
      </c>
      <c r="F55" s="92">
        <v>2011</v>
      </c>
      <c r="G55" s="93">
        <v>2008</v>
      </c>
      <c r="H55" s="94">
        <v>2017</v>
      </c>
      <c r="I55" s="95">
        <v>2006</v>
      </c>
      <c r="J55" s="96">
        <v>2003</v>
      </c>
      <c r="K55" s="94">
        <v>2006</v>
      </c>
      <c r="L55" s="97">
        <v>2005</v>
      </c>
      <c r="M55" s="450">
        <v>2015</v>
      </c>
      <c r="N55" s="91">
        <v>2015</v>
      </c>
      <c r="O55" s="87" t="s">
        <v>86</v>
      </c>
    </row>
    <row r="56" spans="1:15" ht="15" thickTop="1" x14ac:dyDescent="0.3">
      <c r="A56" s="61" t="s">
        <v>119</v>
      </c>
      <c r="B56" s="62">
        <f>INT(SUM(C56:N56)*100/12)/100</f>
        <v>11.8</v>
      </c>
      <c r="C56" s="241">
        <f t="shared" ref="C56:N56" si="7">(C14+C37)/2</f>
        <v>4.1500000000000004</v>
      </c>
      <c r="D56" s="242">
        <f t="shared" si="7"/>
        <v>7.3</v>
      </c>
      <c r="E56" s="243">
        <f t="shared" si="7"/>
        <v>9.0500000000000007</v>
      </c>
      <c r="F56" s="244">
        <f t="shared" si="7"/>
        <v>10.45</v>
      </c>
      <c r="G56" s="245">
        <f t="shared" si="7"/>
        <v>12.5</v>
      </c>
      <c r="H56" s="246">
        <f t="shared" si="7"/>
        <v>17.5</v>
      </c>
      <c r="I56" s="247">
        <f t="shared" si="7"/>
        <v>18.75</v>
      </c>
      <c r="J56" s="248">
        <f t="shared" si="7"/>
        <v>18.8</v>
      </c>
      <c r="K56" s="246">
        <f t="shared" si="7"/>
        <v>15.8</v>
      </c>
      <c r="L56" s="249">
        <f t="shared" si="7"/>
        <v>12.9</v>
      </c>
      <c r="M56" s="451">
        <f t="shared" si="7"/>
        <v>7.75</v>
      </c>
      <c r="N56" s="243">
        <f t="shared" si="7"/>
        <v>6.75</v>
      </c>
      <c r="O56" s="61" t="s">
        <v>119</v>
      </c>
    </row>
    <row r="57" spans="1:15" x14ac:dyDescent="0.3">
      <c r="A57" s="2" t="s">
        <v>120</v>
      </c>
      <c r="B57" s="18">
        <f>INT(SUM(C57:N57)*100/12)/100</f>
        <v>10.54</v>
      </c>
      <c r="C57" s="231">
        <f t="shared" ref="C57:N57" si="8">(C15+C38)/2</f>
        <v>3.45</v>
      </c>
      <c r="D57" s="232">
        <f t="shared" si="8"/>
        <v>4</v>
      </c>
      <c r="E57" s="233">
        <f t="shared" si="8"/>
        <v>6.9499999999999993</v>
      </c>
      <c r="F57" s="234">
        <f t="shared" si="8"/>
        <v>8.8000000000000007</v>
      </c>
      <c r="G57" s="235">
        <f t="shared" si="8"/>
        <v>13</v>
      </c>
      <c r="H57" s="236">
        <f t="shared" si="8"/>
        <v>15.5</v>
      </c>
      <c r="I57" s="237">
        <f t="shared" si="8"/>
        <v>16.7</v>
      </c>
      <c r="J57" s="238">
        <f t="shared" si="8"/>
        <v>17.450000000000003</v>
      </c>
      <c r="K57" s="236">
        <f t="shared" si="8"/>
        <v>15.95</v>
      </c>
      <c r="L57" s="239">
        <f t="shared" si="8"/>
        <v>12.3</v>
      </c>
      <c r="M57" s="449">
        <f t="shared" si="8"/>
        <v>7.85</v>
      </c>
      <c r="N57" s="233">
        <f t="shared" si="8"/>
        <v>4.55</v>
      </c>
      <c r="O57" s="2" t="s">
        <v>120</v>
      </c>
    </row>
    <row r="58" spans="1:15" x14ac:dyDescent="0.3">
      <c r="A58" s="2" t="s">
        <v>21</v>
      </c>
      <c r="B58" s="18">
        <f t="shared" ref="B58:N58" si="9">B56-B57</f>
        <v>1.2600000000000016</v>
      </c>
      <c r="C58" s="17">
        <f t="shared" si="9"/>
        <v>0.70000000000000018</v>
      </c>
      <c r="D58" s="19">
        <f t="shared" si="9"/>
        <v>3.3</v>
      </c>
      <c r="E58" s="20">
        <f t="shared" si="9"/>
        <v>2.1000000000000014</v>
      </c>
      <c r="F58" s="21">
        <f t="shared" si="9"/>
        <v>1.6499999999999986</v>
      </c>
      <c r="G58" s="22">
        <f t="shared" si="9"/>
        <v>-0.5</v>
      </c>
      <c r="H58" s="23">
        <f t="shared" si="9"/>
        <v>2</v>
      </c>
      <c r="I58" s="24">
        <f t="shared" si="9"/>
        <v>2.0500000000000007</v>
      </c>
      <c r="J58" s="25">
        <f t="shared" si="9"/>
        <v>1.3499999999999979</v>
      </c>
      <c r="K58" s="23">
        <f t="shared" si="9"/>
        <v>-0.14999999999999858</v>
      </c>
      <c r="L58" s="26">
        <f t="shared" si="9"/>
        <v>0.59999999999999964</v>
      </c>
      <c r="M58" s="441">
        <f t="shared" si="9"/>
        <v>-9.9999999999999645E-2</v>
      </c>
      <c r="N58" s="20">
        <f t="shared" si="9"/>
        <v>2.2000000000000002</v>
      </c>
      <c r="O58" s="2" t="s">
        <v>21</v>
      </c>
    </row>
    <row r="59" spans="1:15" x14ac:dyDescent="0.3">
      <c r="A59" s="2" t="s">
        <v>117</v>
      </c>
      <c r="B59" s="16"/>
      <c r="C59" s="17">
        <v>-3.1</v>
      </c>
      <c r="D59" s="19">
        <v>-3.6</v>
      </c>
      <c r="E59" s="20">
        <v>3.4</v>
      </c>
      <c r="F59" s="21">
        <v>6.3</v>
      </c>
      <c r="G59" s="22">
        <v>9.6999999999999993</v>
      </c>
      <c r="H59" s="23">
        <v>12.5</v>
      </c>
      <c r="I59" s="24">
        <v>14.9</v>
      </c>
      <c r="J59" s="25">
        <v>14.9</v>
      </c>
      <c r="K59" s="23">
        <v>11.9</v>
      </c>
      <c r="L59" s="26">
        <v>7.6</v>
      </c>
      <c r="M59" s="441">
        <v>3.7</v>
      </c>
      <c r="N59" s="20">
        <v>-0.1</v>
      </c>
      <c r="O59" s="2" t="s">
        <v>117</v>
      </c>
    </row>
    <row r="60" spans="1:15" x14ac:dyDescent="0.3">
      <c r="A60" s="2" t="s">
        <v>86</v>
      </c>
      <c r="B60" s="16"/>
      <c r="C60" s="17">
        <v>1963</v>
      </c>
      <c r="D60" s="19">
        <v>1956</v>
      </c>
      <c r="E60" s="20">
        <v>1955</v>
      </c>
      <c r="F60" s="21">
        <v>1986</v>
      </c>
      <c r="G60" s="22">
        <v>1984</v>
      </c>
      <c r="H60" s="23">
        <v>1972</v>
      </c>
      <c r="I60" s="24" t="s">
        <v>99</v>
      </c>
      <c r="J60" s="25">
        <v>1956</v>
      </c>
      <c r="K60" s="23">
        <v>1986</v>
      </c>
      <c r="L60" s="26">
        <v>1974</v>
      </c>
      <c r="M60" s="441">
        <v>1993</v>
      </c>
      <c r="N60" s="20">
        <v>2010</v>
      </c>
      <c r="O60" s="2" t="s">
        <v>86</v>
      </c>
    </row>
    <row r="61" spans="1:15" x14ac:dyDescent="0.3">
      <c r="A61" s="2" t="s">
        <v>118</v>
      </c>
      <c r="B61" s="16"/>
      <c r="C61" s="17">
        <v>7.7</v>
      </c>
      <c r="D61" s="19">
        <v>8.6</v>
      </c>
      <c r="E61" s="20">
        <v>9.85</v>
      </c>
      <c r="F61" s="21">
        <v>12.65</v>
      </c>
      <c r="G61" s="22">
        <v>15.1</v>
      </c>
      <c r="H61" s="23">
        <v>18.3</v>
      </c>
      <c r="I61" s="24">
        <v>21.3</v>
      </c>
      <c r="J61" s="25">
        <v>21.1</v>
      </c>
      <c r="K61" s="23">
        <v>18.600000000000001</v>
      </c>
      <c r="L61" s="26">
        <v>15</v>
      </c>
      <c r="M61" s="441">
        <v>11.2</v>
      </c>
      <c r="N61" s="20">
        <v>10.15</v>
      </c>
      <c r="O61" s="2" t="s">
        <v>118</v>
      </c>
    </row>
    <row r="62" spans="1:15" x14ac:dyDescent="0.3">
      <c r="A62" s="87" t="s">
        <v>86</v>
      </c>
      <c r="B62" s="99"/>
      <c r="C62" s="89">
        <v>2007</v>
      </c>
      <c r="D62" s="90">
        <v>1990</v>
      </c>
      <c r="E62" s="91">
        <v>2017</v>
      </c>
      <c r="F62" s="92">
        <v>2007</v>
      </c>
      <c r="G62" s="93">
        <v>1947</v>
      </c>
      <c r="H62" s="94">
        <v>2017</v>
      </c>
      <c r="I62" s="95">
        <v>2006</v>
      </c>
      <c r="J62" s="96">
        <v>1947</v>
      </c>
      <c r="K62" s="94">
        <v>1949</v>
      </c>
      <c r="L62" s="97">
        <v>2001</v>
      </c>
      <c r="M62" s="450">
        <v>1994</v>
      </c>
      <c r="N62" s="91">
        <v>2015</v>
      </c>
      <c r="O62" s="87" t="s">
        <v>86</v>
      </c>
    </row>
    <row r="63" spans="1:15" x14ac:dyDescent="0.3">
      <c r="A63" s="15" t="s">
        <v>121</v>
      </c>
      <c r="B63" s="16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 t="s">
        <v>121</v>
      </c>
    </row>
    <row r="64" spans="1:15" x14ac:dyDescent="0.3">
      <c r="A64" s="263" t="s">
        <v>122</v>
      </c>
      <c r="B64" s="264">
        <f>SUM(C64:N64)</f>
        <v>38</v>
      </c>
      <c r="C64" s="265">
        <v>13</v>
      </c>
      <c r="D64" s="266">
        <v>7</v>
      </c>
      <c r="E64" s="267">
        <v>1</v>
      </c>
      <c r="F64" s="268">
        <v>6</v>
      </c>
      <c r="G64" s="269">
        <v>1</v>
      </c>
      <c r="H64" s="270">
        <v>0</v>
      </c>
      <c r="I64" s="271">
        <v>0</v>
      </c>
      <c r="J64" s="272">
        <v>0</v>
      </c>
      <c r="K64" s="270">
        <v>0</v>
      </c>
      <c r="L64" s="273">
        <v>0</v>
      </c>
      <c r="M64" s="447">
        <v>3</v>
      </c>
      <c r="N64" s="267">
        <v>7</v>
      </c>
      <c r="O64" s="263" t="s">
        <v>122</v>
      </c>
    </row>
    <row r="65" spans="1:15" x14ac:dyDescent="0.3">
      <c r="A65" s="275" t="s">
        <v>123</v>
      </c>
      <c r="B65" s="253">
        <f>SUM(C65:N65)</f>
        <v>46.713240740740737</v>
      </c>
      <c r="C65" s="276">
        <v>10.813765432098764</v>
      </c>
      <c r="D65" s="277">
        <v>10.736111111111111</v>
      </c>
      <c r="E65" s="278">
        <v>7.0807407407407412</v>
      </c>
      <c r="F65" s="279">
        <v>2.7294444444444448</v>
      </c>
      <c r="G65" s="280">
        <v>0.2361111111111111</v>
      </c>
      <c r="H65" s="281">
        <v>0</v>
      </c>
      <c r="I65" s="282">
        <v>0</v>
      </c>
      <c r="J65" s="283">
        <v>0</v>
      </c>
      <c r="K65" s="281">
        <v>0</v>
      </c>
      <c r="L65" s="284">
        <v>0.94753086419753074</v>
      </c>
      <c r="M65" s="440">
        <v>3.6630864197530872</v>
      </c>
      <c r="N65" s="278">
        <v>10.506450617283953</v>
      </c>
      <c r="O65" s="275" t="s">
        <v>123</v>
      </c>
    </row>
    <row r="66" spans="1:15" x14ac:dyDescent="0.3">
      <c r="A66" s="2" t="s">
        <v>124</v>
      </c>
      <c r="B66" s="18">
        <v>77</v>
      </c>
      <c r="C66" s="17">
        <v>18</v>
      </c>
      <c r="D66" s="19">
        <v>19</v>
      </c>
      <c r="E66" s="20">
        <v>15</v>
      </c>
      <c r="F66" s="21">
        <v>9</v>
      </c>
      <c r="G66" s="22">
        <v>2</v>
      </c>
      <c r="H66" s="23">
        <v>0</v>
      </c>
      <c r="I66" s="24">
        <v>0</v>
      </c>
      <c r="J66" s="25">
        <v>0</v>
      </c>
      <c r="K66" s="23">
        <v>0</v>
      </c>
      <c r="L66" s="26">
        <v>7</v>
      </c>
      <c r="M66" s="441">
        <v>8</v>
      </c>
      <c r="N66" s="20">
        <v>25</v>
      </c>
      <c r="O66" s="2" t="s">
        <v>124</v>
      </c>
    </row>
    <row r="67" spans="1:15" x14ac:dyDescent="0.3">
      <c r="A67" s="2" t="s">
        <v>86</v>
      </c>
      <c r="B67" s="18">
        <v>2010</v>
      </c>
      <c r="C67" s="17">
        <v>2017</v>
      </c>
      <c r="D67" s="19">
        <v>2018</v>
      </c>
      <c r="E67" s="20">
        <v>2006</v>
      </c>
      <c r="F67" s="21">
        <v>2003</v>
      </c>
      <c r="G67" s="22">
        <v>2010</v>
      </c>
      <c r="H67" s="23"/>
      <c r="I67" s="24"/>
      <c r="J67" s="25"/>
      <c r="K67" s="23"/>
      <c r="L67" s="26">
        <v>2003</v>
      </c>
      <c r="M67" s="441">
        <v>2005</v>
      </c>
      <c r="N67" s="20">
        <v>2010</v>
      </c>
      <c r="O67" s="2" t="s">
        <v>86</v>
      </c>
    </row>
    <row r="68" spans="1:15" x14ac:dyDescent="0.3">
      <c r="A68" s="2" t="s">
        <v>125</v>
      </c>
      <c r="B68" s="18">
        <v>19</v>
      </c>
      <c r="C68" s="17">
        <v>2</v>
      </c>
      <c r="D68" s="19">
        <v>0</v>
      </c>
      <c r="E68" s="20">
        <v>0</v>
      </c>
      <c r="F68" s="21">
        <v>0</v>
      </c>
      <c r="G68" s="22">
        <v>0</v>
      </c>
      <c r="H68" s="23">
        <v>0</v>
      </c>
      <c r="I68" s="24">
        <v>0</v>
      </c>
      <c r="J68" s="25">
        <v>0</v>
      </c>
      <c r="K68" s="23">
        <v>0</v>
      </c>
      <c r="L68" s="26">
        <v>0</v>
      </c>
      <c r="M68" s="441">
        <v>0</v>
      </c>
      <c r="N68" s="20">
        <v>0</v>
      </c>
      <c r="O68" s="2" t="s">
        <v>125</v>
      </c>
    </row>
    <row r="69" spans="1:15" x14ac:dyDescent="0.3">
      <c r="A69" s="2" t="s">
        <v>126</v>
      </c>
      <c r="B69" s="18">
        <v>2014</v>
      </c>
      <c r="C69" s="17">
        <v>2018</v>
      </c>
      <c r="D69" s="19">
        <v>2014</v>
      </c>
      <c r="E69" s="20">
        <v>2017</v>
      </c>
      <c r="F69" s="21">
        <v>2018</v>
      </c>
      <c r="G69" s="22">
        <v>2018</v>
      </c>
      <c r="H69" s="23"/>
      <c r="I69" s="24"/>
      <c r="J69" s="25"/>
      <c r="K69" s="23"/>
      <c r="L69" s="26">
        <v>1019</v>
      </c>
      <c r="M69" s="441">
        <v>2014</v>
      </c>
      <c r="N69" s="20">
        <v>2015</v>
      </c>
      <c r="O69" s="2" t="s">
        <v>126</v>
      </c>
    </row>
    <row r="70" spans="1:15" x14ac:dyDescent="0.3">
      <c r="A70" s="2" t="s">
        <v>127</v>
      </c>
      <c r="B70" s="100">
        <v>43788</v>
      </c>
      <c r="C70" s="17"/>
      <c r="D70" s="19"/>
      <c r="E70" s="20"/>
      <c r="F70" s="21"/>
      <c r="G70" s="22"/>
      <c r="H70" s="23"/>
      <c r="I70" s="24"/>
      <c r="J70" s="25"/>
      <c r="K70" s="23"/>
      <c r="L70" s="26"/>
      <c r="M70" s="441"/>
      <c r="N70" s="20"/>
      <c r="O70" s="2"/>
    </row>
    <row r="71" spans="1:15" x14ac:dyDescent="0.3">
      <c r="A71" s="2" t="s">
        <v>128</v>
      </c>
      <c r="B71" s="38">
        <v>40101</v>
      </c>
      <c r="C71" s="17"/>
      <c r="D71" s="19"/>
      <c r="E71" s="20"/>
      <c r="F71" s="21"/>
      <c r="G71" s="22"/>
      <c r="H71" s="23"/>
      <c r="I71" s="24"/>
      <c r="J71" s="25"/>
      <c r="K71" s="23"/>
      <c r="L71" s="26"/>
      <c r="M71" s="441"/>
      <c r="N71" s="20"/>
      <c r="O71" s="2"/>
    </row>
    <row r="72" spans="1:15" x14ac:dyDescent="0.3">
      <c r="A72" s="2" t="s">
        <v>129</v>
      </c>
      <c r="B72" s="38">
        <v>41977</v>
      </c>
      <c r="C72" s="17"/>
      <c r="D72" s="19"/>
      <c r="E72" s="20"/>
      <c r="F72" s="21"/>
      <c r="G72" s="22"/>
      <c r="H72" s="23"/>
      <c r="I72" s="24"/>
      <c r="J72" s="25"/>
      <c r="K72" s="23"/>
      <c r="L72" s="26"/>
      <c r="M72" s="441"/>
      <c r="N72" s="20"/>
      <c r="O72" s="2"/>
    </row>
    <row r="73" spans="1:15" x14ac:dyDescent="0.3">
      <c r="A73" s="2" t="s">
        <v>130</v>
      </c>
      <c r="B73" s="100">
        <v>43591</v>
      </c>
      <c r="C73" s="17"/>
      <c r="D73" s="19"/>
      <c r="E73" s="20"/>
      <c r="F73" s="21"/>
      <c r="G73" s="22"/>
      <c r="H73" s="23"/>
      <c r="I73" s="24"/>
      <c r="J73" s="25"/>
      <c r="K73" s="23"/>
      <c r="L73" s="26"/>
      <c r="M73" s="441"/>
      <c r="N73" s="20"/>
      <c r="O73" s="2"/>
    </row>
    <row r="74" spans="1:15" x14ac:dyDescent="0.3">
      <c r="A74" s="2" t="s">
        <v>131</v>
      </c>
      <c r="B74" s="38">
        <v>40624</v>
      </c>
      <c r="C74" s="17"/>
      <c r="D74" s="19"/>
      <c r="E74" s="20"/>
      <c r="F74" s="21"/>
      <c r="G74" s="22"/>
      <c r="H74" s="23"/>
      <c r="I74" s="24"/>
      <c r="J74" s="25"/>
      <c r="K74" s="23"/>
      <c r="L74" s="26"/>
      <c r="M74" s="441"/>
      <c r="N74" s="20"/>
      <c r="O74" s="2"/>
    </row>
    <row r="75" spans="1:15" ht="15" thickBot="1" x14ac:dyDescent="0.35">
      <c r="A75" s="101" t="s">
        <v>132</v>
      </c>
      <c r="B75" s="102">
        <v>38490</v>
      </c>
      <c r="C75" s="103"/>
      <c r="D75" s="104"/>
      <c r="E75" s="105"/>
      <c r="F75" s="106"/>
      <c r="G75" s="107"/>
      <c r="H75" s="108"/>
      <c r="I75" s="109"/>
      <c r="J75" s="110"/>
      <c r="K75" s="108"/>
      <c r="L75" s="111"/>
      <c r="M75" s="452"/>
      <c r="N75" s="105"/>
      <c r="O75" s="101"/>
    </row>
    <row r="76" spans="1:15" ht="15" thickTop="1" x14ac:dyDescent="0.3">
      <c r="A76" s="61" t="s">
        <v>133</v>
      </c>
      <c r="B76" s="62">
        <f>SUM(C76:N76)</f>
        <v>21</v>
      </c>
      <c r="C76" s="63">
        <v>9</v>
      </c>
      <c r="D76" s="64">
        <v>1</v>
      </c>
      <c r="E76" s="65">
        <v>0</v>
      </c>
      <c r="F76" s="66">
        <v>3</v>
      </c>
      <c r="G76" s="67">
        <v>0</v>
      </c>
      <c r="H76" s="68">
        <v>0</v>
      </c>
      <c r="I76" s="69">
        <v>0</v>
      </c>
      <c r="J76" s="70">
        <v>0</v>
      </c>
      <c r="K76" s="68">
        <v>0</v>
      </c>
      <c r="L76" s="71">
        <v>0</v>
      </c>
      <c r="M76" s="453">
        <v>2</v>
      </c>
      <c r="N76" s="65">
        <v>6</v>
      </c>
      <c r="O76" s="61" t="s">
        <v>133</v>
      </c>
    </row>
    <row r="77" spans="1:15" x14ac:dyDescent="0.3">
      <c r="A77" s="113" t="s">
        <v>134</v>
      </c>
      <c r="B77" s="114">
        <f>SUM(C77:N77)</f>
        <v>49</v>
      </c>
      <c r="C77" s="115">
        <v>12</v>
      </c>
      <c r="D77" s="116">
        <v>11</v>
      </c>
      <c r="E77" s="117">
        <v>7</v>
      </c>
      <c r="F77" s="118">
        <v>3</v>
      </c>
      <c r="G77" s="119">
        <v>0</v>
      </c>
      <c r="H77" s="120">
        <v>0</v>
      </c>
      <c r="I77" s="121">
        <v>0</v>
      </c>
      <c r="J77" s="122">
        <v>0</v>
      </c>
      <c r="K77" s="120">
        <v>0</v>
      </c>
      <c r="L77" s="123">
        <v>1</v>
      </c>
      <c r="M77" s="454">
        <v>5</v>
      </c>
      <c r="N77" s="117">
        <v>10</v>
      </c>
      <c r="O77" s="113" t="s">
        <v>134</v>
      </c>
    </row>
    <row r="78" spans="1:15" x14ac:dyDescent="0.3">
      <c r="A78" s="2" t="s">
        <v>124</v>
      </c>
      <c r="B78" s="125"/>
      <c r="C78" s="17">
        <v>28</v>
      </c>
      <c r="D78" s="19">
        <v>27</v>
      </c>
      <c r="E78" s="20">
        <v>23</v>
      </c>
      <c r="F78" s="21">
        <v>9</v>
      </c>
      <c r="G78" s="22">
        <v>2</v>
      </c>
      <c r="H78" s="23">
        <v>0</v>
      </c>
      <c r="I78" s="24">
        <v>0</v>
      </c>
      <c r="J78" s="25">
        <v>0</v>
      </c>
      <c r="K78" s="23">
        <v>0</v>
      </c>
      <c r="L78" s="26">
        <v>5</v>
      </c>
      <c r="M78" s="441">
        <v>15</v>
      </c>
      <c r="N78" s="20">
        <v>23</v>
      </c>
      <c r="O78" s="2" t="s">
        <v>124</v>
      </c>
    </row>
    <row r="79" spans="1:15" x14ac:dyDescent="0.3">
      <c r="A79" s="2" t="s">
        <v>86</v>
      </c>
      <c r="B79" s="125"/>
      <c r="C79" s="17">
        <v>1963</v>
      </c>
      <c r="D79" s="19">
        <v>1956</v>
      </c>
      <c r="E79" s="20">
        <v>1955</v>
      </c>
      <c r="F79" s="21">
        <v>1956</v>
      </c>
      <c r="G79" s="22">
        <v>1962</v>
      </c>
      <c r="H79" s="23"/>
      <c r="I79" s="24"/>
      <c r="J79" s="25"/>
      <c r="K79" s="23"/>
      <c r="L79" s="26">
        <v>1997</v>
      </c>
      <c r="M79" s="441">
        <v>1985</v>
      </c>
      <c r="N79" s="20">
        <v>1963</v>
      </c>
      <c r="O79" s="2" t="s">
        <v>86</v>
      </c>
    </row>
    <row r="80" spans="1:15" x14ac:dyDescent="0.3">
      <c r="A80" s="2" t="s">
        <v>125</v>
      </c>
      <c r="B80" s="125"/>
      <c r="C80" s="17">
        <v>0</v>
      </c>
      <c r="D80" s="19">
        <v>0</v>
      </c>
      <c r="E80" s="20">
        <v>0</v>
      </c>
      <c r="F80" s="21">
        <v>0</v>
      </c>
      <c r="G80" s="22">
        <v>0</v>
      </c>
      <c r="H80" s="23">
        <v>0</v>
      </c>
      <c r="I80" s="24">
        <v>0</v>
      </c>
      <c r="J80" s="25">
        <v>0</v>
      </c>
      <c r="K80" s="23">
        <v>0</v>
      </c>
      <c r="L80" s="26">
        <v>0</v>
      </c>
      <c r="M80" s="441">
        <v>0</v>
      </c>
      <c r="N80" s="20">
        <v>0</v>
      </c>
      <c r="O80" s="2" t="s">
        <v>125</v>
      </c>
    </row>
    <row r="81" spans="1:15" x14ac:dyDescent="0.3">
      <c r="A81" s="87" t="s">
        <v>126</v>
      </c>
      <c r="B81" s="125"/>
      <c r="C81" s="89">
        <v>2018</v>
      </c>
      <c r="D81" s="90">
        <v>2014</v>
      </c>
      <c r="E81" s="91">
        <v>2017</v>
      </c>
      <c r="F81" s="92">
        <v>2018</v>
      </c>
      <c r="G81" s="93">
        <v>2019</v>
      </c>
      <c r="H81" s="94"/>
      <c r="I81" s="95"/>
      <c r="J81" s="96"/>
      <c r="K81" s="94"/>
      <c r="L81" s="97">
        <v>2019</v>
      </c>
      <c r="M81" s="450">
        <v>2017</v>
      </c>
      <c r="N81" s="91">
        <v>2015</v>
      </c>
      <c r="O81" s="87" t="s">
        <v>126</v>
      </c>
    </row>
    <row r="82" spans="1:15" x14ac:dyDescent="0.3">
      <c r="A82" s="15" t="s">
        <v>135</v>
      </c>
      <c r="B82" s="16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 t="s">
        <v>135</v>
      </c>
    </row>
    <row r="83" spans="1:15" x14ac:dyDescent="0.3">
      <c r="A83" s="263" t="s">
        <v>136</v>
      </c>
      <c r="B83" s="264">
        <f>SUM(C83:N83)</f>
        <v>2</v>
      </c>
      <c r="C83" s="265">
        <v>2</v>
      </c>
      <c r="D83" s="266">
        <v>0</v>
      </c>
      <c r="E83" s="267">
        <v>0</v>
      </c>
      <c r="F83" s="268">
        <v>0</v>
      </c>
      <c r="G83" s="269">
        <v>0</v>
      </c>
      <c r="H83" s="270">
        <v>0</v>
      </c>
      <c r="I83" s="271">
        <v>0</v>
      </c>
      <c r="J83" s="272">
        <v>0</v>
      </c>
      <c r="K83" s="270">
        <v>0</v>
      </c>
      <c r="L83" s="273">
        <v>0</v>
      </c>
      <c r="M83" s="447">
        <v>0</v>
      </c>
      <c r="N83" s="267">
        <v>0</v>
      </c>
      <c r="O83" s="263" t="s">
        <v>136</v>
      </c>
    </row>
    <row r="84" spans="1:15" x14ac:dyDescent="0.3">
      <c r="A84" s="275" t="s">
        <v>137</v>
      </c>
      <c r="B84" s="253">
        <f>SUM(C84:N84)</f>
        <v>6.3862962962962966</v>
      </c>
      <c r="C84" s="276">
        <v>2.6496913580246915</v>
      </c>
      <c r="D84" s="277">
        <v>1.611666666666667</v>
      </c>
      <c r="E84" s="278">
        <v>0.50154320987654311</v>
      </c>
      <c r="F84" s="279">
        <v>6.2438271604938284E-2</v>
      </c>
      <c r="G84" s="280">
        <v>0</v>
      </c>
      <c r="H84" s="281">
        <v>0</v>
      </c>
      <c r="I84" s="282">
        <v>0</v>
      </c>
      <c r="J84" s="283">
        <v>0</v>
      </c>
      <c r="K84" s="281">
        <v>0</v>
      </c>
      <c r="L84" s="284">
        <v>0.10703703703703704</v>
      </c>
      <c r="M84" s="440">
        <v>0.11595679012345678</v>
      </c>
      <c r="N84" s="278">
        <v>1.337962962962963</v>
      </c>
      <c r="O84" s="275" t="s">
        <v>137</v>
      </c>
    </row>
    <row r="85" spans="1:15" x14ac:dyDescent="0.3">
      <c r="A85" s="2" t="s">
        <v>138</v>
      </c>
      <c r="B85" s="18">
        <v>23</v>
      </c>
      <c r="C85" s="17">
        <v>9</v>
      </c>
      <c r="D85" s="19">
        <v>12</v>
      </c>
      <c r="E85" s="20">
        <v>5</v>
      </c>
      <c r="F85" s="21">
        <v>1</v>
      </c>
      <c r="G85" s="22">
        <v>0</v>
      </c>
      <c r="H85" s="23">
        <v>0</v>
      </c>
      <c r="I85" s="24">
        <v>0</v>
      </c>
      <c r="J85" s="25">
        <v>0</v>
      </c>
      <c r="K85" s="23">
        <v>0</v>
      </c>
      <c r="L85" s="26">
        <v>2</v>
      </c>
      <c r="M85" s="441">
        <v>1</v>
      </c>
      <c r="N85" s="20">
        <v>9</v>
      </c>
      <c r="O85" s="2" t="s">
        <v>138</v>
      </c>
    </row>
    <row r="86" spans="1:15" x14ac:dyDescent="0.3">
      <c r="A86" s="2" t="s">
        <v>86</v>
      </c>
      <c r="B86" s="18">
        <v>2010</v>
      </c>
      <c r="C86" s="17">
        <v>2010</v>
      </c>
      <c r="D86" s="19">
        <v>2012</v>
      </c>
      <c r="E86" s="20">
        <v>2005</v>
      </c>
      <c r="F86" s="21">
        <v>2003</v>
      </c>
      <c r="G86" s="22"/>
      <c r="H86" s="23"/>
      <c r="I86" s="24"/>
      <c r="J86" s="25"/>
      <c r="K86" s="23"/>
      <c r="L86" s="26">
        <v>2003</v>
      </c>
      <c r="M86" s="441">
        <v>2016</v>
      </c>
      <c r="N86" s="20">
        <v>2010</v>
      </c>
      <c r="O86" s="2" t="s">
        <v>86</v>
      </c>
    </row>
    <row r="87" spans="1:15" x14ac:dyDescent="0.3">
      <c r="A87" s="2" t="s">
        <v>139</v>
      </c>
      <c r="B87" s="18">
        <v>0</v>
      </c>
      <c r="C87" s="17">
        <v>0</v>
      </c>
      <c r="D87" s="19">
        <v>0</v>
      </c>
      <c r="E87" s="20">
        <v>0</v>
      </c>
      <c r="F87" s="21">
        <v>0</v>
      </c>
      <c r="G87" s="22">
        <v>0</v>
      </c>
      <c r="H87" s="23">
        <v>0</v>
      </c>
      <c r="I87" s="24">
        <v>0</v>
      </c>
      <c r="J87" s="25">
        <v>0</v>
      </c>
      <c r="K87" s="23">
        <v>0</v>
      </c>
      <c r="L87" s="26">
        <v>0</v>
      </c>
      <c r="M87" s="441">
        <v>0</v>
      </c>
      <c r="N87" s="20">
        <v>0</v>
      </c>
      <c r="O87" s="2" t="s">
        <v>139</v>
      </c>
    </row>
    <row r="88" spans="1:15" ht="15" thickBot="1" x14ac:dyDescent="0.35">
      <c r="A88" s="87" t="s">
        <v>126</v>
      </c>
      <c r="B88" s="88">
        <v>2015</v>
      </c>
      <c r="C88" s="89">
        <v>2018</v>
      </c>
      <c r="D88" s="90">
        <v>2019</v>
      </c>
      <c r="E88" s="91">
        <v>2019</v>
      </c>
      <c r="F88" s="92">
        <v>2019</v>
      </c>
      <c r="G88" s="93"/>
      <c r="H88" s="94"/>
      <c r="I88" s="95"/>
      <c r="J88" s="96"/>
      <c r="K88" s="94"/>
      <c r="L88" s="97">
        <v>2019</v>
      </c>
      <c r="M88" s="450">
        <v>2019</v>
      </c>
      <c r="N88" s="91">
        <v>2018</v>
      </c>
      <c r="O88" s="87" t="s">
        <v>126</v>
      </c>
    </row>
    <row r="89" spans="1:15" ht="15" thickTop="1" x14ac:dyDescent="0.3">
      <c r="A89" s="126" t="s">
        <v>140</v>
      </c>
      <c r="B89" s="127">
        <f>SUM(C89:N89)</f>
        <v>7</v>
      </c>
      <c r="C89" s="201">
        <v>3</v>
      </c>
      <c r="D89" s="202">
        <v>2</v>
      </c>
      <c r="E89" s="203">
        <v>0</v>
      </c>
      <c r="F89" s="204">
        <v>0</v>
      </c>
      <c r="G89" s="132">
        <v>0</v>
      </c>
      <c r="H89" s="133">
        <v>0</v>
      </c>
      <c r="I89" s="134">
        <v>0</v>
      </c>
      <c r="J89" s="135">
        <v>0</v>
      </c>
      <c r="K89" s="133">
        <v>0</v>
      </c>
      <c r="L89" s="136">
        <v>0</v>
      </c>
      <c r="M89" s="438">
        <v>0</v>
      </c>
      <c r="N89" s="130">
        <v>2</v>
      </c>
      <c r="O89" s="126" t="s">
        <v>140</v>
      </c>
    </row>
    <row r="90" spans="1:15" x14ac:dyDescent="0.3">
      <c r="A90" s="15" t="s">
        <v>141</v>
      </c>
      <c r="B90" s="16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 t="s">
        <v>141</v>
      </c>
    </row>
    <row r="91" spans="1:15" x14ac:dyDescent="0.3">
      <c r="A91" s="263" t="s">
        <v>142</v>
      </c>
      <c r="B91" s="264">
        <f>SUM(C91:N91)</f>
        <v>0</v>
      </c>
      <c r="C91" s="265">
        <v>0</v>
      </c>
      <c r="D91" s="266">
        <v>0</v>
      </c>
      <c r="E91" s="267">
        <v>0</v>
      </c>
      <c r="F91" s="268">
        <v>0</v>
      </c>
      <c r="G91" s="269">
        <v>0</v>
      </c>
      <c r="H91" s="270">
        <v>0</v>
      </c>
      <c r="I91" s="271">
        <v>0</v>
      </c>
      <c r="J91" s="272">
        <v>0</v>
      </c>
      <c r="K91" s="270">
        <v>0</v>
      </c>
      <c r="L91" s="273">
        <v>0</v>
      </c>
      <c r="M91" s="447">
        <v>0</v>
      </c>
      <c r="N91" s="267">
        <v>0</v>
      </c>
      <c r="O91" s="263" t="s">
        <v>142</v>
      </c>
    </row>
    <row r="92" spans="1:15" x14ac:dyDescent="0.3">
      <c r="A92" s="275" t="s">
        <v>143</v>
      </c>
      <c r="B92" s="253">
        <f>SUM(C92:N92)</f>
        <v>1.0168518518518517</v>
      </c>
      <c r="C92" s="276">
        <v>0.44598765432098758</v>
      </c>
      <c r="D92" s="277">
        <v>0.44598765432098758</v>
      </c>
      <c r="E92" s="278">
        <v>6.2438271604938284E-2</v>
      </c>
      <c r="F92" s="279">
        <v>0</v>
      </c>
      <c r="G92" s="280">
        <v>0</v>
      </c>
      <c r="H92" s="281">
        <v>0</v>
      </c>
      <c r="I92" s="282">
        <v>0</v>
      </c>
      <c r="J92" s="283">
        <v>0</v>
      </c>
      <c r="K92" s="281">
        <v>0</v>
      </c>
      <c r="L92" s="284">
        <v>0</v>
      </c>
      <c r="M92" s="440">
        <v>0</v>
      </c>
      <c r="N92" s="278">
        <v>6.2438271604938284E-2</v>
      </c>
      <c r="O92" s="275" t="s">
        <v>143</v>
      </c>
    </row>
    <row r="93" spans="1:15" x14ac:dyDescent="0.3">
      <c r="A93" s="2" t="s">
        <v>144</v>
      </c>
      <c r="B93" s="18">
        <v>9</v>
      </c>
      <c r="C93" s="17">
        <v>4</v>
      </c>
      <c r="D93" s="19">
        <v>9</v>
      </c>
      <c r="E93" s="20">
        <v>1</v>
      </c>
      <c r="F93" s="21">
        <v>0</v>
      </c>
      <c r="G93" s="22">
        <v>0</v>
      </c>
      <c r="H93" s="23">
        <v>0</v>
      </c>
      <c r="I93" s="24">
        <v>0</v>
      </c>
      <c r="J93" s="25">
        <v>0</v>
      </c>
      <c r="K93" s="23">
        <v>0</v>
      </c>
      <c r="L93" s="26">
        <v>0</v>
      </c>
      <c r="M93" s="441">
        <v>0</v>
      </c>
      <c r="N93" s="20">
        <v>1</v>
      </c>
      <c r="O93" s="2" t="s">
        <v>144</v>
      </c>
    </row>
    <row r="94" spans="1:15" x14ac:dyDescent="0.3">
      <c r="A94" s="2" t="s">
        <v>86</v>
      </c>
      <c r="B94" s="18">
        <v>2012</v>
      </c>
      <c r="C94" s="17">
        <v>2009</v>
      </c>
      <c r="D94" s="19">
        <v>2012</v>
      </c>
      <c r="E94" s="20">
        <v>2005</v>
      </c>
      <c r="F94" s="21"/>
      <c r="G94" s="22"/>
      <c r="H94" s="23"/>
      <c r="I94" s="24"/>
      <c r="J94" s="25"/>
      <c r="K94" s="23"/>
      <c r="L94" s="26"/>
      <c r="M94" s="441"/>
      <c r="N94" s="20">
        <v>2010</v>
      </c>
      <c r="O94" s="2" t="s">
        <v>86</v>
      </c>
    </row>
    <row r="95" spans="1:15" x14ac:dyDescent="0.3">
      <c r="A95" s="2" t="s">
        <v>145</v>
      </c>
      <c r="B95" s="18">
        <v>0</v>
      </c>
      <c r="C95" s="17">
        <v>0</v>
      </c>
      <c r="D95" s="19">
        <v>0</v>
      </c>
      <c r="E95" s="20">
        <v>0</v>
      </c>
      <c r="F95" s="21">
        <v>0</v>
      </c>
      <c r="G95" s="22">
        <v>0</v>
      </c>
      <c r="H95" s="23">
        <v>0</v>
      </c>
      <c r="I95" s="24">
        <v>0</v>
      </c>
      <c r="J95" s="25">
        <v>0</v>
      </c>
      <c r="K95" s="23">
        <v>0</v>
      </c>
      <c r="L95" s="26">
        <v>0</v>
      </c>
      <c r="M95" s="441">
        <v>0</v>
      </c>
      <c r="N95" s="20">
        <v>0</v>
      </c>
      <c r="O95" s="2" t="s">
        <v>145</v>
      </c>
    </row>
    <row r="96" spans="1:15" ht="15" thickBot="1" x14ac:dyDescent="0.35">
      <c r="A96" s="87" t="s">
        <v>126</v>
      </c>
      <c r="B96" s="88">
        <v>2019</v>
      </c>
      <c r="C96" s="89">
        <v>2019</v>
      </c>
      <c r="D96" s="90">
        <v>2019</v>
      </c>
      <c r="E96" s="91">
        <v>2019</v>
      </c>
      <c r="F96" s="92">
        <v>2019</v>
      </c>
      <c r="G96" s="93"/>
      <c r="H96" s="94"/>
      <c r="I96" s="95"/>
      <c r="J96" s="96"/>
      <c r="K96" s="94"/>
      <c r="L96" s="97"/>
      <c r="M96" s="450"/>
      <c r="N96" s="91">
        <v>2019</v>
      </c>
      <c r="O96" s="87" t="s">
        <v>126</v>
      </c>
    </row>
    <row r="97" spans="1:15" ht="15" thickTop="1" x14ac:dyDescent="0.3">
      <c r="A97" s="126" t="s">
        <v>146</v>
      </c>
      <c r="B97" s="127">
        <v>1</v>
      </c>
      <c r="C97" s="128">
        <v>1</v>
      </c>
      <c r="D97" s="129">
        <v>0</v>
      </c>
      <c r="E97" s="130">
        <v>0</v>
      </c>
      <c r="F97" s="131">
        <v>0</v>
      </c>
      <c r="G97" s="132">
        <v>0</v>
      </c>
      <c r="H97" s="133">
        <v>0</v>
      </c>
      <c r="I97" s="134">
        <v>0</v>
      </c>
      <c r="J97" s="135">
        <v>0</v>
      </c>
      <c r="K97" s="133">
        <v>0</v>
      </c>
      <c r="L97" s="211">
        <v>0</v>
      </c>
      <c r="M97" s="438">
        <v>0</v>
      </c>
      <c r="N97" s="130">
        <v>0</v>
      </c>
      <c r="O97" s="126" t="s">
        <v>147</v>
      </c>
    </row>
    <row r="98" spans="1:15" x14ac:dyDescent="0.3">
      <c r="A98" s="15" t="s">
        <v>148</v>
      </c>
      <c r="B98" s="16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 t="s">
        <v>148</v>
      </c>
    </row>
    <row r="99" spans="1:15" x14ac:dyDescent="0.3">
      <c r="A99" s="263" t="s">
        <v>149</v>
      </c>
      <c r="B99" s="264">
        <f>SUM(C99:N99)</f>
        <v>0</v>
      </c>
      <c r="C99" s="265">
        <v>0</v>
      </c>
      <c r="D99" s="266">
        <v>0</v>
      </c>
      <c r="E99" s="267">
        <v>0</v>
      </c>
      <c r="F99" s="268">
        <v>0</v>
      </c>
      <c r="G99" s="269">
        <v>0</v>
      </c>
      <c r="H99" s="270">
        <v>0</v>
      </c>
      <c r="I99" s="271">
        <v>0</v>
      </c>
      <c r="J99" s="272">
        <v>0</v>
      </c>
      <c r="K99" s="270">
        <v>0</v>
      </c>
      <c r="L99" s="273">
        <v>0</v>
      </c>
      <c r="M99" s="447">
        <v>0</v>
      </c>
      <c r="N99" s="267">
        <v>0</v>
      </c>
      <c r="O99" s="263" t="s">
        <v>149</v>
      </c>
    </row>
    <row r="100" spans="1:15" x14ac:dyDescent="0.3">
      <c r="A100" s="275" t="s">
        <v>150</v>
      </c>
      <c r="B100" s="253">
        <f>SUM(C100:N100)</f>
        <v>2.1316975308641979</v>
      </c>
      <c r="C100" s="276">
        <v>1.0939814814814817</v>
      </c>
      <c r="D100" s="277">
        <v>0.67305555555555563</v>
      </c>
      <c r="E100" s="278">
        <v>0</v>
      </c>
      <c r="F100" s="279">
        <v>0</v>
      </c>
      <c r="G100" s="280">
        <v>0</v>
      </c>
      <c r="H100" s="281">
        <v>0</v>
      </c>
      <c r="I100" s="282">
        <v>0</v>
      </c>
      <c r="J100" s="283">
        <v>0</v>
      </c>
      <c r="K100" s="281">
        <v>0</v>
      </c>
      <c r="L100" s="284">
        <v>0</v>
      </c>
      <c r="M100" s="440">
        <v>0</v>
      </c>
      <c r="N100" s="278">
        <v>0.36466049382716048</v>
      </c>
      <c r="O100" s="275" t="s">
        <v>150</v>
      </c>
    </row>
    <row r="101" spans="1:15" x14ac:dyDescent="0.3">
      <c r="A101" s="2" t="s">
        <v>151</v>
      </c>
      <c r="B101" s="18">
        <v>10</v>
      </c>
      <c r="C101" s="17">
        <v>6</v>
      </c>
      <c r="D101" s="19">
        <v>10</v>
      </c>
      <c r="E101" s="20">
        <v>0</v>
      </c>
      <c r="F101" s="21">
        <v>0</v>
      </c>
      <c r="G101" s="22">
        <v>0</v>
      </c>
      <c r="H101" s="23">
        <v>0</v>
      </c>
      <c r="I101" s="24">
        <v>0</v>
      </c>
      <c r="J101" s="25">
        <v>0</v>
      </c>
      <c r="K101" s="23">
        <v>0</v>
      </c>
      <c r="L101" s="26">
        <v>0</v>
      </c>
      <c r="M101" s="441">
        <v>1</v>
      </c>
      <c r="N101" s="20">
        <v>3</v>
      </c>
      <c r="O101" s="2" t="s">
        <v>151</v>
      </c>
    </row>
    <row r="102" spans="1:15" x14ac:dyDescent="0.3">
      <c r="A102" s="2" t="s">
        <v>126</v>
      </c>
      <c r="B102" s="18">
        <v>2010</v>
      </c>
      <c r="C102" s="17">
        <v>2010</v>
      </c>
      <c r="D102" s="19">
        <v>2012</v>
      </c>
      <c r="E102" s="20"/>
      <c r="F102" s="21"/>
      <c r="G102" s="22"/>
      <c r="H102" s="23"/>
      <c r="I102" s="24"/>
      <c r="J102" s="25"/>
      <c r="K102" s="23"/>
      <c r="L102" s="26"/>
      <c r="M102" s="441">
        <v>2010</v>
      </c>
      <c r="N102" s="20">
        <v>2010</v>
      </c>
      <c r="O102" s="2" t="s">
        <v>126</v>
      </c>
    </row>
    <row r="103" spans="1:15" x14ac:dyDescent="0.3">
      <c r="A103" s="2" t="s">
        <v>152</v>
      </c>
      <c r="B103" s="18">
        <v>0</v>
      </c>
      <c r="C103" s="17">
        <v>0</v>
      </c>
      <c r="D103" s="19">
        <v>0</v>
      </c>
      <c r="E103" s="20">
        <v>0</v>
      </c>
      <c r="F103" s="21">
        <v>0</v>
      </c>
      <c r="G103" s="22">
        <v>0</v>
      </c>
      <c r="H103" s="23">
        <v>0</v>
      </c>
      <c r="I103" s="24">
        <v>0</v>
      </c>
      <c r="J103" s="25">
        <v>0</v>
      </c>
      <c r="K103" s="23">
        <v>0</v>
      </c>
      <c r="L103" s="26">
        <v>0</v>
      </c>
      <c r="M103" s="441">
        <v>0</v>
      </c>
      <c r="N103" s="20">
        <v>0</v>
      </c>
      <c r="O103" s="2" t="s">
        <v>152</v>
      </c>
    </row>
    <row r="104" spans="1:15" ht="15" thickBot="1" x14ac:dyDescent="0.35">
      <c r="A104" s="87" t="s">
        <v>126</v>
      </c>
      <c r="B104" s="88">
        <v>2019</v>
      </c>
      <c r="C104" s="89">
        <v>2019</v>
      </c>
      <c r="D104" s="90">
        <v>2019</v>
      </c>
      <c r="E104" s="91"/>
      <c r="F104" s="92"/>
      <c r="G104" s="93"/>
      <c r="H104" s="94"/>
      <c r="I104" s="95"/>
      <c r="J104" s="96"/>
      <c r="K104" s="94"/>
      <c r="L104" s="97"/>
      <c r="M104" s="450">
        <v>2019</v>
      </c>
      <c r="N104" s="91">
        <v>2019</v>
      </c>
      <c r="O104" s="87" t="s">
        <v>126</v>
      </c>
    </row>
    <row r="105" spans="1:15" ht="15" thickTop="1" x14ac:dyDescent="0.3">
      <c r="A105" s="61" t="s">
        <v>153</v>
      </c>
      <c r="B105" s="62">
        <f>SUM(C105:N105)</f>
        <v>0</v>
      </c>
      <c r="C105" s="63">
        <v>0</v>
      </c>
      <c r="D105" s="64">
        <v>0</v>
      </c>
      <c r="E105" s="65">
        <v>0</v>
      </c>
      <c r="F105" s="66">
        <v>0</v>
      </c>
      <c r="G105" s="219">
        <v>0</v>
      </c>
      <c r="H105" s="68">
        <v>0</v>
      </c>
      <c r="I105" s="69">
        <v>0</v>
      </c>
      <c r="J105" s="70">
        <v>0</v>
      </c>
      <c r="K105" s="68">
        <v>0</v>
      </c>
      <c r="L105" s="71">
        <v>0</v>
      </c>
      <c r="M105" s="453">
        <v>0</v>
      </c>
      <c r="N105" s="65">
        <v>0</v>
      </c>
      <c r="O105" s="61" t="s">
        <v>153</v>
      </c>
    </row>
    <row r="106" spans="1:15" x14ac:dyDescent="0.3">
      <c r="A106" s="2" t="s">
        <v>150</v>
      </c>
      <c r="B106" s="18">
        <f>SUM(C106:N106)</f>
        <v>7</v>
      </c>
      <c r="C106" s="17">
        <v>3</v>
      </c>
      <c r="D106" s="19">
        <v>2</v>
      </c>
      <c r="E106" s="20">
        <v>0</v>
      </c>
      <c r="F106" s="21">
        <v>0</v>
      </c>
      <c r="G106" s="22">
        <v>0</v>
      </c>
      <c r="H106" s="23">
        <v>0</v>
      </c>
      <c r="I106" s="24">
        <v>0</v>
      </c>
      <c r="J106" s="25">
        <v>0</v>
      </c>
      <c r="K106" s="23">
        <v>0</v>
      </c>
      <c r="L106" s="26">
        <v>0</v>
      </c>
      <c r="M106" s="441">
        <v>0</v>
      </c>
      <c r="N106" s="20">
        <v>2</v>
      </c>
      <c r="O106" s="2" t="s">
        <v>150</v>
      </c>
    </row>
    <row r="107" spans="1:15" x14ac:dyDescent="0.3">
      <c r="A107" s="2" t="s">
        <v>151</v>
      </c>
      <c r="B107" s="16"/>
      <c r="C107" s="17">
        <v>16</v>
      </c>
      <c r="D107" s="19">
        <v>14</v>
      </c>
      <c r="E107" s="20">
        <v>4</v>
      </c>
      <c r="F107" s="21">
        <v>0</v>
      </c>
      <c r="G107" s="22">
        <v>0</v>
      </c>
      <c r="H107" s="23">
        <v>0</v>
      </c>
      <c r="I107" s="24">
        <v>0</v>
      </c>
      <c r="J107" s="25">
        <v>0</v>
      </c>
      <c r="K107" s="23">
        <v>0</v>
      </c>
      <c r="L107" s="26">
        <v>0</v>
      </c>
      <c r="M107" s="441">
        <v>3</v>
      </c>
      <c r="N107" s="20">
        <v>10</v>
      </c>
      <c r="O107" s="2" t="s">
        <v>151</v>
      </c>
    </row>
    <row r="108" spans="1:15" x14ac:dyDescent="0.3">
      <c r="A108" s="2" t="s">
        <v>126</v>
      </c>
      <c r="B108" s="16"/>
      <c r="C108" s="17">
        <v>1963</v>
      </c>
      <c r="D108" s="19">
        <v>1956</v>
      </c>
      <c r="E108" s="20">
        <v>1971</v>
      </c>
      <c r="F108" s="21"/>
      <c r="G108" s="22"/>
      <c r="H108" s="23"/>
      <c r="I108" s="24"/>
      <c r="J108" s="25"/>
      <c r="K108" s="23"/>
      <c r="L108" s="26"/>
      <c r="M108" s="441" t="s">
        <v>99</v>
      </c>
      <c r="N108" s="20">
        <v>1969</v>
      </c>
      <c r="O108" s="2" t="s">
        <v>126</v>
      </c>
    </row>
    <row r="109" spans="1:15" x14ac:dyDescent="0.3">
      <c r="A109" s="2" t="s">
        <v>152</v>
      </c>
      <c r="B109" s="16"/>
      <c r="C109" s="17">
        <v>0</v>
      </c>
      <c r="D109" s="19">
        <v>0</v>
      </c>
      <c r="E109" s="20">
        <v>0</v>
      </c>
      <c r="F109" s="21">
        <v>0</v>
      </c>
      <c r="G109" s="22">
        <v>0</v>
      </c>
      <c r="H109" s="23">
        <v>0</v>
      </c>
      <c r="I109" s="24">
        <v>0</v>
      </c>
      <c r="J109" s="25">
        <v>0</v>
      </c>
      <c r="K109" s="23">
        <v>0</v>
      </c>
      <c r="L109" s="26">
        <v>0</v>
      </c>
      <c r="M109" s="441">
        <v>0</v>
      </c>
      <c r="N109" s="20">
        <v>0</v>
      </c>
      <c r="O109" s="2" t="s">
        <v>152</v>
      </c>
    </row>
    <row r="110" spans="1:15" x14ac:dyDescent="0.3">
      <c r="A110" s="2" t="s">
        <v>126</v>
      </c>
      <c r="B110" s="16"/>
      <c r="C110" s="17">
        <v>2019</v>
      </c>
      <c r="D110" s="19">
        <v>2019</v>
      </c>
      <c r="E110" s="20">
        <v>2019</v>
      </c>
      <c r="F110" s="21"/>
      <c r="G110" s="22"/>
      <c r="H110" s="23"/>
      <c r="I110" s="24"/>
      <c r="J110" s="25"/>
      <c r="K110" s="23"/>
      <c r="L110" s="26"/>
      <c r="M110" s="441" t="s">
        <v>99</v>
      </c>
      <c r="N110" s="20">
        <v>2019</v>
      </c>
      <c r="O110" s="2" t="s">
        <v>126</v>
      </c>
    </row>
    <row r="111" spans="1:15" x14ac:dyDescent="0.3">
      <c r="A111" s="15" t="s">
        <v>337</v>
      </c>
      <c r="B111" s="16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 t="s">
        <v>338</v>
      </c>
    </row>
    <row r="112" spans="1:15" x14ac:dyDescent="0.3">
      <c r="A112" s="263" t="s">
        <v>339</v>
      </c>
      <c r="B112" s="264">
        <f>SUM(C112:N112)</f>
        <v>110</v>
      </c>
      <c r="C112" s="265">
        <v>0</v>
      </c>
      <c r="D112" s="266">
        <v>0</v>
      </c>
      <c r="E112" s="267">
        <v>1</v>
      </c>
      <c r="F112" s="268">
        <v>5</v>
      </c>
      <c r="G112" s="269">
        <v>7</v>
      </c>
      <c r="H112" s="270">
        <v>20</v>
      </c>
      <c r="I112" s="271">
        <v>29</v>
      </c>
      <c r="J112" s="272">
        <v>29</v>
      </c>
      <c r="K112" s="270">
        <v>16</v>
      </c>
      <c r="L112" s="273">
        <v>3</v>
      </c>
      <c r="M112" s="447">
        <v>0</v>
      </c>
      <c r="N112" s="267">
        <v>0</v>
      </c>
      <c r="O112" s="263" t="s">
        <v>339</v>
      </c>
    </row>
    <row r="113" spans="1:15" x14ac:dyDescent="0.3">
      <c r="A113" s="275" t="s">
        <v>340</v>
      </c>
      <c r="B113" s="253">
        <f>SUM(C113:N113)</f>
        <v>111.323024691358</v>
      </c>
      <c r="C113" s="276">
        <v>0</v>
      </c>
      <c r="D113" s="277">
        <v>0</v>
      </c>
      <c r="E113" s="278">
        <v>0.94444444444444442</v>
      </c>
      <c r="F113" s="279">
        <v>5.4542592592592589</v>
      </c>
      <c r="G113" s="280">
        <v>11.094135802469134</v>
      </c>
      <c r="H113" s="281">
        <v>20.10206790123457</v>
      </c>
      <c r="I113" s="282">
        <v>26.377530864197528</v>
      </c>
      <c r="J113" s="283">
        <v>26.560956790123456</v>
      </c>
      <c r="K113" s="281">
        <v>16.356203703703706</v>
      </c>
      <c r="L113" s="284">
        <v>4.3263888888888893</v>
      </c>
      <c r="M113" s="440">
        <v>0.10703703703703704</v>
      </c>
      <c r="N113" s="278">
        <v>0</v>
      </c>
      <c r="O113" s="275" t="s">
        <v>340</v>
      </c>
    </row>
    <row r="114" spans="1:15" x14ac:dyDescent="0.3">
      <c r="A114" s="2" t="s">
        <v>341</v>
      </c>
      <c r="B114" s="18">
        <v>123</v>
      </c>
      <c r="C114" s="17">
        <v>0</v>
      </c>
      <c r="D114" s="19">
        <v>0</v>
      </c>
      <c r="E114" s="20">
        <v>6</v>
      </c>
      <c r="F114" s="21">
        <v>16</v>
      </c>
      <c r="G114" s="22">
        <v>21</v>
      </c>
      <c r="H114" s="23">
        <v>25</v>
      </c>
      <c r="I114" s="24">
        <v>31</v>
      </c>
      <c r="J114" s="25">
        <v>31</v>
      </c>
      <c r="K114" s="23">
        <v>29</v>
      </c>
      <c r="L114" s="26">
        <v>12</v>
      </c>
      <c r="M114" s="441">
        <v>1</v>
      </c>
      <c r="N114" s="20">
        <v>0</v>
      </c>
      <c r="O114" s="2" t="s">
        <v>341</v>
      </c>
    </row>
    <row r="115" spans="1:15" x14ac:dyDescent="0.3">
      <c r="A115" s="2" t="s">
        <v>86</v>
      </c>
      <c r="B115" s="18">
        <v>2014</v>
      </c>
      <c r="C115" s="17"/>
      <c r="D115" s="19"/>
      <c r="E115" s="20">
        <v>2012</v>
      </c>
      <c r="F115" s="21">
        <v>2011</v>
      </c>
      <c r="G115" s="22">
        <v>2008</v>
      </c>
      <c r="H115" s="23">
        <v>2003</v>
      </c>
      <c r="I115" s="24">
        <v>2017</v>
      </c>
      <c r="J115" s="25">
        <v>2009</v>
      </c>
      <c r="K115" s="23">
        <v>2006</v>
      </c>
      <c r="L115" s="26">
        <v>2018</v>
      </c>
      <c r="M115" s="441">
        <v>2015</v>
      </c>
      <c r="N115" s="20"/>
      <c r="O115" s="2" t="s">
        <v>86</v>
      </c>
    </row>
    <row r="116" spans="1:15" x14ac:dyDescent="0.3">
      <c r="A116" s="2" t="s">
        <v>342</v>
      </c>
      <c r="B116" s="18">
        <v>105</v>
      </c>
      <c r="C116" s="17">
        <v>0</v>
      </c>
      <c r="D116" s="19">
        <v>0</v>
      </c>
      <c r="E116" s="20">
        <v>0</v>
      </c>
      <c r="F116" s="21">
        <v>0</v>
      </c>
      <c r="G116" s="22">
        <v>3</v>
      </c>
      <c r="H116" s="23">
        <v>15</v>
      </c>
      <c r="I116" s="24">
        <v>21</v>
      </c>
      <c r="J116" s="25">
        <v>21</v>
      </c>
      <c r="K116" s="23">
        <v>4</v>
      </c>
      <c r="L116" s="26">
        <v>0</v>
      </c>
      <c r="M116" s="441">
        <v>0</v>
      </c>
      <c r="N116" s="20">
        <v>0</v>
      </c>
      <c r="O116" s="2" t="s">
        <v>342</v>
      </c>
    </row>
    <row r="117" spans="1:15" x14ac:dyDescent="0.3">
      <c r="A117" s="2" t="s">
        <v>86</v>
      </c>
      <c r="B117" s="18">
        <v>2016</v>
      </c>
      <c r="C117" s="17"/>
      <c r="D117" s="19"/>
      <c r="E117" s="20">
        <v>2018</v>
      </c>
      <c r="F117" s="21">
        <v>2012</v>
      </c>
      <c r="G117" s="22">
        <v>2013</v>
      </c>
      <c r="H117" s="23">
        <v>2002</v>
      </c>
      <c r="I117" s="24">
        <v>2004</v>
      </c>
      <c r="J117" s="25">
        <v>2014</v>
      </c>
      <c r="K117" s="23">
        <v>2001</v>
      </c>
      <c r="L117" s="26">
        <v>2016</v>
      </c>
      <c r="M117" s="441">
        <v>2019</v>
      </c>
      <c r="N117" s="20"/>
      <c r="O117" s="2" t="s">
        <v>86</v>
      </c>
    </row>
    <row r="118" spans="1:15" x14ac:dyDescent="0.3">
      <c r="A118" s="2" t="s">
        <v>343</v>
      </c>
      <c r="B118" s="100">
        <v>43554</v>
      </c>
      <c r="C118" s="17"/>
      <c r="D118" s="19"/>
      <c r="E118" s="20"/>
      <c r="F118" s="21"/>
      <c r="G118" s="22"/>
      <c r="H118" s="23"/>
      <c r="I118" s="24"/>
      <c r="J118" s="25"/>
      <c r="K118" s="23"/>
      <c r="L118" s="26"/>
      <c r="M118" s="441"/>
      <c r="N118" s="20"/>
      <c r="O118" s="2"/>
    </row>
    <row r="119" spans="1:15" x14ac:dyDescent="0.3">
      <c r="A119" s="2" t="s">
        <v>344</v>
      </c>
      <c r="B119" s="38">
        <v>41707</v>
      </c>
      <c r="C119" s="17"/>
      <c r="D119" s="19"/>
      <c r="E119" s="20"/>
      <c r="F119" s="21"/>
      <c r="G119" s="22"/>
      <c r="H119" s="23"/>
      <c r="I119" s="24"/>
      <c r="J119" s="25"/>
      <c r="K119" s="23"/>
      <c r="L119" s="26"/>
      <c r="M119" s="441"/>
      <c r="N119" s="20"/>
      <c r="O119" s="2"/>
    </row>
    <row r="120" spans="1:15" x14ac:dyDescent="0.3">
      <c r="A120" s="2" t="s">
        <v>345</v>
      </c>
      <c r="B120" s="38">
        <v>39560</v>
      </c>
      <c r="C120" s="17"/>
      <c r="D120" s="19"/>
      <c r="E120" s="20"/>
      <c r="F120" s="21"/>
      <c r="G120" s="22"/>
      <c r="H120" s="23"/>
      <c r="I120" s="24"/>
      <c r="J120" s="25"/>
      <c r="K120" s="23"/>
      <c r="L120" s="26"/>
      <c r="M120" s="441"/>
      <c r="N120" s="20"/>
      <c r="O120" s="2"/>
    </row>
    <row r="121" spans="1:15" x14ac:dyDescent="0.3">
      <c r="A121" s="2" t="s">
        <v>346</v>
      </c>
      <c r="B121" s="100">
        <v>43764</v>
      </c>
      <c r="C121" s="17"/>
      <c r="D121" s="19"/>
      <c r="E121" s="20"/>
      <c r="F121" s="21"/>
      <c r="G121" s="22"/>
      <c r="H121" s="23"/>
      <c r="I121" s="24"/>
      <c r="J121" s="25"/>
      <c r="K121" s="23"/>
      <c r="L121" s="26"/>
      <c r="M121" s="441"/>
      <c r="N121" s="20"/>
      <c r="O121" s="2"/>
    </row>
    <row r="122" spans="1:15" x14ac:dyDescent="0.3">
      <c r="A122" s="2" t="s">
        <v>347</v>
      </c>
      <c r="B122" s="38">
        <v>39348</v>
      </c>
      <c r="C122" s="17"/>
      <c r="D122" s="19"/>
      <c r="E122" s="20"/>
      <c r="F122" s="21"/>
      <c r="G122" s="22"/>
      <c r="H122" s="23"/>
      <c r="I122" s="24"/>
      <c r="J122" s="25"/>
      <c r="K122" s="23"/>
      <c r="L122" s="26"/>
      <c r="M122" s="441"/>
      <c r="N122" s="20"/>
      <c r="O122" s="2"/>
    </row>
    <row r="123" spans="1:15" x14ac:dyDescent="0.3">
      <c r="A123" s="101" t="s">
        <v>348</v>
      </c>
      <c r="B123" s="102">
        <v>41944</v>
      </c>
      <c r="C123" s="103"/>
      <c r="D123" s="104"/>
      <c r="E123" s="105"/>
      <c r="F123" s="106"/>
      <c r="G123" s="107"/>
      <c r="H123" s="108"/>
      <c r="I123" s="109"/>
      <c r="J123" s="110"/>
      <c r="K123" s="108"/>
      <c r="L123" s="111"/>
      <c r="M123" s="452"/>
      <c r="N123" s="105"/>
      <c r="O123" s="101"/>
    </row>
    <row r="124" spans="1:15" x14ac:dyDescent="0.3">
      <c r="A124" s="15" t="s">
        <v>154</v>
      </c>
      <c r="B124" s="16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 t="s">
        <v>154</v>
      </c>
    </row>
    <row r="125" spans="1:15" x14ac:dyDescent="0.3">
      <c r="A125" s="263" t="s">
        <v>155</v>
      </c>
      <c r="B125" s="264">
        <f>SUM(C125:N125)</f>
        <v>41</v>
      </c>
      <c r="C125" s="265">
        <v>0</v>
      </c>
      <c r="D125" s="266">
        <v>0</v>
      </c>
      <c r="E125" s="267">
        <v>0</v>
      </c>
      <c r="F125" s="268">
        <v>3</v>
      </c>
      <c r="G125" s="269">
        <v>0</v>
      </c>
      <c r="H125" s="270">
        <v>11</v>
      </c>
      <c r="I125" s="271">
        <v>15</v>
      </c>
      <c r="J125" s="272">
        <v>10</v>
      </c>
      <c r="K125" s="270">
        <v>2</v>
      </c>
      <c r="L125" s="273">
        <v>0</v>
      </c>
      <c r="M125" s="447">
        <v>0</v>
      </c>
      <c r="N125" s="267">
        <v>0</v>
      </c>
      <c r="O125" s="263" t="s">
        <v>155</v>
      </c>
    </row>
    <row r="126" spans="1:15" x14ac:dyDescent="0.3">
      <c r="A126" s="275" t="s">
        <v>156</v>
      </c>
      <c r="B126" s="253">
        <f>SUM(C126:N126)</f>
        <v>35.266419753086417</v>
      </c>
      <c r="C126" s="276">
        <v>0</v>
      </c>
      <c r="D126" s="277">
        <v>0</v>
      </c>
      <c r="E126" s="278">
        <v>0</v>
      </c>
      <c r="F126" s="279">
        <v>1.0061111111111112</v>
      </c>
      <c r="G126" s="280">
        <v>3.3171296296296293</v>
      </c>
      <c r="H126" s="281">
        <v>6.0958950617283945</v>
      </c>
      <c r="I126" s="282">
        <v>11.505123456790123</v>
      </c>
      <c r="J126" s="283">
        <v>9.3976543209876535</v>
      </c>
      <c r="K126" s="281">
        <v>3.6165740740740739</v>
      </c>
      <c r="L126" s="284">
        <v>0.32793209876543211</v>
      </c>
      <c r="M126" s="440">
        <v>0</v>
      </c>
      <c r="N126" s="278">
        <v>0</v>
      </c>
      <c r="O126" s="275" t="s">
        <v>156</v>
      </c>
    </row>
    <row r="127" spans="1:15" x14ac:dyDescent="0.3">
      <c r="A127" s="2" t="s">
        <v>157</v>
      </c>
      <c r="B127" s="18">
        <v>47</v>
      </c>
      <c r="C127" s="17">
        <v>0</v>
      </c>
      <c r="D127" s="19">
        <v>0</v>
      </c>
      <c r="E127" s="20">
        <v>0</v>
      </c>
      <c r="F127" s="21">
        <v>6</v>
      </c>
      <c r="G127" s="22">
        <v>8</v>
      </c>
      <c r="H127" s="23">
        <v>12</v>
      </c>
      <c r="I127" s="24">
        <v>26</v>
      </c>
      <c r="J127" s="25">
        <v>16</v>
      </c>
      <c r="K127" s="23">
        <v>9</v>
      </c>
      <c r="L127" s="26">
        <v>3</v>
      </c>
      <c r="M127" s="441">
        <v>0</v>
      </c>
      <c r="N127" s="20">
        <v>0</v>
      </c>
      <c r="O127" s="2" t="s">
        <v>157</v>
      </c>
    </row>
    <row r="128" spans="1:15" x14ac:dyDescent="0.3">
      <c r="A128" s="2" t="s">
        <v>86</v>
      </c>
      <c r="B128" s="18">
        <v>2006</v>
      </c>
      <c r="C128" s="17"/>
      <c r="D128" s="19"/>
      <c r="E128" s="20"/>
      <c r="F128" s="21">
        <v>2011</v>
      </c>
      <c r="G128" s="22">
        <v>2018</v>
      </c>
      <c r="H128" s="23">
        <v>2017</v>
      </c>
      <c r="I128" s="24">
        <v>2006</v>
      </c>
      <c r="J128" s="25">
        <v>2009</v>
      </c>
      <c r="K128" s="23">
        <v>2006</v>
      </c>
      <c r="L128" s="26">
        <v>2011</v>
      </c>
      <c r="M128" s="441"/>
      <c r="N128" s="20"/>
      <c r="O128" s="2" t="s">
        <v>86</v>
      </c>
    </row>
    <row r="129" spans="1:15" x14ac:dyDescent="0.3">
      <c r="A129" s="2" t="s">
        <v>158</v>
      </c>
      <c r="B129" s="18">
        <v>15</v>
      </c>
      <c r="C129" s="17">
        <v>0</v>
      </c>
      <c r="D129" s="19">
        <v>0</v>
      </c>
      <c r="E129" s="20">
        <v>0</v>
      </c>
      <c r="F129" s="21">
        <v>0</v>
      </c>
      <c r="G129" s="22">
        <v>0</v>
      </c>
      <c r="H129" s="23">
        <v>2</v>
      </c>
      <c r="I129" s="24">
        <v>4</v>
      </c>
      <c r="J129" s="25">
        <v>2</v>
      </c>
      <c r="K129" s="23">
        <v>0</v>
      </c>
      <c r="L129" s="26">
        <v>0</v>
      </c>
      <c r="M129" s="441">
        <v>0</v>
      </c>
      <c r="N129" s="20">
        <v>0</v>
      </c>
      <c r="O129" s="2" t="s">
        <v>158</v>
      </c>
    </row>
    <row r="130" spans="1:15" x14ac:dyDescent="0.3">
      <c r="A130" s="2" t="s">
        <v>86</v>
      </c>
      <c r="B130" s="18">
        <v>2007</v>
      </c>
      <c r="C130" s="17"/>
      <c r="D130" s="19"/>
      <c r="E130" s="20"/>
      <c r="F130" s="21">
        <v>2016</v>
      </c>
      <c r="G130" s="22">
        <v>2019</v>
      </c>
      <c r="H130" s="23">
        <v>2012</v>
      </c>
      <c r="I130" s="24">
        <v>2011</v>
      </c>
      <c r="J130" s="25">
        <v>2006</v>
      </c>
      <c r="K130" s="23">
        <v>2017</v>
      </c>
      <c r="L130" s="26">
        <v>2019</v>
      </c>
      <c r="M130" s="441"/>
      <c r="N130" s="20"/>
      <c r="O130" s="2" t="s">
        <v>86</v>
      </c>
    </row>
    <row r="131" spans="1:15" x14ac:dyDescent="0.3">
      <c r="A131" s="2" t="s">
        <v>159</v>
      </c>
      <c r="B131" s="100">
        <v>43575</v>
      </c>
      <c r="C131" s="17"/>
      <c r="D131" s="19"/>
      <c r="E131" s="20"/>
      <c r="F131" s="21"/>
      <c r="G131" s="22"/>
      <c r="H131" s="23"/>
      <c r="I131" s="24"/>
      <c r="J131" s="25"/>
      <c r="K131" s="23"/>
      <c r="L131" s="26"/>
      <c r="M131" s="441"/>
      <c r="N131" s="20"/>
      <c r="O131" s="2"/>
    </row>
    <row r="132" spans="1:15" x14ac:dyDescent="0.3">
      <c r="A132" s="2" t="s">
        <v>160</v>
      </c>
      <c r="B132" s="38">
        <v>42834</v>
      </c>
      <c r="C132" s="17"/>
      <c r="D132" s="19"/>
      <c r="E132" s="20"/>
      <c r="F132" s="21"/>
      <c r="G132" s="22"/>
      <c r="H132" s="23"/>
      <c r="I132" s="24"/>
      <c r="J132" s="25"/>
      <c r="K132" s="23"/>
      <c r="L132" s="26"/>
      <c r="M132" s="441"/>
      <c r="N132" s="20"/>
      <c r="O132" s="2"/>
    </row>
    <row r="133" spans="1:15" x14ac:dyDescent="0.3">
      <c r="A133" s="2" t="s">
        <v>161</v>
      </c>
      <c r="B133" s="38">
        <v>38876</v>
      </c>
      <c r="C133" s="17"/>
      <c r="D133" s="19"/>
      <c r="E133" s="20"/>
      <c r="F133" s="21"/>
      <c r="G133" s="22"/>
      <c r="H133" s="23"/>
      <c r="I133" s="24"/>
      <c r="J133" s="25"/>
      <c r="K133" s="23"/>
      <c r="L133" s="26"/>
      <c r="M133" s="441"/>
      <c r="N133" s="20"/>
      <c r="O133" s="2"/>
    </row>
    <row r="134" spans="1:15" x14ac:dyDescent="0.3">
      <c r="A134" s="2" t="s">
        <v>162</v>
      </c>
      <c r="B134" s="100">
        <v>43730</v>
      </c>
      <c r="C134" s="17"/>
      <c r="D134" s="19"/>
      <c r="E134" s="20"/>
      <c r="F134" s="21"/>
      <c r="G134" s="22"/>
      <c r="H134" s="23"/>
      <c r="I134" s="24"/>
      <c r="J134" s="25"/>
      <c r="K134" s="23"/>
      <c r="L134" s="26"/>
      <c r="M134" s="441"/>
      <c r="N134" s="20"/>
      <c r="O134" s="2"/>
    </row>
    <row r="135" spans="1:15" x14ac:dyDescent="0.3">
      <c r="A135" s="2" t="s">
        <v>163</v>
      </c>
      <c r="B135" s="38">
        <v>39299</v>
      </c>
      <c r="C135" s="17"/>
      <c r="D135" s="19"/>
      <c r="E135" s="20"/>
      <c r="F135" s="21"/>
      <c r="G135" s="22"/>
      <c r="H135" s="23"/>
      <c r="I135" s="24"/>
      <c r="J135" s="25"/>
      <c r="K135" s="23"/>
      <c r="L135" s="26"/>
      <c r="M135" s="441"/>
      <c r="N135" s="20"/>
      <c r="O135" s="2"/>
    </row>
    <row r="136" spans="1:15" ht="15" thickBot="1" x14ac:dyDescent="0.35">
      <c r="A136" s="101" t="s">
        <v>164</v>
      </c>
      <c r="B136" s="102">
        <v>37177</v>
      </c>
      <c r="C136" s="103"/>
      <c r="D136" s="104"/>
      <c r="E136" s="105"/>
      <c r="F136" s="106"/>
      <c r="G136" s="107"/>
      <c r="H136" s="108"/>
      <c r="I136" s="109"/>
      <c r="J136" s="110"/>
      <c r="K136" s="108"/>
      <c r="L136" s="111"/>
      <c r="M136" s="452"/>
      <c r="N136" s="105"/>
      <c r="O136" s="101"/>
    </row>
    <row r="137" spans="1:15" ht="15" thickTop="1" x14ac:dyDescent="0.3">
      <c r="A137" s="61" t="s">
        <v>386</v>
      </c>
      <c r="B137" s="62">
        <f>SUM(C137:N137)</f>
        <v>32</v>
      </c>
      <c r="C137" s="63">
        <v>0</v>
      </c>
      <c r="D137" s="64">
        <v>0</v>
      </c>
      <c r="E137" s="65">
        <v>0</v>
      </c>
      <c r="F137" s="66">
        <v>1</v>
      </c>
      <c r="G137" s="67">
        <v>0</v>
      </c>
      <c r="H137" s="68">
        <v>10</v>
      </c>
      <c r="I137" s="69">
        <v>10</v>
      </c>
      <c r="J137" s="70">
        <v>9</v>
      </c>
      <c r="K137" s="68">
        <v>2</v>
      </c>
      <c r="L137" s="71">
        <v>0</v>
      </c>
      <c r="M137" s="453">
        <v>0</v>
      </c>
      <c r="N137" s="65">
        <v>0</v>
      </c>
      <c r="O137" s="61" t="s">
        <v>386</v>
      </c>
    </row>
    <row r="138" spans="1:15" x14ac:dyDescent="0.3">
      <c r="A138" s="113" t="s">
        <v>156</v>
      </c>
      <c r="B138" s="114">
        <f>SUM(C138:N138)</f>
        <v>22.75</v>
      </c>
      <c r="C138" s="115">
        <v>0</v>
      </c>
      <c r="D138" s="116">
        <v>0</v>
      </c>
      <c r="E138" s="117">
        <v>0</v>
      </c>
      <c r="F138" s="118">
        <v>0</v>
      </c>
      <c r="G138" s="119">
        <v>1.25</v>
      </c>
      <c r="H138" s="120">
        <v>3</v>
      </c>
      <c r="I138" s="121">
        <v>5.5</v>
      </c>
      <c r="J138" s="122">
        <v>8.25</v>
      </c>
      <c r="K138" s="120">
        <v>4.75</v>
      </c>
      <c r="L138" s="123">
        <v>0</v>
      </c>
      <c r="M138" s="454">
        <v>0</v>
      </c>
      <c r="N138" s="117">
        <v>0</v>
      </c>
      <c r="O138" s="113" t="s">
        <v>156</v>
      </c>
    </row>
    <row r="139" spans="1:15" x14ac:dyDescent="0.3">
      <c r="A139" s="35" t="s">
        <v>157</v>
      </c>
      <c r="B139" s="138"/>
      <c r="C139" s="139">
        <v>0</v>
      </c>
      <c r="D139" s="140">
        <v>0</v>
      </c>
      <c r="E139" s="141">
        <v>0</v>
      </c>
      <c r="F139" s="142">
        <v>3</v>
      </c>
      <c r="G139" s="143">
        <v>8</v>
      </c>
      <c r="H139" s="144">
        <v>12</v>
      </c>
      <c r="I139" s="145">
        <v>21</v>
      </c>
      <c r="J139" s="146">
        <v>26</v>
      </c>
      <c r="K139" s="144">
        <v>13</v>
      </c>
      <c r="L139" s="147">
        <v>4</v>
      </c>
      <c r="M139" s="455"/>
      <c r="N139" s="141">
        <v>0</v>
      </c>
      <c r="O139" s="35" t="s">
        <v>157</v>
      </c>
    </row>
    <row r="140" spans="1:15" x14ac:dyDescent="0.3">
      <c r="A140" s="35" t="s">
        <v>86</v>
      </c>
      <c r="B140" s="138"/>
      <c r="C140" s="139"/>
      <c r="D140" s="140"/>
      <c r="E140" s="141"/>
      <c r="F140" s="142">
        <v>1945</v>
      </c>
      <c r="G140" s="143">
        <v>1945</v>
      </c>
      <c r="H140" s="144">
        <v>1976</v>
      </c>
      <c r="I140" s="145">
        <v>2018</v>
      </c>
      <c r="J140" s="146">
        <v>1947</v>
      </c>
      <c r="K140" s="144">
        <v>1959</v>
      </c>
      <c r="L140" s="147">
        <v>1959</v>
      </c>
      <c r="M140" s="455"/>
      <c r="N140" s="141"/>
      <c r="O140" s="35" t="s">
        <v>86</v>
      </c>
    </row>
    <row r="141" spans="1:15" x14ac:dyDescent="0.3">
      <c r="A141" s="35" t="s">
        <v>158</v>
      </c>
      <c r="B141" s="138"/>
      <c r="C141" s="139">
        <v>0</v>
      </c>
      <c r="D141" s="140">
        <v>0</v>
      </c>
      <c r="E141" s="141">
        <v>0</v>
      </c>
      <c r="F141" s="142">
        <v>0</v>
      </c>
      <c r="G141" s="143">
        <v>0</v>
      </c>
      <c r="H141" s="144">
        <v>0</v>
      </c>
      <c r="I141" s="145">
        <v>0</v>
      </c>
      <c r="J141" s="146">
        <v>0</v>
      </c>
      <c r="K141" s="144">
        <v>0</v>
      </c>
      <c r="L141" s="147">
        <v>0</v>
      </c>
      <c r="M141" s="455"/>
      <c r="N141" s="141">
        <v>0</v>
      </c>
      <c r="O141" s="35" t="s">
        <v>158</v>
      </c>
    </row>
    <row r="142" spans="1:15" x14ac:dyDescent="0.3">
      <c r="A142" s="149" t="s">
        <v>86</v>
      </c>
      <c r="B142" s="138"/>
      <c r="C142" s="139"/>
      <c r="D142" s="140"/>
      <c r="E142" s="141"/>
      <c r="F142" s="142">
        <v>2007</v>
      </c>
      <c r="G142" s="143">
        <v>2019</v>
      </c>
      <c r="H142" s="144" t="s">
        <v>99</v>
      </c>
      <c r="I142" s="145" t="s">
        <v>99</v>
      </c>
      <c r="J142" s="146">
        <v>2006</v>
      </c>
      <c r="K142" s="144">
        <v>2017</v>
      </c>
      <c r="L142" s="147">
        <v>2019</v>
      </c>
      <c r="M142" s="455"/>
      <c r="N142" s="141"/>
      <c r="O142" s="149" t="s">
        <v>86</v>
      </c>
    </row>
    <row r="143" spans="1:15" x14ac:dyDescent="0.3">
      <c r="A143" s="15" t="s">
        <v>166</v>
      </c>
      <c r="B143" s="16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 t="s">
        <v>166</v>
      </c>
    </row>
    <row r="144" spans="1:15" x14ac:dyDescent="0.3">
      <c r="A144" s="263" t="s">
        <v>167</v>
      </c>
      <c r="B144" s="264">
        <f>SUM(C144:N144)</f>
        <v>9</v>
      </c>
      <c r="C144" s="265">
        <v>0</v>
      </c>
      <c r="D144" s="266">
        <v>0</v>
      </c>
      <c r="E144" s="267">
        <v>0</v>
      </c>
      <c r="F144" s="268">
        <v>0</v>
      </c>
      <c r="G144" s="269">
        <v>0</v>
      </c>
      <c r="H144" s="270">
        <v>2</v>
      </c>
      <c r="I144" s="271">
        <v>3</v>
      </c>
      <c r="J144" s="272">
        <v>4</v>
      </c>
      <c r="K144" s="270">
        <v>0</v>
      </c>
      <c r="L144" s="273">
        <v>0</v>
      </c>
      <c r="M144" s="447">
        <v>0</v>
      </c>
      <c r="N144" s="267">
        <v>0</v>
      </c>
      <c r="O144" s="263" t="s">
        <v>167</v>
      </c>
    </row>
    <row r="145" spans="1:15" x14ac:dyDescent="0.3">
      <c r="A145" s="275" t="s">
        <v>168</v>
      </c>
      <c r="B145" s="253">
        <f>SUM(C145:N145)</f>
        <v>7.9528086419753086</v>
      </c>
      <c r="C145" s="276">
        <v>0</v>
      </c>
      <c r="D145" s="277">
        <v>0</v>
      </c>
      <c r="E145" s="278">
        <v>0</v>
      </c>
      <c r="F145" s="279">
        <v>0</v>
      </c>
      <c r="G145" s="280">
        <v>6.2438271604938284E-2</v>
      </c>
      <c r="H145" s="281">
        <v>1.3814506172839507</v>
      </c>
      <c r="I145" s="282">
        <v>3.3322839506172834</v>
      </c>
      <c r="J145" s="283">
        <v>2.6682098765432101</v>
      </c>
      <c r="K145" s="281">
        <v>0.50842592592592595</v>
      </c>
      <c r="L145" s="284">
        <v>0</v>
      </c>
      <c r="M145" s="440">
        <v>0</v>
      </c>
      <c r="N145" s="278">
        <v>0</v>
      </c>
      <c r="O145" s="275" t="s">
        <v>168</v>
      </c>
    </row>
    <row r="146" spans="1:15" x14ac:dyDescent="0.3">
      <c r="A146" s="2" t="s">
        <v>169</v>
      </c>
      <c r="B146" s="18">
        <v>16</v>
      </c>
      <c r="C146" s="17">
        <v>0</v>
      </c>
      <c r="D146" s="19">
        <v>0</v>
      </c>
      <c r="E146" s="20">
        <v>0</v>
      </c>
      <c r="F146" s="21">
        <v>0</v>
      </c>
      <c r="G146" s="22">
        <v>1</v>
      </c>
      <c r="H146" s="23">
        <v>4</v>
      </c>
      <c r="I146" s="24">
        <v>13</v>
      </c>
      <c r="J146" s="25">
        <v>10</v>
      </c>
      <c r="K146" s="23">
        <v>2</v>
      </c>
      <c r="L146" s="26">
        <v>0</v>
      </c>
      <c r="M146" s="441">
        <v>0</v>
      </c>
      <c r="N146" s="20">
        <v>0</v>
      </c>
      <c r="O146" s="2" t="s">
        <v>169</v>
      </c>
    </row>
    <row r="147" spans="1:15" x14ac:dyDescent="0.3">
      <c r="A147" s="2" t="s">
        <v>86</v>
      </c>
      <c r="B147" s="18">
        <v>2006</v>
      </c>
      <c r="C147" s="17"/>
      <c r="D147" s="19"/>
      <c r="E147" s="20"/>
      <c r="F147" s="21"/>
      <c r="G147" s="22">
        <v>2005</v>
      </c>
      <c r="H147" s="23">
        <v>2005</v>
      </c>
      <c r="I147" s="24">
        <v>2006</v>
      </c>
      <c r="J147" s="25">
        <v>2003</v>
      </c>
      <c r="K147" s="23">
        <v>2016</v>
      </c>
      <c r="L147" s="26"/>
      <c r="M147" s="441"/>
      <c r="N147" s="20"/>
      <c r="O147" s="2" t="s">
        <v>86</v>
      </c>
    </row>
    <row r="148" spans="1:15" x14ac:dyDescent="0.3">
      <c r="A148" s="2" t="s">
        <v>170</v>
      </c>
      <c r="B148" s="18">
        <v>2</v>
      </c>
      <c r="C148" s="17">
        <v>0</v>
      </c>
      <c r="D148" s="19">
        <v>0</v>
      </c>
      <c r="E148" s="20">
        <v>0</v>
      </c>
      <c r="F148" s="21">
        <v>0</v>
      </c>
      <c r="G148" s="22">
        <v>0</v>
      </c>
      <c r="H148" s="23">
        <v>0</v>
      </c>
      <c r="I148" s="24">
        <v>0</v>
      </c>
      <c r="J148" s="25">
        <v>0</v>
      </c>
      <c r="K148" s="23">
        <v>0</v>
      </c>
      <c r="L148" s="26">
        <v>0</v>
      </c>
      <c r="M148" s="441">
        <v>0</v>
      </c>
      <c r="N148" s="20">
        <v>0</v>
      </c>
      <c r="O148" s="2" t="s">
        <v>170</v>
      </c>
    </row>
    <row r="149" spans="1:15" x14ac:dyDescent="0.3">
      <c r="A149" s="87" t="s">
        <v>86</v>
      </c>
      <c r="B149" s="88">
        <v>2007</v>
      </c>
      <c r="C149" s="89"/>
      <c r="D149" s="90"/>
      <c r="E149" s="91"/>
      <c r="F149" s="92"/>
      <c r="G149" s="93">
        <v>2019</v>
      </c>
      <c r="H149" s="94">
        <v>2016</v>
      </c>
      <c r="I149" s="95">
        <v>2005</v>
      </c>
      <c r="J149" s="96">
        <v>2014</v>
      </c>
      <c r="K149" s="94">
        <v>2019</v>
      </c>
      <c r="L149" s="97"/>
      <c r="M149" s="450"/>
      <c r="N149" s="91"/>
      <c r="O149" s="87" t="s">
        <v>86</v>
      </c>
    </row>
    <row r="150" spans="1:15" x14ac:dyDescent="0.3">
      <c r="A150" s="2" t="s">
        <v>171</v>
      </c>
      <c r="B150" s="100">
        <v>43618</v>
      </c>
      <c r="C150" s="17"/>
      <c r="D150" s="19"/>
      <c r="E150" s="20"/>
      <c r="F150" s="21"/>
      <c r="G150" s="22"/>
      <c r="H150" s="23"/>
      <c r="I150" s="24"/>
      <c r="J150" s="25"/>
      <c r="K150" s="23"/>
      <c r="L150" s="26"/>
      <c r="M150" s="441"/>
      <c r="N150" s="20"/>
      <c r="O150" s="2"/>
    </row>
    <row r="151" spans="1:15" x14ac:dyDescent="0.3">
      <c r="A151" s="2" t="s">
        <v>172</v>
      </c>
      <c r="B151" s="38">
        <v>38499</v>
      </c>
      <c r="C151" s="17"/>
      <c r="D151" s="19"/>
      <c r="E151" s="20"/>
      <c r="F151" s="21"/>
      <c r="G151" s="22"/>
      <c r="H151" s="23"/>
      <c r="I151" s="24"/>
      <c r="J151" s="25"/>
      <c r="K151" s="23"/>
      <c r="L151" s="26"/>
      <c r="M151" s="441"/>
      <c r="N151" s="20"/>
      <c r="O151" s="2"/>
    </row>
    <row r="152" spans="1:15" x14ac:dyDescent="0.3">
      <c r="A152" s="2" t="s">
        <v>173</v>
      </c>
      <c r="B152" s="38">
        <v>39657</v>
      </c>
      <c r="C152" s="17"/>
      <c r="D152" s="19"/>
      <c r="E152" s="20"/>
      <c r="F152" s="21"/>
      <c r="G152" s="22"/>
      <c r="H152" s="23"/>
      <c r="I152" s="24"/>
      <c r="J152" s="25"/>
      <c r="K152" s="23"/>
      <c r="L152" s="26"/>
      <c r="M152" s="441"/>
      <c r="N152" s="20"/>
      <c r="O152" s="2"/>
    </row>
    <row r="153" spans="1:15" x14ac:dyDescent="0.3">
      <c r="A153" s="2" t="s">
        <v>174</v>
      </c>
      <c r="B153" s="100">
        <v>43704</v>
      </c>
      <c r="C153" s="17"/>
      <c r="D153" s="19"/>
      <c r="E153" s="20"/>
      <c r="F153" s="21"/>
      <c r="G153" s="22"/>
      <c r="H153" s="23"/>
      <c r="I153" s="24"/>
      <c r="J153" s="25"/>
      <c r="K153" s="23"/>
      <c r="L153" s="26"/>
      <c r="M153" s="441"/>
      <c r="N153" s="20"/>
      <c r="O153" s="2"/>
    </row>
    <row r="154" spans="1:15" x14ac:dyDescent="0.3">
      <c r="A154" s="2" t="s">
        <v>175</v>
      </c>
      <c r="B154" s="38">
        <v>40379</v>
      </c>
      <c r="C154" s="17"/>
      <c r="D154" s="19"/>
      <c r="E154" s="20"/>
      <c r="F154" s="21"/>
      <c r="G154" s="22"/>
      <c r="H154" s="23"/>
      <c r="I154" s="24"/>
      <c r="J154" s="25"/>
      <c r="K154" s="23"/>
      <c r="L154" s="26"/>
      <c r="M154" s="441"/>
      <c r="N154" s="20"/>
      <c r="O154" s="2"/>
    </row>
    <row r="155" spans="1:15" ht="15" thickBot="1" x14ac:dyDescent="0.35">
      <c r="A155" s="101" t="s">
        <v>176</v>
      </c>
      <c r="B155" s="102">
        <v>37885</v>
      </c>
      <c r="C155" s="103"/>
      <c r="D155" s="104"/>
      <c r="E155" s="105"/>
      <c r="F155" s="106"/>
      <c r="G155" s="107"/>
      <c r="H155" s="108"/>
      <c r="I155" s="109"/>
      <c r="J155" s="110"/>
      <c r="K155" s="108"/>
      <c r="L155" s="111"/>
      <c r="M155" s="452"/>
      <c r="N155" s="105"/>
      <c r="O155" s="101"/>
    </row>
    <row r="156" spans="1:15" ht="15" thickTop="1" x14ac:dyDescent="0.3">
      <c r="A156" s="61" t="s">
        <v>177</v>
      </c>
      <c r="B156" s="62">
        <f>SUM(C156:N156)</f>
        <v>8</v>
      </c>
      <c r="C156" s="63">
        <v>0</v>
      </c>
      <c r="D156" s="64">
        <v>0</v>
      </c>
      <c r="E156" s="65">
        <v>0</v>
      </c>
      <c r="F156" s="66">
        <v>0</v>
      </c>
      <c r="G156" s="67">
        <v>0</v>
      </c>
      <c r="H156" s="68">
        <v>2</v>
      </c>
      <c r="I156" s="69">
        <v>2</v>
      </c>
      <c r="J156" s="70">
        <v>4</v>
      </c>
      <c r="K156" s="68">
        <v>0</v>
      </c>
      <c r="L156" s="71">
        <v>0</v>
      </c>
      <c r="M156" s="453">
        <v>0</v>
      </c>
      <c r="N156" s="65">
        <v>0</v>
      </c>
      <c r="O156" s="61" t="s">
        <v>177</v>
      </c>
    </row>
    <row r="157" spans="1:15" x14ac:dyDescent="0.3">
      <c r="A157" s="2" t="s">
        <v>168</v>
      </c>
      <c r="B157" s="18">
        <f>SUM(C157:N157)</f>
        <v>3</v>
      </c>
      <c r="C157" s="17">
        <v>0</v>
      </c>
      <c r="D157" s="19">
        <v>0</v>
      </c>
      <c r="E157" s="20">
        <v>0</v>
      </c>
      <c r="F157" s="21">
        <v>0</v>
      </c>
      <c r="G157" s="22">
        <v>0</v>
      </c>
      <c r="H157" s="23">
        <v>1</v>
      </c>
      <c r="I157" s="24">
        <v>1</v>
      </c>
      <c r="J157" s="25">
        <v>1</v>
      </c>
      <c r="K157" s="23">
        <v>0</v>
      </c>
      <c r="L157" s="26">
        <v>0</v>
      </c>
      <c r="M157" s="441">
        <v>0</v>
      </c>
      <c r="N157" s="20">
        <v>0</v>
      </c>
      <c r="O157" s="2" t="s">
        <v>168</v>
      </c>
    </row>
    <row r="158" spans="1:15" x14ac:dyDescent="0.3">
      <c r="A158" s="2" t="s">
        <v>169</v>
      </c>
      <c r="B158" s="16"/>
      <c r="C158" s="17">
        <v>0</v>
      </c>
      <c r="D158" s="19">
        <v>0</v>
      </c>
      <c r="E158" s="20">
        <v>0</v>
      </c>
      <c r="F158" s="21">
        <v>0</v>
      </c>
      <c r="G158" s="22">
        <v>4</v>
      </c>
      <c r="H158" s="23">
        <v>7</v>
      </c>
      <c r="I158" s="24">
        <v>7</v>
      </c>
      <c r="J158" s="25">
        <v>9</v>
      </c>
      <c r="K158" s="23">
        <v>3</v>
      </c>
      <c r="L158" s="26">
        <v>0</v>
      </c>
      <c r="M158" s="441">
        <v>0</v>
      </c>
      <c r="N158" s="20">
        <v>0</v>
      </c>
      <c r="O158" s="2" t="s">
        <v>169</v>
      </c>
    </row>
    <row r="159" spans="1:15" x14ac:dyDescent="0.3">
      <c r="A159" s="2" t="s">
        <v>86</v>
      </c>
      <c r="B159" s="16"/>
      <c r="C159" s="17"/>
      <c r="D159" s="19"/>
      <c r="E159" s="20"/>
      <c r="F159" s="21"/>
      <c r="G159" s="22">
        <v>1947</v>
      </c>
      <c r="H159" s="23">
        <v>1976</v>
      </c>
      <c r="I159" s="24">
        <v>2006</v>
      </c>
      <c r="J159" s="25">
        <v>1947</v>
      </c>
      <c r="K159" s="23">
        <v>1961</v>
      </c>
      <c r="L159" s="26"/>
      <c r="M159" s="441"/>
      <c r="N159" s="20"/>
      <c r="O159" s="2" t="s">
        <v>86</v>
      </c>
    </row>
    <row r="160" spans="1:15" x14ac:dyDescent="0.3">
      <c r="A160" s="2" t="s">
        <v>170</v>
      </c>
      <c r="B160" s="16"/>
      <c r="C160" s="17">
        <v>0</v>
      </c>
      <c r="D160" s="19">
        <v>0</v>
      </c>
      <c r="E160" s="20">
        <v>0</v>
      </c>
      <c r="F160" s="21">
        <v>0</v>
      </c>
      <c r="G160" s="22">
        <v>0</v>
      </c>
      <c r="H160" s="23">
        <v>0</v>
      </c>
      <c r="I160" s="24">
        <v>0</v>
      </c>
      <c r="J160" s="25">
        <v>0</v>
      </c>
      <c r="K160" s="23">
        <v>0</v>
      </c>
      <c r="L160" s="26">
        <v>0</v>
      </c>
      <c r="M160" s="441">
        <v>0</v>
      </c>
      <c r="N160" s="20">
        <v>0</v>
      </c>
      <c r="O160" s="2" t="s">
        <v>170</v>
      </c>
    </row>
    <row r="161" spans="1:15" x14ac:dyDescent="0.3">
      <c r="A161" s="87" t="s">
        <v>86</v>
      </c>
      <c r="B161" s="16"/>
      <c r="C161" s="17"/>
      <c r="D161" s="19"/>
      <c r="E161" s="20"/>
      <c r="F161" s="21"/>
      <c r="G161" s="22">
        <v>2019</v>
      </c>
      <c r="H161" s="23">
        <v>2018</v>
      </c>
      <c r="I161" s="24">
        <v>2004</v>
      </c>
      <c r="J161" s="25">
        <v>2014</v>
      </c>
      <c r="K161" s="23">
        <v>2019</v>
      </c>
      <c r="L161" s="26"/>
      <c r="M161" s="441"/>
      <c r="N161" s="20"/>
      <c r="O161" s="87" t="s">
        <v>86</v>
      </c>
    </row>
    <row r="162" spans="1:15" x14ac:dyDescent="0.3">
      <c r="A162" s="15" t="s">
        <v>178</v>
      </c>
      <c r="B162" s="16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 t="s">
        <v>178</v>
      </c>
    </row>
    <row r="163" spans="1:15" x14ac:dyDescent="0.3">
      <c r="A163" s="263" t="s">
        <v>179</v>
      </c>
      <c r="B163" s="264">
        <f>SUM(C163:N163)</f>
        <v>608.59999999999991</v>
      </c>
      <c r="C163" s="265">
        <v>41.4</v>
      </c>
      <c r="D163" s="266">
        <v>35</v>
      </c>
      <c r="E163" s="267">
        <v>55.6</v>
      </c>
      <c r="F163" s="268">
        <v>31.4</v>
      </c>
      <c r="G163" s="269">
        <v>21.2</v>
      </c>
      <c r="H163" s="270">
        <v>57.2</v>
      </c>
      <c r="I163" s="271">
        <v>35.200000000000003</v>
      </c>
      <c r="J163" s="272">
        <v>32</v>
      </c>
      <c r="K163" s="270">
        <v>44</v>
      </c>
      <c r="L163" s="273">
        <v>91.4</v>
      </c>
      <c r="M163" s="447">
        <v>87.4</v>
      </c>
      <c r="N163" s="267">
        <v>76.8</v>
      </c>
      <c r="O163" s="263" t="s">
        <v>179</v>
      </c>
    </row>
    <row r="164" spans="1:15" x14ac:dyDescent="0.3">
      <c r="A164" s="275" t="s">
        <v>180</v>
      </c>
      <c r="B164" s="253">
        <f>SUM(C164:N164)</f>
        <v>767.86938271604936</v>
      </c>
      <c r="C164" s="276">
        <v>65.40129629629628</v>
      </c>
      <c r="D164" s="277">
        <v>56.492098765432104</v>
      </c>
      <c r="E164" s="278">
        <v>59.127870370370374</v>
      </c>
      <c r="F164" s="279">
        <v>41.256666666666661</v>
      </c>
      <c r="G164" s="280">
        <v>61.410833333333343</v>
      </c>
      <c r="H164" s="281">
        <v>49.723055555555554</v>
      </c>
      <c r="I164" s="286">
        <v>69.589104938271618</v>
      </c>
      <c r="J164" s="283">
        <v>86.224876543209859</v>
      </c>
      <c r="K164" s="281">
        <v>55.108549382716056</v>
      </c>
      <c r="L164" s="284">
        <v>61.922067901234577</v>
      </c>
      <c r="M164" s="440">
        <v>79.326234567901238</v>
      </c>
      <c r="N164" s="278">
        <v>82.286728395061743</v>
      </c>
      <c r="O164" s="275" t="s">
        <v>180</v>
      </c>
    </row>
    <row r="165" spans="1:15" x14ac:dyDescent="0.3">
      <c r="A165" s="2" t="s">
        <v>28</v>
      </c>
      <c r="B165" s="18">
        <f t="shared" ref="B165:N165" si="10">INT((B163-B164)*10000/B164)/100</f>
        <v>-20.75</v>
      </c>
      <c r="C165" s="17">
        <f t="shared" si="10"/>
        <v>-36.700000000000003</v>
      </c>
      <c r="D165" s="19">
        <f t="shared" si="10"/>
        <v>-38.049999999999997</v>
      </c>
      <c r="E165" s="20">
        <f t="shared" si="10"/>
        <v>-5.97</v>
      </c>
      <c r="F165" s="21">
        <f t="shared" si="10"/>
        <v>-23.9</v>
      </c>
      <c r="G165" s="22">
        <f t="shared" si="10"/>
        <v>-65.48</v>
      </c>
      <c r="H165" s="23">
        <f t="shared" si="10"/>
        <v>15.03</v>
      </c>
      <c r="I165" s="24">
        <f t="shared" si="10"/>
        <v>-49.42</v>
      </c>
      <c r="J165" s="25">
        <f t="shared" si="10"/>
        <v>-62.89</v>
      </c>
      <c r="K165" s="23">
        <f t="shared" si="10"/>
        <v>-20.16</v>
      </c>
      <c r="L165" s="26">
        <f t="shared" si="10"/>
        <v>47.6</v>
      </c>
      <c r="M165" s="441">
        <f t="shared" si="10"/>
        <v>10.17</v>
      </c>
      <c r="N165" s="20">
        <f t="shared" si="10"/>
        <v>-6.67</v>
      </c>
      <c r="O165" s="2" t="s">
        <v>28</v>
      </c>
    </row>
    <row r="166" spans="1:15" x14ac:dyDescent="0.3">
      <c r="A166" s="2" t="s">
        <v>181</v>
      </c>
      <c r="B166" s="18">
        <v>1180</v>
      </c>
      <c r="C166" s="17">
        <v>105.6</v>
      </c>
      <c r="D166" s="19">
        <v>135.5</v>
      </c>
      <c r="E166" s="20">
        <v>185</v>
      </c>
      <c r="F166" s="21">
        <v>182.5</v>
      </c>
      <c r="G166" s="22">
        <v>128</v>
      </c>
      <c r="H166" s="23">
        <v>107</v>
      </c>
      <c r="I166" s="24">
        <v>144.6</v>
      </c>
      <c r="J166" s="25">
        <v>164.5</v>
      </c>
      <c r="K166" s="23">
        <v>144.5</v>
      </c>
      <c r="L166" s="26">
        <v>162.19999999999999</v>
      </c>
      <c r="M166" s="441">
        <v>175</v>
      </c>
      <c r="N166" s="20">
        <v>130.5</v>
      </c>
      <c r="O166" s="2" t="s">
        <v>181</v>
      </c>
    </row>
    <row r="167" spans="1:15" x14ac:dyDescent="0.3">
      <c r="A167" s="2" t="s">
        <v>86</v>
      </c>
      <c r="B167" s="18">
        <v>2001</v>
      </c>
      <c r="C167" s="17">
        <v>2018</v>
      </c>
      <c r="D167" s="19">
        <v>2002</v>
      </c>
      <c r="E167" s="20">
        <v>2001</v>
      </c>
      <c r="F167" s="21">
        <v>2001</v>
      </c>
      <c r="G167" s="22">
        <v>2006</v>
      </c>
      <c r="H167" s="23">
        <v>2007</v>
      </c>
      <c r="I167" s="24">
        <v>2012</v>
      </c>
      <c r="J167" s="25">
        <v>2002</v>
      </c>
      <c r="K167" s="23">
        <v>2001</v>
      </c>
      <c r="L167" s="26">
        <v>2012</v>
      </c>
      <c r="M167" s="441">
        <v>2002</v>
      </c>
      <c r="N167" s="20">
        <v>2002</v>
      </c>
      <c r="O167" s="2" t="s">
        <v>86</v>
      </c>
    </row>
    <row r="168" spans="1:15" x14ac:dyDescent="0.3">
      <c r="A168" s="2" t="s">
        <v>182</v>
      </c>
      <c r="B168" s="18">
        <v>529</v>
      </c>
      <c r="C168" s="17">
        <v>32</v>
      </c>
      <c r="D168" s="19">
        <v>5.6</v>
      </c>
      <c r="E168" s="20">
        <v>19</v>
      </c>
      <c r="F168" s="21">
        <v>7.4</v>
      </c>
      <c r="G168" s="22">
        <v>9.6</v>
      </c>
      <c r="H168" s="23">
        <v>12.8</v>
      </c>
      <c r="I168" s="24">
        <v>9.8000000000000007</v>
      </c>
      <c r="J168" s="25">
        <v>9.4</v>
      </c>
      <c r="K168" s="23">
        <v>7</v>
      </c>
      <c r="L168" s="26">
        <v>26.2</v>
      </c>
      <c r="M168" s="441">
        <v>28.2</v>
      </c>
      <c r="N168" s="20">
        <v>19.600000000000001</v>
      </c>
      <c r="O168" s="2" t="s">
        <v>182</v>
      </c>
    </row>
    <row r="169" spans="1:15" ht="15" thickBot="1" x14ac:dyDescent="0.35">
      <c r="A169" s="87" t="s">
        <v>86</v>
      </c>
      <c r="B169" s="88">
        <v>2003</v>
      </c>
      <c r="C169" s="89">
        <v>2007</v>
      </c>
      <c r="D169" s="90">
        <v>2012</v>
      </c>
      <c r="E169" s="91">
        <v>2003</v>
      </c>
      <c r="F169" s="92">
        <v>2017</v>
      </c>
      <c r="G169" s="93">
        <v>2011</v>
      </c>
      <c r="H169" s="94">
        <v>2018</v>
      </c>
      <c r="I169" s="95">
        <v>2018</v>
      </c>
      <c r="J169" s="96">
        <v>2009</v>
      </c>
      <c r="K169" s="94">
        <v>2003</v>
      </c>
      <c r="L169" s="97">
        <v>2016</v>
      </c>
      <c r="M169" s="450">
        <v>2011</v>
      </c>
      <c r="N169" s="91">
        <v>2016</v>
      </c>
      <c r="O169" s="87" t="s">
        <v>86</v>
      </c>
    </row>
    <row r="170" spans="1:15" ht="15" thickTop="1" x14ac:dyDescent="0.3">
      <c r="A170" s="61" t="s">
        <v>183</v>
      </c>
      <c r="B170" s="62">
        <f>SUM(C170:N170)</f>
        <v>754.3</v>
      </c>
      <c r="C170" s="63">
        <v>46.4</v>
      </c>
      <c r="D170" s="64">
        <v>35.799999999999997</v>
      </c>
      <c r="E170" s="65">
        <v>56</v>
      </c>
      <c r="F170" s="66">
        <v>39.6</v>
      </c>
      <c r="G170" s="67">
        <v>23.8</v>
      </c>
      <c r="H170" s="68">
        <v>60.6</v>
      </c>
      <c r="I170" s="69">
        <v>45.8</v>
      </c>
      <c r="J170" s="70">
        <v>43.1</v>
      </c>
      <c r="K170" s="68">
        <v>70.2</v>
      </c>
      <c r="L170" s="71">
        <v>120.2</v>
      </c>
      <c r="M170" s="453">
        <v>109</v>
      </c>
      <c r="N170" s="65">
        <v>103.8</v>
      </c>
      <c r="O170" s="61" t="s">
        <v>183</v>
      </c>
    </row>
    <row r="171" spans="1:15" x14ac:dyDescent="0.3">
      <c r="A171" s="2" t="s">
        <v>184</v>
      </c>
      <c r="B171" s="18">
        <v>748</v>
      </c>
      <c r="C171" s="17">
        <v>60</v>
      </c>
      <c r="D171" s="19">
        <v>49.4</v>
      </c>
      <c r="E171" s="20">
        <v>49.1</v>
      </c>
      <c r="F171" s="21">
        <v>50.6</v>
      </c>
      <c r="G171" s="22">
        <v>55.2</v>
      </c>
      <c r="H171" s="23">
        <v>64.5</v>
      </c>
      <c r="I171" s="24">
        <v>55.1</v>
      </c>
      <c r="J171" s="25">
        <v>66.900000000000006</v>
      </c>
      <c r="K171" s="23">
        <v>75</v>
      </c>
      <c r="L171" s="26">
        <v>71.3</v>
      </c>
      <c r="M171" s="441">
        <v>77.2</v>
      </c>
      <c r="N171" s="20">
        <v>73.7</v>
      </c>
      <c r="O171" s="2" t="s">
        <v>184</v>
      </c>
    </row>
    <row r="172" spans="1:15" x14ac:dyDescent="0.3">
      <c r="A172" s="2" t="s">
        <v>28</v>
      </c>
      <c r="B172" s="18">
        <f t="shared" ref="B172:N172" si="11">INT((B170-B171)*10000/B171)/100</f>
        <v>0.84</v>
      </c>
      <c r="C172" s="17">
        <f t="shared" si="11"/>
        <v>-22.67</v>
      </c>
      <c r="D172" s="19">
        <f t="shared" si="11"/>
        <v>-27.54</v>
      </c>
      <c r="E172" s="20">
        <f t="shared" si="11"/>
        <v>14.05</v>
      </c>
      <c r="F172" s="21">
        <f t="shared" si="11"/>
        <v>-21.74</v>
      </c>
      <c r="G172" s="22">
        <f t="shared" si="11"/>
        <v>-56.89</v>
      </c>
      <c r="H172" s="23">
        <f t="shared" si="11"/>
        <v>-6.05</v>
      </c>
      <c r="I172" s="24">
        <f t="shared" si="11"/>
        <v>-16.88</v>
      </c>
      <c r="J172" s="25">
        <f t="shared" si="11"/>
        <v>-35.58</v>
      </c>
      <c r="K172" s="23">
        <f t="shared" si="11"/>
        <v>-6.4</v>
      </c>
      <c r="L172" s="26">
        <f t="shared" si="11"/>
        <v>68.58</v>
      </c>
      <c r="M172" s="441">
        <f t="shared" si="11"/>
        <v>41.19</v>
      </c>
      <c r="N172" s="20">
        <f t="shared" si="11"/>
        <v>40.840000000000003</v>
      </c>
      <c r="O172" s="2" t="s">
        <v>28</v>
      </c>
    </row>
    <row r="173" spans="1:15" x14ac:dyDescent="0.3">
      <c r="A173" s="2" t="s">
        <v>181</v>
      </c>
      <c r="B173" s="16"/>
      <c r="C173" s="17">
        <v>145</v>
      </c>
      <c r="D173" s="19">
        <v>132</v>
      </c>
      <c r="E173" s="20">
        <v>169</v>
      </c>
      <c r="F173" s="21">
        <v>148</v>
      </c>
      <c r="G173" s="22">
        <v>114</v>
      </c>
      <c r="H173" s="23">
        <v>150</v>
      </c>
      <c r="I173" s="24">
        <v>135.69999999999999</v>
      </c>
      <c r="J173" s="25">
        <v>174</v>
      </c>
      <c r="K173" s="23">
        <v>171</v>
      </c>
      <c r="L173" s="26">
        <v>216</v>
      </c>
      <c r="M173" s="441">
        <v>169</v>
      </c>
      <c r="N173" s="20">
        <v>204</v>
      </c>
      <c r="O173" s="2" t="s">
        <v>181</v>
      </c>
    </row>
    <row r="174" spans="1:15" x14ac:dyDescent="0.3">
      <c r="A174" s="2" t="s">
        <v>86</v>
      </c>
      <c r="B174" s="16"/>
      <c r="C174" s="17">
        <v>1995</v>
      </c>
      <c r="D174" s="19">
        <v>1957</v>
      </c>
      <c r="E174" s="20">
        <v>2001</v>
      </c>
      <c r="F174" s="21">
        <v>2000</v>
      </c>
      <c r="G174" s="22">
        <v>1945</v>
      </c>
      <c r="H174" s="23">
        <v>2003</v>
      </c>
      <c r="I174" s="24">
        <v>2012</v>
      </c>
      <c r="J174" s="25">
        <v>1945</v>
      </c>
      <c r="K174" s="23">
        <v>1958</v>
      </c>
      <c r="L174" s="26">
        <v>2000</v>
      </c>
      <c r="M174" s="441">
        <v>2000</v>
      </c>
      <c r="N174" s="20">
        <v>1965</v>
      </c>
      <c r="O174" s="2" t="s">
        <v>86</v>
      </c>
    </row>
    <row r="175" spans="1:15" x14ac:dyDescent="0.3">
      <c r="A175" s="2" t="s">
        <v>182</v>
      </c>
      <c r="B175" s="16"/>
      <c r="C175" s="17">
        <v>3</v>
      </c>
      <c r="D175" s="19">
        <v>2</v>
      </c>
      <c r="E175" s="20">
        <v>3</v>
      </c>
      <c r="F175" s="21">
        <v>6</v>
      </c>
      <c r="G175" s="22">
        <v>9</v>
      </c>
      <c r="H175" s="23">
        <v>3</v>
      </c>
      <c r="I175" s="24">
        <v>12</v>
      </c>
      <c r="J175" s="25">
        <v>9</v>
      </c>
      <c r="K175" s="23">
        <v>2</v>
      </c>
      <c r="L175" s="26">
        <v>5</v>
      </c>
      <c r="M175" s="441">
        <v>8</v>
      </c>
      <c r="N175" s="20">
        <v>9</v>
      </c>
      <c r="O175" s="2" t="s">
        <v>182</v>
      </c>
    </row>
    <row r="176" spans="1:15" x14ac:dyDescent="0.3">
      <c r="A176" s="87" t="s">
        <v>86</v>
      </c>
      <c r="B176" s="16"/>
      <c r="C176" s="17">
        <v>1997</v>
      </c>
      <c r="D176" s="19">
        <v>1959</v>
      </c>
      <c r="E176" s="20">
        <v>1953</v>
      </c>
      <c r="F176" s="21">
        <v>2007</v>
      </c>
      <c r="G176" s="22">
        <v>1989</v>
      </c>
      <c r="H176" s="23" t="s">
        <v>790</v>
      </c>
      <c r="I176" s="24">
        <v>1982</v>
      </c>
      <c r="J176" s="25">
        <v>1991</v>
      </c>
      <c r="K176" s="23">
        <v>1959</v>
      </c>
      <c r="L176" s="26">
        <v>1969</v>
      </c>
      <c r="M176" s="441">
        <v>1955</v>
      </c>
      <c r="N176" s="20">
        <v>1971</v>
      </c>
      <c r="O176" s="87" t="s">
        <v>86</v>
      </c>
    </row>
    <row r="177" spans="1:15" x14ac:dyDescent="0.3">
      <c r="A177" s="15" t="s">
        <v>185</v>
      </c>
      <c r="B177" s="16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 t="s">
        <v>185</v>
      </c>
    </row>
    <row r="178" spans="1:15" x14ac:dyDescent="0.3">
      <c r="A178" s="3" t="s">
        <v>186</v>
      </c>
      <c r="B178" s="4">
        <f>SUM(C178:N178)</f>
        <v>1779.5900000000001</v>
      </c>
      <c r="C178" s="423">
        <v>36.75</v>
      </c>
      <c r="D178" s="424">
        <v>140.33000000000001</v>
      </c>
      <c r="E178" s="425">
        <v>112.13</v>
      </c>
      <c r="F178" s="426">
        <v>191.25</v>
      </c>
      <c r="G178" s="427">
        <v>213.5</v>
      </c>
      <c r="H178" s="428">
        <v>244.25</v>
      </c>
      <c r="I178" s="429">
        <v>275</v>
      </c>
      <c r="J178" s="430">
        <v>225.18</v>
      </c>
      <c r="K178" s="428">
        <v>158.9</v>
      </c>
      <c r="L178" s="431">
        <v>81.5</v>
      </c>
      <c r="M178" s="456">
        <v>57</v>
      </c>
      <c r="N178" s="425">
        <v>43.8</v>
      </c>
      <c r="O178" s="3" t="s">
        <v>186</v>
      </c>
    </row>
    <row r="179" spans="1:15" x14ac:dyDescent="0.3">
      <c r="A179" s="2" t="s">
        <v>187</v>
      </c>
      <c r="B179" s="4">
        <f>SUM(C179:N179)</f>
        <v>1645</v>
      </c>
      <c r="C179" s="17">
        <v>68</v>
      </c>
      <c r="D179" s="19">
        <v>80</v>
      </c>
      <c r="E179" s="20">
        <v>115</v>
      </c>
      <c r="F179" s="21">
        <v>162</v>
      </c>
      <c r="G179" s="22">
        <v>199</v>
      </c>
      <c r="H179" s="23">
        <v>206</v>
      </c>
      <c r="I179" s="24">
        <v>213</v>
      </c>
      <c r="J179" s="25">
        <v>213</v>
      </c>
      <c r="K179" s="23">
        <v>151</v>
      </c>
      <c r="L179" s="26">
        <v>116</v>
      </c>
      <c r="M179" s="441">
        <v>74</v>
      </c>
      <c r="N179" s="20">
        <v>48</v>
      </c>
      <c r="O179" s="2" t="s">
        <v>187</v>
      </c>
    </row>
    <row r="180" spans="1:15" x14ac:dyDescent="0.3">
      <c r="A180" s="2" t="s">
        <v>28</v>
      </c>
      <c r="B180" s="18">
        <f t="shared" ref="B180:N180" si="12">INT((B178-B179)*10000/B179)/100</f>
        <v>8.18</v>
      </c>
      <c r="C180" s="17">
        <f t="shared" si="12"/>
        <v>-45.96</v>
      </c>
      <c r="D180" s="19">
        <f t="shared" si="12"/>
        <v>75.41</v>
      </c>
      <c r="E180" s="20">
        <f t="shared" si="12"/>
        <v>-2.5</v>
      </c>
      <c r="F180" s="21">
        <f t="shared" si="12"/>
        <v>18.05</v>
      </c>
      <c r="G180" s="22">
        <f t="shared" si="12"/>
        <v>7.28</v>
      </c>
      <c r="H180" s="23">
        <f t="shared" si="12"/>
        <v>18.559999999999999</v>
      </c>
      <c r="I180" s="24">
        <f t="shared" si="12"/>
        <v>29.1</v>
      </c>
      <c r="J180" s="25">
        <f t="shared" si="12"/>
        <v>5.71</v>
      </c>
      <c r="K180" s="23">
        <f t="shared" si="12"/>
        <v>5.23</v>
      </c>
      <c r="L180" s="26">
        <f t="shared" si="12"/>
        <v>-29.75</v>
      </c>
      <c r="M180" s="441">
        <f t="shared" si="12"/>
        <v>-22.98</v>
      </c>
      <c r="N180" s="20">
        <f t="shared" si="12"/>
        <v>-8.76</v>
      </c>
      <c r="O180" s="2" t="s">
        <v>28</v>
      </c>
    </row>
    <row r="181" spans="1:15" x14ac:dyDescent="0.3">
      <c r="A181" s="2" t="s">
        <v>188</v>
      </c>
      <c r="B181" s="18">
        <v>1817.63</v>
      </c>
      <c r="C181" s="17">
        <v>95</v>
      </c>
      <c r="D181" s="19">
        <v>154</v>
      </c>
      <c r="E181" s="20">
        <v>204</v>
      </c>
      <c r="F181" s="21">
        <v>291</v>
      </c>
      <c r="G181" s="22">
        <v>273.39999999999998</v>
      </c>
      <c r="H181" s="23">
        <v>292</v>
      </c>
      <c r="I181" s="24">
        <v>310</v>
      </c>
      <c r="J181" s="25">
        <v>284</v>
      </c>
      <c r="K181" s="23">
        <v>238</v>
      </c>
      <c r="L181" s="26">
        <v>179</v>
      </c>
      <c r="M181" s="441">
        <v>95</v>
      </c>
      <c r="N181" s="20">
        <v>90.3</v>
      </c>
      <c r="O181" s="2" t="s">
        <v>188</v>
      </c>
    </row>
    <row r="182" spans="1:15" x14ac:dyDescent="0.3">
      <c r="A182" s="2" t="s">
        <v>86</v>
      </c>
      <c r="B182" s="18">
        <v>2015</v>
      </c>
      <c r="C182" s="17">
        <v>2005</v>
      </c>
      <c r="D182" s="19">
        <v>2008</v>
      </c>
      <c r="E182" s="20">
        <v>2014</v>
      </c>
      <c r="F182" s="21">
        <v>2007</v>
      </c>
      <c r="G182" s="22">
        <v>2011</v>
      </c>
      <c r="H182" s="23">
        <v>1976</v>
      </c>
      <c r="I182" s="24">
        <v>1990</v>
      </c>
      <c r="J182" s="25">
        <v>1976</v>
      </c>
      <c r="K182" s="23">
        <v>1997</v>
      </c>
      <c r="L182" s="26">
        <v>1965</v>
      </c>
      <c r="M182" s="441">
        <v>2005</v>
      </c>
      <c r="N182" s="20">
        <v>2013</v>
      </c>
      <c r="O182" s="2" t="s">
        <v>86</v>
      </c>
    </row>
    <row r="183" spans="1:15" x14ac:dyDescent="0.3">
      <c r="A183" s="2" t="s">
        <v>189</v>
      </c>
      <c r="B183" s="18">
        <v>1603</v>
      </c>
      <c r="C183" s="17">
        <v>32</v>
      </c>
      <c r="D183" s="19">
        <v>28</v>
      </c>
      <c r="E183" s="20">
        <v>54</v>
      </c>
      <c r="F183" s="21">
        <v>100</v>
      </c>
      <c r="G183" s="22">
        <v>120</v>
      </c>
      <c r="H183" s="23">
        <v>115</v>
      </c>
      <c r="I183" s="24">
        <v>141</v>
      </c>
      <c r="J183" s="25">
        <v>127</v>
      </c>
      <c r="K183" s="23">
        <v>81</v>
      </c>
      <c r="L183" s="26">
        <v>52</v>
      </c>
      <c r="M183" s="441">
        <v>42</v>
      </c>
      <c r="N183" s="20">
        <v>17</v>
      </c>
      <c r="O183" s="2" t="s">
        <v>189</v>
      </c>
    </row>
    <row r="184" spans="1:15" x14ac:dyDescent="0.3">
      <c r="A184" s="2" t="s">
        <v>86</v>
      </c>
      <c r="B184" s="18">
        <v>2002</v>
      </c>
      <c r="C184" s="17">
        <v>1964</v>
      </c>
      <c r="D184" s="19">
        <v>2006</v>
      </c>
      <c r="E184" s="20">
        <v>2001</v>
      </c>
      <c r="F184" s="21">
        <v>1998</v>
      </c>
      <c r="G184" s="22">
        <v>2006</v>
      </c>
      <c r="H184" s="23">
        <v>2007</v>
      </c>
      <c r="I184" s="24">
        <v>1965</v>
      </c>
      <c r="J184" s="25">
        <v>1968</v>
      </c>
      <c r="K184" s="23">
        <v>1984</v>
      </c>
      <c r="L184" s="26">
        <v>1998</v>
      </c>
      <c r="M184" s="441">
        <v>2010</v>
      </c>
      <c r="N184" s="20">
        <v>1988</v>
      </c>
      <c r="O184" s="2" t="s">
        <v>86</v>
      </c>
    </row>
    <row r="185" spans="1:15" x14ac:dyDescent="0.3">
      <c r="A185" s="15" t="s">
        <v>190</v>
      </c>
      <c r="B185" s="16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 t="s">
        <v>190</v>
      </c>
    </row>
    <row r="186" spans="1:15" x14ac:dyDescent="0.3">
      <c r="A186" s="263" t="s">
        <v>191</v>
      </c>
      <c r="B186" s="264">
        <f>SUM(C186:N186)</f>
        <v>124</v>
      </c>
      <c r="C186" s="265">
        <v>11</v>
      </c>
      <c r="D186" s="266">
        <v>8</v>
      </c>
      <c r="E186" s="267">
        <v>12</v>
      </c>
      <c r="F186" s="268">
        <v>8</v>
      </c>
      <c r="G186" s="269">
        <v>5</v>
      </c>
      <c r="H186" s="270">
        <v>9</v>
      </c>
      <c r="I186" s="271">
        <v>5</v>
      </c>
      <c r="J186" s="272">
        <v>8</v>
      </c>
      <c r="K186" s="270">
        <v>11</v>
      </c>
      <c r="L186" s="273">
        <v>15</v>
      </c>
      <c r="M186" s="447">
        <v>16</v>
      </c>
      <c r="N186" s="267">
        <v>16</v>
      </c>
      <c r="O186" s="263" t="s">
        <v>191</v>
      </c>
    </row>
    <row r="187" spans="1:15" x14ac:dyDescent="0.3">
      <c r="A187" s="275" t="s">
        <v>192</v>
      </c>
      <c r="B187" s="253">
        <f>SUM(C187:N187)</f>
        <v>129.33771604938272</v>
      </c>
      <c r="C187" s="276">
        <v>13.016419753086421</v>
      </c>
      <c r="D187" s="277">
        <v>11.007932098765432</v>
      </c>
      <c r="E187" s="278">
        <v>10.286759259259259</v>
      </c>
      <c r="F187" s="279">
        <v>8.1321604938271612</v>
      </c>
      <c r="G187" s="280">
        <v>10.344845679012344</v>
      </c>
      <c r="H187" s="281">
        <v>8.2307098765432087</v>
      </c>
      <c r="I187" s="282">
        <v>10.83719135802469</v>
      </c>
      <c r="J187" s="283">
        <v>11.268580246913579</v>
      </c>
      <c r="K187" s="281">
        <v>8.6020679012345678</v>
      </c>
      <c r="L187" s="284">
        <v>10.951111111111111</v>
      </c>
      <c r="M187" s="440">
        <v>13.061172839506174</v>
      </c>
      <c r="N187" s="278">
        <v>13.598765432098766</v>
      </c>
      <c r="O187" s="275" t="s">
        <v>192</v>
      </c>
    </row>
    <row r="188" spans="1:15" x14ac:dyDescent="0.3">
      <c r="A188" s="2" t="s">
        <v>193</v>
      </c>
      <c r="B188" s="18">
        <v>174</v>
      </c>
      <c r="C188" s="17">
        <v>20</v>
      </c>
      <c r="D188" s="19">
        <v>21</v>
      </c>
      <c r="E188" s="20">
        <v>20</v>
      </c>
      <c r="F188" s="21">
        <v>21</v>
      </c>
      <c r="G188" s="22">
        <v>21</v>
      </c>
      <c r="H188" s="23">
        <v>15</v>
      </c>
      <c r="I188" s="24">
        <v>17</v>
      </c>
      <c r="J188" s="25">
        <v>19</v>
      </c>
      <c r="K188" s="23">
        <v>18</v>
      </c>
      <c r="L188" s="26">
        <v>19</v>
      </c>
      <c r="M188" s="441">
        <v>18</v>
      </c>
      <c r="N188" s="20">
        <v>23</v>
      </c>
      <c r="O188" s="2" t="s">
        <v>193</v>
      </c>
    </row>
    <row r="189" spans="1:15" x14ac:dyDescent="0.3">
      <c r="A189" s="2" t="s">
        <v>86</v>
      </c>
      <c r="B189" s="18">
        <v>2002</v>
      </c>
      <c r="C189" s="17">
        <v>2014</v>
      </c>
      <c r="D189" s="19">
        <v>2002</v>
      </c>
      <c r="E189" s="20">
        <v>2008</v>
      </c>
      <c r="F189" s="21">
        <v>2001</v>
      </c>
      <c r="G189" s="22">
        <v>2002</v>
      </c>
      <c r="H189" s="23">
        <v>2007</v>
      </c>
      <c r="I189" s="24">
        <v>2007</v>
      </c>
      <c r="J189" s="25">
        <v>2014</v>
      </c>
      <c r="K189" s="23">
        <v>2001</v>
      </c>
      <c r="L189" s="26">
        <v>2012</v>
      </c>
      <c r="M189" s="441">
        <v>2009</v>
      </c>
      <c r="N189" s="20">
        <v>2011</v>
      </c>
      <c r="O189" s="2" t="s">
        <v>86</v>
      </c>
    </row>
    <row r="190" spans="1:15" x14ac:dyDescent="0.3">
      <c r="A190" s="2" t="s">
        <v>194</v>
      </c>
      <c r="B190" s="18">
        <v>109</v>
      </c>
      <c r="C190" s="17">
        <v>8</v>
      </c>
      <c r="D190" s="19">
        <v>2</v>
      </c>
      <c r="E190" s="20">
        <v>4</v>
      </c>
      <c r="F190" s="21">
        <v>2</v>
      </c>
      <c r="G190" s="22">
        <v>4</v>
      </c>
      <c r="H190" s="23">
        <v>2</v>
      </c>
      <c r="I190" s="24">
        <v>5</v>
      </c>
      <c r="J190" s="25">
        <v>2</v>
      </c>
      <c r="K190" s="23">
        <v>2</v>
      </c>
      <c r="L190" s="26">
        <v>4</v>
      </c>
      <c r="M190" s="441">
        <v>4</v>
      </c>
      <c r="N190" s="20">
        <v>3</v>
      </c>
      <c r="O190" s="2" t="s">
        <v>194</v>
      </c>
    </row>
    <row r="191" spans="1:15" ht="15" thickBot="1" x14ac:dyDescent="0.35">
      <c r="A191" s="87" t="s">
        <v>86</v>
      </c>
      <c r="B191" s="88">
        <v>2009</v>
      </c>
      <c r="C191" s="89">
        <v>2009</v>
      </c>
      <c r="D191" s="90">
        <v>2012</v>
      </c>
      <c r="E191" s="91">
        <v>2012</v>
      </c>
      <c r="F191" s="92">
        <v>2007</v>
      </c>
      <c r="G191" s="93">
        <v>2010</v>
      </c>
      <c r="H191" s="94">
        <v>2018</v>
      </c>
      <c r="I191" s="95">
        <v>2018</v>
      </c>
      <c r="J191" s="96">
        <v>2009</v>
      </c>
      <c r="K191" s="94">
        <v>2003</v>
      </c>
      <c r="L191" s="97">
        <v>2018</v>
      </c>
      <c r="M191" s="450">
        <v>2011</v>
      </c>
      <c r="N191" s="91">
        <v>2010</v>
      </c>
      <c r="O191" s="87" t="s">
        <v>86</v>
      </c>
    </row>
    <row r="192" spans="1:15" ht="15" thickTop="1" x14ac:dyDescent="0.3">
      <c r="A192" s="61" t="s">
        <v>195</v>
      </c>
      <c r="B192" s="62">
        <f>SUM(C192:N192)</f>
        <v>139</v>
      </c>
      <c r="C192" s="63">
        <v>14</v>
      </c>
      <c r="D192" s="64">
        <v>7</v>
      </c>
      <c r="E192" s="65">
        <v>12</v>
      </c>
      <c r="F192" s="66">
        <v>8</v>
      </c>
      <c r="G192" s="67">
        <v>8</v>
      </c>
      <c r="H192" s="68">
        <v>10</v>
      </c>
      <c r="I192" s="69">
        <v>6</v>
      </c>
      <c r="J192" s="70">
        <v>10</v>
      </c>
      <c r="K192" s="68">
        <v>12</v>
      </c>
      <c r="L192" s="71">
        <v>18</v>
      </c>
      <c r="M192" s="453">
        <v>17</v>
      </c>
      <c r="N192" s="65">
        <v>17</v>
      </c>
      <c r="O192" s="61" t="s">
        <v>195</v>
      </c>
    </row>
    <row r="193" spans="1:15" x14ac:dyDescent="0.3">
      <c r="A193" s="2" t="s">
        <v>192</v>
      </c>
      <c r="B193" s="18">
        <f>SUM(C193:N193)</f>
        <v>126</v>
      </c>
      <c r="C193" s="17">
        <v>11</v>
      </c>
      <c r="D193" s="19">
        <v>10</v>
      </c>
      <c r="E193" s="20">
        <v>10</v>
      </c>
      <c r="F193" s="21">
        <v>11</v>
      </c>
      <c r="G193" s="22">
        <v>10</v>
      </c>
      <c r="H193" s="23">
        <v>10</v>
      </c>
      <c r="I193" s="24">
        <v>9</v>
      </c>
      <c r="J193" s="25">
        <v>10</v>
      </c>
      <c r="K193" s="23">
        <v>11</v>
      </c>
      <c r="L193" s="26">
        <v>10</v>
      </c>
      <c r="M193" s="441">
        <v>12</v>
      </c>
      <c r="N193" s="20">
        <v>12</v>
      </c>
      <c r="O193" s="2" t="s">
        <v>192</v>
      </c>
    </row>
    <row r="194" spans="1:15" x14ac:dyDescent="0.3">
      <c r="A194" s="2" t="s">
        <v>193</v>
      </c>
      <c r="B194" s="16"/>
      <c r="C194" s="17">
        <v>24</v>
      </c>
      <c r="D194" s="19">
        <v>21</v>
      </c>
      <c r="E194" s="20">
        <v>23</v>
      </c>
      <c r="F194" s="21">
        <v>21</v>
      </c>
      <c r="G194" s="22">
        <v>20</v>
      </c>
      <c r="H194" s="23">
        <v>21</v>
      </c>
      <c r="I194" s="24">
        <v>21</v>
      </c>
      <c r="J194" s="25">
        <v>21</v>
      </c>
      <c r="K194" s="23">
        <v>22</v>
      </c>
      <c r="L194" s="26">
        <v>24</v>
      </c>
      <c r="M194" s="441">
        <v>23</v>
      </c>
      <c r="N194" s="20">
        <v>21</v>
      </c>
      <c r="O194" s="2" t="s">
        <v>193</v>
      </c>
    </row>
    <row r="195" spans="1:15" x14ac:dyDescent="0.3">
      <c r="A195" s="2" t="s">
        <v>86</v>
      </c>
      <c r="B195" s="16"/>
      <c r="C195" s="17">
        <v>1948</v>
      </c>
      <c r="D195" s="19">
        <v>1995</v>
      </c>
      <c r="E195" s="20">
        <v>1979</v>
      </c>
      <c r="F195" s="21">
        <v>2001</v>
      </c>
      <c r="G195" s="22">
        <v>2006</v>
      </c>
      <c r="H195" s="23">
        <v>1991</v>
      </c>
      <c r="I195" s="24">
        <v>1988</v>
      </c>
      <c r="J195" s="25">
        <v>1956</v>
      </c>
      <c r="K195" s="23">
        <v>1950</v>
      </c>
      <c r="L195" s="26">
        <v>1981</v>
      </c>
      <c r="M195" s="441">
        <v>2000</v>
      </c>
      <c r="N195" s="20" t="s">
        <v>99</v>
      </c>
      <c r="O195" s="2" t="s">
        <v>86</v>
      </c>
    </row>
    <row r="196" spans="1:15" x14ac:dyDescent="0.3">
      <c r="A196" s="2" t="s">
        <v>194</v>
      </c>
      <c r="B196" s="16"/>
      <c r="C196" s="17">
        <v>1</v>
      </c>
      <c r="D196" s="19">
        <v>1</v>
      </c>
      <c r="E196" s="20">
        <v>1</v>
      </c>
      <c r="F196" s="21">
        <v>2</v>
      </c>
      <c r="G196" s="22">
        <v>2</v>
      </c>
      <c r="H196" s="23">
        <v>0</v>
      </c>
      <c r="I196" s="24">
        <v>3</v>
      </c>
      <c r="J196" s="25">
        <v>2</v>
      </c>
      <c r="K196" s="23">
        <v>1</v>
      </c>
      <c r="L196" s="26">
        <v>2</v>
      </c>
      <c r="M196" s="441">
        <v>4</v>
      </c>
      <c r="N196" s="20">
        <v>2</v>
      </c>
      <c r="O196" s="2" t="s">
        <v>194</v>
      </c>
    </row>
    <row r="197" spans="1:15" x14ac:dyDescent="0.3">
      <c r="A197" s="87" t="s">
        <v>86</v>
      </c>
      <c r="B197" s="99"/>
      <c r="C197" s="89">
        <v>1997</v>
      </c>
      <c r="D197" s="90">
        <v>1959</v>
      </c>
      <c r="E197" s="91">
        <v>1953</v>
      </c>
      <c r="F197" s="92">
        <v>2007</v>
      </c>
      <c r="G197" s="93">
        <v>1989</v>
      </c>
      <c r="H197" s="94">
        <v>2018</v>
      </c>
      <c r="I197" s="95" t="s">
        <v>99</v>
      </c>
      <c r="J197" s="96">
        <v>1995</v>
      </c>
      <c r="K197" s="94">
        <v>1959</v>
      </c>
      <c r="L197" s="97">
        <v>1969</v>
      </c>
      <c r="M197" s="450" t="s">
        <v>99</v>
      </c>
      <c r="N197" s="91">
        <v>1971</v>
      </c>
      <c r="O197" s="87" t="s">
        <v>86</v>
      </c>
    </row>
    <row r="198" spans="1:15" x14ac:dyDescent="0.3">
      <c r="A198" s="15" t="s">
        <v>196</v>
      </c>
      <c r="B198" s="16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 t="s">
        <v>196</v>
      </c>
    </row>
    <row r="199" spans="1:15" x14ac:dyDescent="0.3">
      <c r="A199" s="3" t="s">
        <v>197</v>
      </c>
      <c r="B199" s="18">
        <f>MAX(C199:N199)</f>
        <v>23</v>
      </c>
      <c r="C199" s="5">
        <v>8.1999999999999993</v>
      </c>
      <c r="D199" s="6">
        <v>9.6</v>
      </c>
      <c r="E199" s="7">
        <v>10.8</v>
      </c>
      <c r="F199" s="8">
        <v>7.6</v>
      </c>
      <c r="G199" s="9">
        <v>5.6</v>
      </c>
      <c r="H199" s="10">
        <v>10.8</v>
      </c>
      <c r="I199" s="11">
        <v>23</v>
      </c>
      <c r="J199" s="12">
        <v>11.6</v>
      </c>
      <c r="K199" s="10">
        <v>7</v>
      </c>
      <c r="L199" s="13">
        <v>20.2</v>
      </c>
      <c r="M199" s="442">
        <v>16.2</v>
      </c>
      <c r="N199" s="7">
        <v>9.1999999999999993</v>
      </c>
      <c r="O199" s="3" t="s">
        <v>197</v>
      </c>
    </row>
    <row r="200" spans="1:15" x14ac:dyDescent="0.3">
      <c r="A200" s="35" t="s">
        <v>89</v>
      </c>
      <c r="B200" s="38">
        <v>43673</v>
      </c>
      <c r="C200" s="39">
        <v>43495</v>
      </c>
      <c r="D200" s="40">
        <v>43506</v>
      </c>
      <c r="E200" s="41">
        <v>43538</v>
      </c>
      <c r="F200" s="42">
        <v>43564</v>
      </c>
      <c r="G200" s="43">
        <v>43593</v>
      </c>
      <c r="H200" s="44">
        <v>43635</v>
      </c>
      <c r="I200" s="45">
        <v>43673</v>
      </c>
      <c r="J200" s="46">
        <v>43686</v>
      </c>
      <c r="K200" s="44">
        <v>43732</v>
      </c>
      <c r="L200" s="47">
        <v>43739</v>
      </c>
      <c r="M200" s="443">
        <v>43797</v>
      </c>
      <c r="N200" s="41">
        <v>43825</v>
      </c>
      <c r="O200" s="35" t="s">
        <v>89</v>
      </c>
    </row>
    <row r="201" spans="1:15" x14ac:dyDescent="0.3">
      <c r="A201" s="2" t="s">
        <v>198</v>
      </c>
      <c r="B201" s="18">
        <v>65</v>
      </c>
      <c r="C201" s="17">
        <v>25</v>
      </c>
      <c r="D201" s="19">
        <v>24.6</v>
      </c>
      <c r="E201" s="20">
        <v>23.4</v>
      </c>
      <c r="F201" s="21">
        <v>63.5</v>
      </c>
      <c r="G201" s="22">
        <v>50</v>
      </c>
      <c r="H201" s="23">
        <v>32</v>
      </c>
      <c r="I201" s="24">
        <v>48</v>
      </c>
      <c r="J201" s="25">
        <v>65</v>
      </c>
      <c r="K201" s="23">
        <v>32</v>
      </c>
      <c r="L201" s="26">
        <v>39.799999999999997</v>
      </c>
      <c r="M201" s="441">
        <v>45.4</v>
      </c>
      <c r="N201" s="20">
        <v>33.799999999999997</v>
      </c>
      <c r="O201" s="2" t="s">
        <v>198</v>
      </c>
    </row>
    <row r="202" spans="1:15" ht="15" thickBot="1" x14ac:dyDescent="0.35">
      <c r="A202" s="87" t="s">
        <v>89</v>
      </c>
      <c r="B202" s="179">
        <v>37494</v>
      </c>
      <c r="C202" s="89" t="s">
        <v>200</v>
      </c>
      <c r="D202" s="169">
        <v>40237</v>
      </c>
      <c r="E202" s="170">
        <v>40973</v>
      </c>
      <c r="F202" s="92" t="s">
        <v>202</v>
      </c>
      <c r="G202" s="172">
        <v>38843</v>
      </c>
      <c r="H202" s="173">
        <v>39210</v>
      </c>
      <c r="I202" s="95" t="s">
        <v>387</v>
      </c>
      <c r="J202" s="175">
        <v>37494</v>
      </c>
      <c r="K202" s="173">
        <v>37500</v>
      </c>
      <c r="L202" s="176">
        <v>41186</v>
      </c>
      <c r="M202" s="457">
        <v>40495</v>
      </c>
      <c r="N202" s="170">
        <v>41265</v>
      </c>
      <c r="O202" s="87" t="s">
        <v>89</v>
      </c>
    </row>
    <row r="203" spans="1:15" ht="15" thickTop="1" x14ac:dyDescent="0.3">
      <c r="A203" s="61" t="s">
        <v>206</v>
      </c>
      <c r="B203" s="114">
        <f>MAX(C203:N203)</f>
        <v>27.6</v>
      </c>
      <c r="C203" s="63">
        <v>7.9</v>
      </c>
      <c r="D203" s="64">
        <v>7.4</v>
      </c>
      <c r="E203" s="65">
        <v>10.7</v>
      </c>
      <c r="F203" s="66">
        <v>12.2</v>
      </c>
      <c r="G203" s="67">
        <v>4.5999999999999996</v>
      </c>
      <c r="H203" s="68">
        <v>14.4</v>
      </c>
      <c r="I203" s="69">
        <v>20.6</v>
      </c>
      <c r="J203" s="70">
        <v>11.9</v>
      </c>
      <c r="K203" s="68">
        <v>18.8</v>
      </c>
      <c r="L203" s="71">
        <v>27.6</v>
      </c>
      <c r="M203" s="453">
        <v>15.5</v>
      </c>
      <c r="N203" s="65">
        <v>15.3</v>
      </c>
      <c r="O203" s="61" t="s">
        <v>206</v>
      </c>
    </row>
    <row r="204" spans="1:15" x14ac:dyDescent="0.3">
      <c r="A204" s="152" t="s">
        <v>89</v>
      </c>
      <c r="B204" s="464">
        <v>43747</v>
      </c>
      <c r="C204" s="154">
        <v>43494</v>
      </c>
      <c r="D204" s="155">
        <v>43524</v>
      </c>
      <c r="E204" s="156">
        <v>43533</v>
      </c>
      <c r="F204" s="157">
        <v>43564</v>
      </c>
      <c r="G204" s="158">
        <v>43595</v>
      </c>
      <c r="H204" s="159">
        <v>43620</v>
      </c>
      <c r="I204" s="160">
        <v>43672</v>
      </c>
      <c r="J204" s="161">
        <v>43690</v>
      </c>
      <c r="K204" s="159">
        <v>43738</v>
      </c>
      <c r="L204" s="162">
        <v>43747</v>
      </c>
      <c r="M204" s="458">
        <v>43796</v>
      </c>
      <c r="N204" s="156">
        <v>43825</v>
      </c>
      <c r="O204" s="152" t="s">
        <v>89</v>
      </c>
    </row>
    <row r="205" spans="1:15" x14ac:dyDescent="0.3">
      <c r="A205" s="2" t="s">
        <v>198</v>
      </c>
      <c r="B205" s="18">
        <v>101.4</v>
      </c>
      <c r="C205" s="17">
        <v>41.1</v>
      </c>
      <c r="D205" s="19">
        <v>33.4</v>
      </c>
      <c r="E205" s="20">
        <v>31.4</v>
      </c>
      <c r="F205" s="21">
        <v>37.5</v>
      </c>
      <c r="G205" s="22">
        <v>44.7</v>
      </c>
      <c r="H205" s="23">
        <v>68.099999999999994</v>
      </c>
      <c r="I205" s="24">
        <v>77</v>
      </c>
      <c r="J205" s="25">
        <v>65</v>
      </c>
      <c r="K205" s="23">
        <v>101.4</v>
      </c>
      <c r="L205" s="26">
        <v>53.3</v>
      </c>
      <c r="M205" s="441">
        <v>37.4</v>
      </c>
      <c r="N205" s="20">
        <v>37.6</v>
      </c>
      <c r="O205" s="2" t="s">
        <v>198</v>
      </c>
    </row>
    <row r="206" spans="1:15" x14ac:dyDescent="0.3">
      <c r="A206" s="2" t="s">
        <v>89</v>
      </c>
      <c r="B206" s="38">
        <v>34587</v>
      </c>
      <c r="C206" s="73">
        <v>9135</v>
      </c>
      <c r="D206" s="74">
        <v>37299</v>
      </c>
      <c r="E206" s="75">
        <v>32574</v>
      </c>
      <c r="F206" s="76">
        <v>28582</v>
      </c>
      <c r="G206" s="77">
        <v>42873</v>
      </c>
      <c r="H206" s="78">
        <v>19540</v>
      </c>
      <c r="I206" s="79">
        <v>10049</v>
      </c>
      <c r="J206" s="80">
        <v>37494</v>
      </c>
      <c r="K206" s="78">
        <v>34587</v>
      </c>
      <c r="L206" s="81">
        <v>11973</v>
      </c>
      <c r="M206" s="445">
        <v>23334</v>
      </c>
      <c r="N206" s="75">
        <v>29207</v>
      </c>
      <c r="O206" s="2"/>
    </row>
    <row r="207" spans="1:15" x14ac:dyDescent="0.3">
      <c r="A207" s="15" t="s">
        <v>207</v>
      </c>
      <c r="B207" s="16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 t="s">
        <v>207</v>
      </c>
    </row>
    <row r="208" spans="1:15" x14ac:dyDescent="0.3">
      <c r="A208" s="263" t="s">
        <v>208</v>
      </c>
      <c r="B208" s="264">
        <f>SUM(C208:N208)</f>
        <v>8</v>
      </c>
      <c r="C208" s="265">
        <v>5</v>
      </c>
      <c r="D208" s="266">
        <v>1</v>
      </c>
      <c r="E208" s="267">
        <v>0</v>
      </c>
      <c r="F208" s="268">
        <v>1</v>
      </c>
      <c r="G208" s="269">
        <v>0</v>
      </c>
      <c r="H208" s="270">
        <v>0</v>
      </c>
      <c r="I208" s="271">
        <v>0</v>
      </c>
      <c r="J208" s="272">
        <v>0</v>
      </c>
      <c r="K208" s="270">
        <v>0</v>
      </c>
      <c r="L208" s="273">
        <v>0</v>
      </c>
      <c r="M208" s="447">
        <v>1</v>
      </c>
      <c r="N208" s="267">
        <v>0</v>
      </c>
      <c r="O208" s="263" t="s">
        <v>208</v>
      </c>
    </row>
    <row r="209" spans="1:15" x14ac:dyDescent="0.3">
      <c r="A209" s="275" t="s">
        <v>209</v>
      </c>
      <c r="B209" s="253">
        <f>SUM(C209:N209)</f>
        <v>11.169413580246914</v>
      </c>
      <c r="C209" s="276">
        <v>2.3873456790123457</v>
      </c>
      <c r="D209" s="277">
        <v>3.6195987654320985</v>
      </c>
      <c r="E209" s="278">
        <v>2.4462654320987656</v>
      </c>
      <c r="F209" s="279">
        <v>0.32793209876543211</v>
      </c>
      <c r="G209" s="280">
        <v>0</v>
      </c>
      <c r="H209" s="281">
        <v>0</v>
      </c>
      <c r="I209" s="282">
        <v>0</v>
      </c>
      <c r="J209" s="283">
        <v>0</v>
      </c>
      <c r="K209" s="281">
        <v>0</v>
      </c>
      <c r="L209" s="284">
        <v>6.2438271604938284E-2</v>
      </c>
      <c r="M209" s="440">
        <v>0.44697530864197532</v>
      </c>
      <c r="N209" s="278">
        <v>1.878858024691358</v>
      </c>
      <c r="O209" s="275" t="s">
        <v>209</v>
      </c>
    </row>
    <row r="210" spans="1:15" x14ac:dyDescent="0.3">
      <c r="A210" s="2" t="s">
        <v>210</v>
      </c>
      <c r="B210" s="18">
        <v>22</v>
      </c>
      <c r="C210" s="17">
        <v>9</v>
      </c>
      <c r="D210" s="19">
        <v>13</v>
      </c>
      <c r="E210" s="20">
        <v>7</v>
      </c>
      <c r="F210" s="21">
        <v>2</v>
      </c>
      <c r="G210" s="22">
        <v>0</v>
      </c>
      <c r="H210" s="23">
        <v>0</v>
      </c>
      <c r="I210" s="24">
        <v>0</v>
      </c>
      <c r="J210" s="25">
        <v>0</v>
      </c>
      <c r="K210" s="23">
        <v>0</v>
      </c>
      <c r="L210" s="26">
        <v>1</v>
      </c>
      <c r="M210" s="441">
        <v>2</v>
      </c>
      <c r="N210" s="20">
        <v>9</v>
      </c>
      <c r="O210" s="2" t="s">
        <v>210</v>
      </c>
    </row>
    <row r="211" spans="1:15" x14ac:dyDescent="0.3">
      <c r="A211" s="2" t="s">
        <v>86</v>
      </c>
      <c r="B211" s="18">
        <v>2005</v>
      </c>
      <c r="C211" s="17">
        <v>2010</v>
      </c>
      <c r="D211" s="19">
        <v>2010</v>
      </c>
      <c r="E211" s="20">
        <v>2006</v>
      </c>
      <c r="F211" s="21">
        <v>2017</v>
      </c>
      <c r="G211" s="22"/>
      <c r="H211" s="23"/>
      <c r="I211" s="24"/>
      <c r="J211" s="25"/>
      <c r="K211" s="23"/>
      <c r="L211" s="26">
        <v>2012</v>
      </c>
      <c r="M211" s="441">
        <v>2010</v>
      </c>
      <c r="N211" s="20">
        <v>2010</v>
      </c>
      <c r="O211" s="2" t="s">
        <v>86</v>
      </c>
    </row>
    <row r="212" spans="1:15" x14ac:dyDescent="0.3">
      <c r="A212" s="2" t="s">
        <v>211</v>
      </c>
      <c r="B212" s="18">
        <v>0</v>
      </c>
      <c r="C212" s="17">
        <v>0</v>
      </c>
      <c r="D212" s="19">
        <v>0</v>
      </c>
      <c r="E212" s="20">
        <v>0</v>
      </c>
      <c r="F212" s="21">
        <v>0</v>
      </c>
      <c r="G212" s="22">
        <v>0</v>
      </c>
      <c r="H212" s="23">
        <v>0</v>
      </c>
      <c r="I212" s="24">
        <v>0</v>
      </c>
      <c r="J212" s="25">
        <v>0</v>
      </c>
      <c r="K212" s="23">
        <v>0</v>
      </c>
      <c r="L212" s="26">
        <v>0</v>
      </c>
      <c r="M212" s="441">
        <v>0</v>
      </c>
      <c r="N212" s="20">
        <v>0</v>
      </c>
      <c r="O212" s="2" t="s">
        <v>211</v>
      </c>
    </row>
    <row r="213" spans="1:15" x14ac:dyDescent="0.3">
      <c r="A213" s="2" t="s">
        <v>126</v>
      </c>
      <c r="B213" s="18">
        <v>2011</v>
      </c>
      <c r="C213" s="17">
        <v>2018</v>
      </c>
      <c r="D213" s="19">
        <v>2015</v>
      </c>
      <c r="E213" s="20">
        <v>2019</v>
      </c>
      <c r="F213" s="21">
        <v>2019</v>
      </c>
      <c r="G213" s="22"/>
      <c r="H213" s="23"/>
      <c r="I213" s="24"/>
      <c r="J213" s="25"/>
      <c r="K213" s="23"/>
      <c r="L213" s="26">
        <v>2019</v>
      </c>
      <c r="M213" s="441">
        <v>2015</v>
      </c>
      <c r="N213" s="20">
        <v>2019</v>
      </c>
      <c r="O213" s="2" t="s">
        <v>126</v>
      </c>
    </row>
    <row r="214" spans="1:15" x14ac:dyDescent="0.3">
      <c r="A214" s="2" t="s">
        <v>212</v>
      </c>
      <c r="B214" s="18">
        <v>22</v>
      </c>
      <c r="C214" s="17">
        <v>12</v>
      </c>
      <c r="D214" s="19">
        <v>22</v>
      </c>
      <c r="E214" s="20">
        <v>22</v>
      </c>
      <c r="F214" s="21">
        <v>8</v>
      </c>
      <c r="G214" s="22">
        <v>0</v>
      </c>
      <c r="H214" s="23">
        <v>0</v>
      </c>
      <c r="I214" s="24">
        <v>0</v>
      </c>
      <c r="J214" s="25">
        <v>0</v>
      </c>
      <c r="K214" s="23">
        <v>0</v>
      </c>
      <c r="L214" s="26">
        <v>1</v>
      </c>
      <c r="M214" s="441">
        <v>2</v>
      </c>
      <c r="N214" s="20">
        <v>16</v>
      </c>
      <c r="O214" s="2" t="s">
        <v>212</v>
      </c>
    </row>
    <row r="215" spans="1:15" x14ac:dyDescent="0.3">
      <c r="A215" s="49" t="s">
        <v>89</v>
      </c>
      <c r="B215" s="50">
        <v>38407</v>
      </c>
      <c r="C215" s="51">
        <v>41294</v>
      </c>
      <c r="D215" s="52">
        <v>38407</v>
      </c>
      <c r="E215" s="53">
        <v>38413</v>
      </c>
      <c r="F215" s="54">
        <v>39545</v>
      </c>
      <c r="G215" s="55"/>
      <c r="H215" s="56"/>
      <c r="I215" s="57"/>
      <c r="J215" s="58"/>
      <c r="K215" s="56"/>
      <c r="L215" s="59">
        <v>41209</v>
      </c>
      <c r="M215" s="444">
        <v>40510</v>
      </c>
      <c r="N215" s="53">
        <v>40531</v>
      </c>
      <c r="O215" s="49" t="s">
        <v>89</v>
      </c>
    </row>
    <row r="216" spans="1:15" x14ac:dyDescent="0.3">
      <c r="A216" s="2" t="s">
        <v>388</v>
      </c>
      <c r="B216" s="18">
        <f>SUM(C216:N216)</f>
        <v>14</v>
      </c>
      <c r="C216" s="17">
        <v>4</v>
      </c>
      <c r="D216" s="19">
        <v>4</v>
      </c>
      <c r="E216" s="20">
        <v>2</v>
      </c>
      <c r="F216" s="21">
        <v>1</v>
      </c>
      <c r="G216" s="22">
        <v>0</v>
      </c>
      <c r="H216" s="23">
        <v>0</v>
      </c>
      <c r="I216" s="24">
        <v>0</v>
      </c>
      <c r="J216" s="25">
        <v>0</v>
      </c>
      <c r="K216" s="23">
        <v>0</v>
      </c>
      <c r="L216" s="26">
        <v>0</v>
      </c>
      <c r="M216" s="441">
        <v>1</v>
      </c>
      <c r="N216" s="20">
        <v>2</v>
      </c>
      <c r="O216" s="2" t="s">
        <v>388</v>
      </c>
    </row>
    <row r="217" spans="1:15" x14ac:dyDescent="0.3">
      <c r="A217" s="15" t="s">
        <v>214</v>
      </c>
      <c r="B217" s="16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 t="s">
        <v>214</v>
      </c>
    </row>
    <row r="218" spans="1:15" x14ac:dyDescent="0.3">
      <c r="A218" s="263" t="s">
        <v>215</v>
      </c>
      <c r="B218" s="264">
        <f>SUM(C218:N218)</f>
        <v>8</v>
      </c>
      <c r="C218" s="265">
        <v>2</v>
      </c>
      <c r="D218" s="266">
        <v>0</v>
      </c>
      <c r="E218" s="267">
        <v>1</v>
      </c>
      <c r="F218" s="268">
        <v>1</v>
      </c>
      <c r="G218" s="269">
        <v>1</v>
      </c>
      <c r="H218" s="270">
        <v>0</v>
      </c>
      <c r="I218" s="271">
        <v>0</v>
      </c>
      <c r="J218" s="272">
        <v>0</v>
      </c>
      <c r="K218" s="270">
        <v>0</v>
      </c>
      <c r="L218" s="273">
        <v>0</v>
      </c>
      <c r="M218" s="447">
        <v>1</v>
      </c>
      <c r="N218" s="267">
        <v>2</v>
      </c>
      <c r="O218" s="263" t="s">
        <v>215</v>
      </c>
    </row>
    <row r="219" spans="1:15" x14ac:dyDescent="0.3">
      <c r="A219" s="275" t="s">
        <v>216</v>
      </c>
      <c r="B219" s="253">
        <f>SUM(C219:N219)</f>
        <v>14.097129629629627</v>
      </c>
      <c r="C219" s="276">
        <v>1.540895061728395</v>
      </c>
      <c r="D219" s="277">
        <v>1.006882716049383</v>
      </c>
      <c r="E219" s="278">
        <v>1.2765123456790124</v>
      </c>
      <c r="F219" s="279">
        <v>1.2188580246913583</v>
      </c>
      <c r="G219" s="280">
        <v>1.2361111111111112</v>
      </c>
      <c r="H219" s="281">
        <v>0.55506172839506185</v>
      </c>
      <c r="I219" s="282">
        <v>0.36570987654320986</v>
      </c>
      <c r="J219" s="283">
        <v>0.56194444444444458</v>
      </c>
      <c r="K219" s="281">
        <v>1.445216049382716</v>
      </c>
      <c r="L219" s="284">
        <v>1.4459876543209877</v>
      </c>
      <c r="M219" s="440">
        <v>1.7255864197530864</v>
      </c>
      <c r="N219" s="278">
        <v>1.7183641975308641</v>
      </c>
      <c r="O219" s="275" t="s">
        <v>216</v>
      </c>
    </row>
    <row r="220" spans="1:15" x14ac:dyDescent="0.3">
      <c r="A220" s="2" t="s">
        <v>217</v>
      </c>
      <c r="B220" s="18">
        <v>25</v>
      </c>
      <c r="C220" s="17">
        <v>6</v>
      </c>
      <c r="D220" s="19">
        <v>3</v>
      </c>
      <c r="E220" s="20">
        <v>5</v>
      </c>
      <c r="F220" s="21">
        <v>4</v>
      </c>
      <c r="G220" s="22">
        <v>4</v>
      </c>
      <c r="H220" s="23">
        <v>3</v>
      </c>
      <c r="I220" s="24">
        <v>1</v>
      </c>
      <c r="J220" s="25">
        <v>3</v>
      </c>
      <c r="K220" s="23">
        <v>5</v>
      </c>
      <c r="L220" s="26">
        <v>6</v>
      </c>
      <c r="M220" s="441">
        <v>11</v>
      </c>
      <c r="N220" s="20">
        <v>4</v>
      </c>
      <c r="O220" s="2" t="s">
        <v>217</v>
      </c>
    </row>
    <row r="221" spans="1:15" x14ac:dyDescent="0.3">
      <c r="A221" s="2" t="s">
        <v>86</v>
      </c>
      <c r="B221" s="18">
        <v>2001</v>
      </c>
      <c r="C221" s="17">
        <v>2017</v>
      </c>
      <c r="D221" s="19">
        <v>2001</v>
      </c>
      <c r="E221" s="20">
        <v>2005</v>
      </c>
      <c r="F221" s="21">
        <v>2010</v>
      </c>
      <c r="G221" s="22">
        <v>2001</v>
      </c>
      <c r="H221" s="23">
        <v>2010</v>
      </c>
      <c r="I221" s="24">
        <v>2006</v>
      </c>
      <c r="J221" s="25">
        <v>2013</v>
      </c>
      <c r="K221" s="23">
        <v>2018</v>
      </c>
      <c r="L221" s="26">
        <v>2016</v>
      </c>
      <c r="M221" s="441">
        <v>2011</v>
      </c>
      <c r="N221" s="20">
        <v>2010</v>
      </c>
      <c r="O221" s="2" t="s">
        <v>86</v>
      </c>
    </row>
    <row r="222" spans="1:15" x14ac:dyDescent="0.3">
      <c r="A222" s="2" t="s">
        <v>218</v>
      </c>
      <c r="B222" s="18">
        <v>6</v>
      </c>
      <c r="C222" s="17">
        <v>0</v>
      </c>
      <c r="D222" s="19">
        <v>0</v>
      </c>
      <c r="E222" s="20">
        <v>0</v>
      </c>
      <c r="F222" s="21">
        <v>0</v>
      </c>
      <c r="G222" s="22">
        <v>0</v>
      </c>
      <c r="H222" s="23">
        <v>0</v>
      </c>
      <c r="I222" s="24">
        <v>0</v>
      </c>
      <c r="J222" s="25">
        <v>0</v>
      </c>
      <c r="K222" s="23">
        <v>0</v>
      </c>
      <c r="L222" s="26">
        <v>0</v>
      </c>
      <c r="M222" s="441">
        <v>0</v>
      </c>
      <c r="N222" s="20">
        <v>1</v>
      </c>
      <c r="O222" s="2" t="s">
        <v>218</v>
      </c>
    </row>
    <row r="223" spans="1:15" ht="15" thickBot="1" x14ac:dyDescent="0.35">
      <c r="A223" s="87" t="s">
        <v>86</v>
      </c>
      <c r="B223" s="88">
        <v>2015</v>
      </c>
      <c r="C223" s="89">
        <v>2015</v>
      </c>
      <c r="D223" s="90">
        <v>2014</v>
      </c>
      <c r="E223" s="91">
        <v>2011</v>
      </c>
      <c r="F223" s="92">
        <v>2018</v>
      </c>
      <c r="G223" s="93">
        <v>2002</v>
      </c>
      <c r="H223" s="94">
        <v>2018</v>
      </c>
      <c r="I223" s="95">
        <v>2019</v>
      </c>
      <c r="J223" s="96">
        <v>2019</v>
      </c>
      <c r="K223" s="94">
        <v>2016</v>
      </c>
      <c r="L223" s="97">
        <v>2019</v>
      </c>
      <c r="M223" s="450">
        <v>2017</v>
      </c>
      <c r="N223" s="91">
        <v>2015</v>
      </c>
      <c r="O223" s="87" t="s">
        <v>86</v>
      </c>
    </row>
    <row r="224" spans="1:15" ht="15" thickTop="1" x14ac:dyDescent="0.3">
      <c r="A224" s="61" t="s">
        <v>219</v>
      </c>
      <c r="B224" s="62">
        <f>SUM(C224:N224)</f>
        <v>25</v>
      </c>
      <c r="C224" s="63">
        <v>7</v>
      </c>
      <c r="D224" s="64">
        <v>6</v>
      </c>
      <c r="E224" s="65">
        <v>1</v>
      </c>
      <c r="F224" s="66">
        <v>1</v>
      </c>
      <c r="G224" s="67">
        <v>0</v>
      </c>
      <c r="H224" s="68">
        <v>0</v>
      </c>
      <c r="I224" s="69">
        <v>0</v>
      </c>
      <c r="J224" s="70">
        <v>0</v>
      </c>
      <c r="K224" s="68">
        <v>3</v>
      </c>
      <c r="L224" s="71">
        <v>1</v>
      </c>
      <c r="M224" s="453">
        <v>1</v>
      </c>
      <c r="N224" s="65">
        <v>5</v>
      </c>
      <c r="O224" s="61" t="s">
        <v>219</v>
      </c>
    </row>
    <row r="225" spans="1:15" x14ac:dyDescent="0.3">
      <c r="A225" s="2" t="s">
        <v>220</v>
      </c>
      <c r="B225" s="18">
        <f>SUM(C225:N225)</f>
        <v>58</v>
      </c>
      <c r="C225" s="17">
        <v>5</v>
      </c>
      <c r="D225" s="19">
        <v>6</v>
      </c>
      <c r="E225" s="20">
        <v>5</v>
      </c>
      <c r="F225" s="21">
        <v>4</v>
      </c>
      <c r="G225" s="22">
        <v>3</v>
      </c>
      <c r="H225" s="23">
        <v>4</v>
      </c>
      <c r="I225" s="24">
        <v>4</v>
      </c>
      <c r="J225" s="25">
        <v>4</v>
      </c>
      <c r="K225" s="23">
        <v>5</v>
      </c>
      <c r="L225" s="26">
        <v>6</v>
      </c>
      <c r="M225" s="441">
        <v>6</v>
      </c>
      <c r="N225" s="20">
        <v>6</v>
      </c>
      <c r="O225" s="2" t="s">
        <v>220</v>
      </c>
    </row>
    <row r="226" spans="1:15" x14ac:dyDescent="0.3">
      <c r="A226" s="15" t="s">
        <v>221</v>
      </c>
      <c r="B226" s="16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 t="s">
        <v>221</v>
      </c>
    </row>
    <row r="227" spans="1:15" x14ac:dyDescent="0.3">
      <c r="A227" s="3" t="s">
        <v>222</v>
      </c>
      <c r="B227" s="4">
        <f>MAX(C227:N227)</f>
        <v>77.2</v>
      </c>
      <c r="C227" s="5">
        <v>54.7</v>
      </c>
      <c r="D227" s="6">
        <v>57.9</v>
      </c>
      <c r="E227" s="7">
        <v>77.2</v>
      </c>
      <c r="F227" s="8">
        <v>56.3</v>
      </c>
      <c r="G227" s="9">
        <v>54.7</v>
      </c>
      <c r="H227" s="10">
        <v>67.599999999999994</v>
      </c>
      <c r="I227" s="11">
        <v>43.5</v>
      </c>
      <c r="J227" s="215">
        <v>51.5</v>
      </c>
      <c r="K227" s="10">
        <v>59.5</v>
      </c>
      <c r="L227" s="13">
        <v>46.7</v>
      </c>
      <c r="M227" s="442">
        <v>53.1</v>
      </c>
      <c r="N227" s="7">
        <v>62.8</v>
      </c>
      <c r="O227" s="3" t="s">
        <v>222</v>
      </c>
    </row>
    <row r="228" spans="1:15" x14ac:dyDescent="0.3">
      <c r="A228" s="35" t="s">
        <v>223</v>
      </c>
      <c r="B228" s="18">
        <v>77.400000000000006</v>
      </c>
      <c r="C228" s="17">
        <v>77.400000000000006</v>
      </c>
      <c r="D228" s="19">
        <v>72.400000000000006</v>
      </c>
      <c r="E228" s="20">
        <v>79.2</v>
      </c>
      <c r="F228" s="21">
        <v>56.3</v>
      </c>
      <c r="G228" s="22">
        <v>70.2</v>
      </c>
      <c r="H228" s="23">
        <v>67.599999999999994</v>
      </c>
      <c r="I228" s="24">
        <v>48.6</v>
      </c>
      <c r="J228" s="207">
        <v>51.5</v>
      </c>
      <c r="K228" s="23">
        <v>56.3</v>
      </c>
      <c r="L228" s="284">
        <v>49.9</v>
      </c>
      <c r="M228" s="441">
        <v>82.1</v>
      </c>
      <c r="N228" s="208">
        <v>72.400000000000006</v>
      </c>
      <c r="O228" s="35" t="s">
        <v>223</v>
      </c>
    </row>
    <row r="229" spans="1:15" ht="15" thickBot="1" x14ac:dyDescent="0.35">
      <c r="A229" s="164" t="s">
        <v>89</v>
      </c>
      <c r="B229" s="50">
        <v>39100</v>
      </c>
      <c r="C229" s="51">
        <v>39100</v>
      </c>
      <c r="D229" s="52">
        <v>42789</v>
      </c>
      <c r="E229" s="53">
        <v>39145</v>
      </c>
      <c r="F229" s="54">
        <v>43582</v>
      </c>
      <c r="G229" s="55">
        <v>38857</v>
      </c>
      <c r="H229" s="56">
        <v>43623</v>
      </c>
      <c r="I229" s="57">
        <v>39996</v>
      </c>
      <c r="J229" s="58">
        <v>43687</v>
      </c>
      <c r="K229" s="56">
        <v>43364</v>
      </c>
      <c r="L229" s="59">
        <v>43030</v>
      </c>
      <c r="M229" s="444">
        <v>42694</v>
      </c>
      <c r="N229" s="53">
        <v>43079</v>
      </c>
      <c r="O229" s="164" t="s">
        <v>86</v>
      </c>
    </row>
    <row r="230" spans="1:15" ht="15" thickTop="1" x14ac:dyDescent="0.3">
      <c r="A230" s="61" t="s">
        <v>224</v>
      </c>
      <c r="B230" s="62">
        <f>MAX(C230:N230)</f>
        <v>109.1</v>
      </c>
      <c r="C230" s="63">
        <v>75.599999999999994</v>
      </c>
      <c r="D230" s="64">
        <v>72.7</v>
      </c>
      <c r="E230" s="65">
        <v>109.1</v>
      </c>
      <c r="F230" s="66">
        <v>86.4</v>
      </c>
      <c r="G230" s="67">
        <v>72</v>
      </c>
      <c r="H230" s="68">
        <v>79.2</v>
      </c>
      <c r="I230" s="69">
        <v>50.8</v>
      </c>
      <c r="J230" s="70">
        <v>64.8</v>
      </c>
      <c r="K230" s="68">
        <v>75.599999999999994</v>
      </c>
      <c r="L230" s="71">
        <v>68.400000000000006</v>
      </c>
      <c r="M230" s="453">
        <v>82.8</v>
      </c>
      <c r="N230" s="65">
        <v>90</v>
      </c>
      <c r="O230" s="61" t="s">
        <v>224</v>
      </c>
    </row>
    <row r="231" spans="1:15" x14ac:dyDescent="0.3">
      <c r="A231" s="35" t="s">
        <v>223</v>
      </c>
      <c r="B231" s="18">
        <v>180</v>
      </c>
      <c r="C231" s="17">
        <v>151</v>
      </c>
      <c r="D231" s="19">
        <v>151</v>
      </c>
      <c r="E231" s="20">
        <v>126</v>
      </c>
      <c r="F231" s="21">
        <v>180</v>
      </c>
      <c r="G231" s="22">
        <v>133</v>
      </c>
      <c r="H231" s="23">
        <v>108</v>
      </c>
      <c r="I231" s="24">
        <v>94</v>
      </c>
      <c r="J231" s="25">
        <v>108</v>
      </c>
      <c r="K231" s="23">
        <v>96.5</v>
      </c>
      <c r="L231" s="26">
        <v>180</v>
      </c>
      <c r="M231" s="441">
        <v>122</v>
      </c>
      <c r="N231" s="20">
        <v>148</v>
      </c>
      <c r="O231" s="35" t="s">
        <v>223</v>
      </c>
    </row>
    <row r="232" spans="1:15" x14ac:dyDescent="0.3">
      <c r="A232" s="35" t="s">
        <v>86</v>
      </c>
      <c r="B232" s="18">
        <v>1949</v>
      </c>
      <c r="C232" s="17">
        <v>1966</v>
      </c>
      <c r="D232" s="19">
        <v>1990</v>
      </c>
      <c r="E232" s="20">
        <v>1984</v>
      </c>
      <c r="F232" s="21">
        <v>1949</v>
      </c>
      <c r="G232" s="22">
        <v>1949</v>
      </c>
      <c r="H232" s="23">
        <v>1993</v>
      </c>
      <c r="I232" s="24">
        <v>1983</v>
      </c>
      <c r="J232" s="25">
        <v>1949</v>
      </c>
      <c r="K232" s="23">
        <v>2012</v>
      </c>
      <c r="L232" s="26">
        <v>1949</v>
      </c>
      <c r="M232" s="441" t="s">
        <v>99</v>
      </c>
      <c r="N232" s="20">
        <v>2004</v>
      </c>
      <c r="O232" s="35" t="s">
        <v>86</v>
      </c>
    </row>
    <row r="233" spans="1:15" x14ac:dyDescent="0.3">
      <c r="A233" s="16" t="s">
        <v>225</v>
      </c>
      <c r="B233" s="16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6" t="s">
        <v>225</v>
      </c>
    </row>
    <row r="234" spans="1:15" x14ac:dyDescent="0.3">
      <c r="A234" s="263" t="s">
        <v>389</v>
      </c>
      <c r="B234" s="264">
        <f>SUM(C234:N234)</f>
        <v>20.5</v>
      </c>
      <c r="C234" s="265">
        <v>3.5</v>
      </c>
      <c r="D234" s="266">
        <v>0</v>
      </c>
      <c r="E234" s="267">
        <v>2.5</v>
      </c>
      <c r="F234" s="268">
        <v>4.5</v>
      </c>
      <c r="G234" s="269">
        <v>4.5</v>
      </c>
      <c r="H234" s="270">
        <v>0</v>
      </c>
      <c r="I234" s="271">
        <v>2.5</v>
      </c>
      <c r="J234" s="272">
        <v>0</v>
      </c>
      <c r="K234" s="270">
        <v>1.5</v>
      </c>
      <c r="L234" s="273">
        <v>0.5</v>
      </c>
      <c r="M234" s="447">
        <v>0.5</v>
      </c>
      <c r="N234" s="267">
        <v>0.5</v>
      </c>
      <c r="O234" s="263" t="s">
        <v>389</v>
      </c>
    </row>
    <row r="235" spans="1:15" x14ac:dyDescent="0.3">
      <c r="A235" s="287" t="s">
        <v>227</v>
      </c>
      <c r="B235" s="253">
        <f>SUM(C235:N235)</f>
        <v>30.264722222222222</v>
      </c>
      <c r="C235" s="276">
        <v>1.6406790123456789</v>
      </c>
      <c r="D235" s="277">
        <v>3.0876543209876544</v>
      </c>
      <c r="E235" s="278">
        <v>3.7582716049382716</v>
      </c>
      <c r="F235" s="279">
        <v>1.5</v>
      </c>
      <c r="G235" s="280">
        <v>4.173086419753087</v>
      </c>
      <c r="H235" s="281">
        <v>4.032962962962964</v>
      </c>
      <c r="I235" s="282">
        <v>2.1126543209876543</v>
      </c>
      <c r="J235" s="283">
        <v>1.5629938271604937</v>
      </c>
      <c r="K235" s="281">
        <v>2.143796296296296</v>
      </c>
      <c r="L235" s="284">
        <v>2.1427160493827162</v>
      </c>
      <c r="M235" s="440">
        <v>2.0772530864197534</v>
      </c>
      <c r="N235" s="278">
        <v>2.0326543209876546</v>
      </c>
      <c r="O235" s="287" t="s">
        <v>227</v>
      </c>
    </row>
    <row r="236" spans="1:15" x14ac:dyDescent="0.3">
      <c r="A236" s="35" t="s">
        <v>228</v>
      </c>
      <c r="B236" s="18" t="s">
        <v>499</v>
      </c>
      <c r="C236" s="288" t="s">
        <v>500</v>
      </c>
      <c r="D236" s="31" t="s">
        <v>406</v>
      </c>
      <c r="E236" s="32" t="s">
        <v>766</v>
      </c>
      <c r="F236" s="33" t="s">
        <v>502</v>
      </c>
      <c r="G236" s="22" t="s">
        <v>503</v>
      </c>
      <c r="H236" s="23" t="s">
        <v>736</v>
      </c>
      <c r="I236" s="24" t="s">
        <v>523</v>
      </c>
      <c r="J236" s="84" t="s">
        <v>723</v>
      </c>
      <c r="K236" s="255" t="s">
        <v>444</v>
      </c>
      <c r="L236" s="36" t="s">
        <v>505</v>
      </c>
      <c r="M236" s="459" t="s">
        <v>726</v>
      </c>
      <c r="N236" s="32" t="s">
        <v>500</v>
      </c>
      <c r="O236" s="35" t="s">
        <v>228</v>
      </c>
    </row>
    <row r="237" spans="1:15" ht="15" thickBot="1" x14ac:dyDescent="0.35">
      <c r="A237" s="149" t="s">
        <v>239</v>
      </c>
      <c r="B237" s="88" t="s">
        <v>240</v>
      </c>
      <c r="C237" s="89" t="s">
        <v>764</v>
      </c>
      <c r="D237" s="90" t="s">
        <v>800</v>
      </c>
      <c r="E237" s="91" t="s">
        <v>773</v>
      </c>
      <c r="F237" s="92" t="s">
        <v>354</v>
      </c>
      <c r="G237" s="93" t="s">
        <v>244</v>
      </c>
      <c r="H237" s="94" t="s">
        <v>800</v>
      </c>
      <c r="I237" s="95" t="s">
        <v>764</v>
      </c>
      <c r="J237" s="257" t="s">
        <v>800</v>
      </c>
      <c r="K237" s="302" t="s">
        <v>773</v>
      </c>
      <c r="L237" s="97" t="s">
        <v>353</v>
      </c>
      <c r="M237" s="450" t="s">
        <v>782</v>
      </c>
      <c r="N237" s="91" t="s">
        <v>782</v>
      </c>
      <c r="O237" s="149" t="s">
        <v>239</v>
      </c>
    </row>
    <row r="238" spans="1:15" ht="15" thickTop="1" x14ac:dyDescent="0.3">
      <c r="A238" s="289" t="s">
        <v>396</v>
      </c>
      <c r="B238" s="151">
        <f>SUM(C238:N238)</f>
        <v>6</v>
      </c>
      <c r="C238" s="290">
        <v>1</v>
      </c>
      <c r="D238" s="291">
        <v>0</v>
      </c>
      <c r="E238" s="292">
        <v>1.5</v>
      </c>
      <c r="F238" s="293">
        <v>0.5</v>
      </c>
      <c r="G238" s="294">
        <v>0.5</v>
      </c>
      <c r="H238" s="295">
        <v>0</v>
      </c>
      <c r="I238" s="463">
        <v>1.5</v>
      </c>
      <c r="J238" s="70">
        <v>0</v>
      </c>
      <c r="K238" s="295">
        <v>1</v>
      </c>
      <c r="L238" s="298">
        <v>0</v>
      </c>
      <c r="M238" s="439">
        <v>0</v>
      </c>
      <c r="N238" s="292">
        <v>0</v>
      </c>
      <c r="O238" s="289" t="s">
        <v>396</v>
      </c>
    </row>
    <row r="239" spans="1:15" x14ac:dyDescent="0.3">
      <c r="A239" s="287" t="s">
        <v>248</v>
      </c>
      <c r="B239" s="253">
        <f>SUM(C239:N239)</f>
        <v>12.489537037037037</v>
      </c>
      <c r="C239" s="276">
        <v>0.6427160493827162</v>
      </c>
      <c r="D239" s="277">
        <v>1.5377469135802471</v>
      </c>
      <c r="E239" s="278">
        <v>2.2304320987654318</v>
      </c>
      <c r="F239" s="279">
        <v>2.4529320987654319</v>
      </c>
      <c r="G239" s="280">
        <v>1.1674382716049383</v>
      </c>
      <c r="H239" s="281">
        <v>0.66898148148148151</v>
      </c>
      <c r="I239" s="282">
        <v>0.19623456790123459</v>
      </c>
      <c r="J239" s="283">
        <v>0.8646913580246911</v>
      </c>
      <c r="K239" s="281">
        <v>0.8646913580246911</v>
      </c>
      <c r="L239" s="284">
        <v>0.47376543209876537</v>
      </c>
      <c r="M239" s="440">
        <v>0.22246913580246919</v>
      </c>
      <c r="N239" s="278">
        <v>1.1674382716049383</v>
      </c>
      <c r="O239" s="287" t="s">
        <v>248</v>
      </c>
    </row>
    <row r="240" spans="1:15" x14ac:dyDescent="0.3">
      <c r="A240" s="35" t="s">
        <v>249</v>
      </c>
      <c r="B240" s="18" t="s">
        <v>250</v>
      </c>
      <c r="C240" s="17" t="s">
        <v>251</v>
      </c>
      <c r="D240" s="19" t="s">
        <v>252</v>
      </c>
      <c r="E240" s="20" t="s">
        <v>253</v>
      </c>
      <c r="F240" s="21" t="s">
        <v>254</v>
      </c>
      <c r="G240" s="22" t="s">
        <v>255</v>
      </c>
      <c r="H240" s="23" t="s">
        <v>256</v>
      </c>
      <c r="I240" s="24" t="s">
        <v>257</v>
      </c>
      <c r="J240" s="25" t="s">
        <v>258</v>
      </c>
      <c r="K240" s="23" t="s">
        <v>259</v>
      </c>
      <c r="L240" s="26" t="s">
        <v>260</v>
      </c>
      <c r="M240" s="441" t="s">
        <v>261</v>
      </c>
      <c r="N240" s="20" t="s">
        <v>262</v>
      </c>
      <c r="O240" s="35" t="s">
        <v>249</v>
      </c>
    </row>
    <row r="241" spans="1:15" ht="15" thickBot="1" x14ac:dyDescent="0.35">
      <c r="A241" s="149" t="s">
        <v>263</v>
      </c>
      <c r="B241" s="88" t="s">
        <v>507</v>
      </c>
      <c r="C241" s="262" t="s">
        <v>764</v>
      </c>
      <c r="D241" s="300" t="s">
        <v>800</v>
      </c>
      <c r="E241" s="258" t="s">
        <v>540</v>
      </c>
      <c r="F241" s="301" t="s">
        <v>782</v>
      </c>
      <c r="G241" s="261" t="s">
        <v>782</v>
      </c>
      <c r="H241" s="302" t="s">
        <v>800</v>
      </c>
      <c r="I241" s="320" t="s">
        <v>782</v>
      </c>
      <c r="J241" s="257" t="s">
        <v>800</v>
      </c>
      <c r="K241" s="302" t="s">
        <v>782</v>
      </c>
      <c r="L241" s="303" t="s">
        <v>800</v>
      </c>
      <c r="M241" s="460" t="s">
        <v>800</v>
      </c>
      <c r="N241" s="91" t="s">
        <v>800</v>
      </c>
      <c r="O241" s="149" t="s">
        <v>263</v>
      </c>
    </row>
    <row r="242" spans="1:15" ht="15" thickTop="1" x14ac:dyDescent="0.3">
      <c r="A242" s="289" t="s">
        <v>399</v>
      </c>
      <c r="B242" s="151">
        <f>SUM(C242:N242)</f>
        <v>20</v>
      </c>
      <c r="C242" s="290">
        <v>2</v>
      </c>
      <c r="D242" s="291">
        <v>1</v>
      </c>
      <c r="E242" s="292">
        <v>1</v>
      </c>
      <c r="F242" s="293">
        <v>5</v>
      </c>
      <c r="G242" s="294">
        <v>2.5</v>
      </c>
      <c r="H242" s="295">
        <v>3.5</v>
      </c>
      <c r="I242" s="463">
        <v>1</v>
      </c>
      <c r="J242" s="70">
        <v>0</v>
      </c>
      <c r="K242" s="295">
        <v>0</v>
      </c>
      <c r="L242" s="298">
        <v>0</v>
      </c>
      <c r="M242" s="439">
        <v>4</v>
      </c>
      <c r="N242" s="292">
        <v>0</v>
      </c>
      <c r="O242" s="289" t="s">
        <v>357</v>
      </c>
    </row>
    <row r="243" spans="1:15" x14ac:dyDescent="0.3">
      <c r="A243" s="287" t="s">
        <v>269</v>
      </c>
      <c r="B243" s="253">
        <f>SUM(C243:N243)</f>
        <v>36.918148148148148</v>
      </c>
      <c r="C243" s="276">
        <v>3.280895061728395</v>
      </c>
      <c r="D243" s="277">
        <v>3.4398148148148149</v>
      </c>
      <c r="E243" s="278">
        <v>4.4377469135802459</v>
      </c>
      <c r="F243" s="279">
        <v>3.9120987654320984</v>
      </c>
      <c r="G243" s="280">
        <v>3.3302160493827162</v>
      </c>
      <c r="H243" s="281">
        <v>2.4424074074074071</v>
      </c>
      <c r="I243" s="282">
        <v>1.4707098765432098</v>
      </c>
      <c r="J243" s="283">
        <v>1.4438888888888888</v>
      </c>
      <c r="K243" s="281">
        <v>2.6748765432098764</v>
      </c>
      <c r="L243" s="284">
        <v>3.5683950617283955</v>
      </c>
      <c r="M243" s="440">
        <v>2.7041975308641972</v>
      </c>
      <c r="N243" s="278">
        <v>4.2129012345679016</v>
      </c>
      <c r="O243" s="287" t="s">
        <v>269</v>
      </c>
    </row>
    <row r="244" spans="1:15" x14ac:dyDescent="0.3">
      <c r="A244" s="35" t="s">
        <v>270</v>
      </c>
      <c r="B244" s="18" t="s">
        <v>525</v>
      </c>
      <c r="C244" s="17" t="s">
        <v>425</v>
      </c>
      <c r="D244" s="19" t="s">
        <v>465</v>
      </c>
      <c r="E244" s="32" t="s">
        <v>526</v>
      </c>
      <c r="F244" s="33" t="s">
        <v>527</v>
      </c>
      <c r="G244" s="22" t="s">
        <v>466</v>
      </c>
      <c r="H244" s="23" t="s">
        <v>428</v>
      </c>
      <c r="I244" s="24" t="s">
        <v>428</v>
      </c>
      <c r="J244" s="84" t="s">
        <v>528</v>
      </c>
      <c r="K244" s="23" t="s">
        <v>467</v>
      </c>
      <c r="L244" s="26" t="s">
        <v>276</v>
      </c>
      <c r="M244" s="459" t="s">
        <v>529</v>
      </c>
      <c r="N244" s="32" t="s">
        <v>770</v>
      </c>
      <c r="O244" s="35" t="s">
        <v>270</v>
      </c>
    </row>
    <row r="245" spans="1:15" ht="15" thickBot="1" x14ac:dyDescent="0.35">
      <c r="A245" s="149" t="s">
        <v>279</v>
      </c>
      <c r="B245" s="88" t="s">
        <v>744</v>
      </c>
      <c r="C245" s="89" t="s">
        <v>782</v>
      </c>
      <c r="D245" s="90" t="s">
        <v>730</v>
      </c>
      <c r="E245" s="91" t="s">
        <v>732</v>
      </c>
      <c r="F245" s="92" t="s">
        <v>782</v>
      </c>
      <c r="G245" s="93" t="s">
        <v>782</v>
      </c>
      <c r="H245" s="94" t="s">
        <v>792</v>
      </c>
      <c r="I245" s="95" t="s">
        <v>782</v>
      </c>
      <c r="J245" s="257" t="s">
        <v>800</v>
      </c>
      <c r="K245" s="94" t="s">
        <v>800</v>
      </c>
      <c r="L245" s="97" t="s">
        <v>800</v>
      </c>
      <c r="M245" s="450" t="s">
        <v>748</v>
      </c>
      <c r="N245" s="91" t="s">
        <v>800</v>
      </c>
      <c r="O245" s="149" t="s">
        <v>279</v>
      </c>
    </row>
    <row r="246" spans="1:15" ht="15" thickTop="1" x14ac:dyDescent="0.3">
      <c r="A246" s="289" t="s">
        <v>402</v>
      </c>
      <c r="B246" s="151">
        <f>SUM(C246:N246)</f>
        <v>68</v>
      </c>
      <c r="C246" s="290">
        <v>2.5</v>
      </c>
      <c r="D246" s="291">
        <v>11</v>
      </c>
      <c r="E246" s="292">
        <v>1</v>
      </c>
      <c r="F246" s="293">
        <v>9.5</v>
      </c>
      <c r="G246" s="294">
        <v>3.5</v>
      </c>
      <c r="H246" s="295">
        <v>5.5</v>
      </c>
      <c r="I246" s="463">
        <v>3.5</v>
      </c>
      <c r="J246" s="70">
        <v>6</v>
      </c>
      <c r="K246" s="295">
        <v>4</v>
      </c>
      <c r="L246" s="298">
        <v>6</v>
      </c>
      <c r="M246" s="439">
        <v>6.5</v>
      </c>
      <c r="N246" s="292">
        <v>9</v>
      </c>
      <c r="O246" s="289" t="s">
        <v>402</v>
      </c>
    </row>
    <row r="247" spans="1:15" x14ac:dyDescent="0.3">
      <c r="A247" s="287" t="s">
        <v>282</v>
      </c>
      <c r="B247" s="253">
        <f>SUM(C247:N247)</f>
        <v>41.96314814814815</v>
      </c>
      <c r="C247" s="276">
        <v>4.2191358024691361</v>
      </c>
      <c r="D247" s="277">
        <v>3.3873148148148147</v>
      </c>
      <c r="E247" s="278">
        <v>3.6129012345679019</v>
      </c>
      <c r="F247" s="279">
        <v>3.2225000000000001</v>
      </c>
      <c r="G247" s="280">
        <v>2.542685185185185</v>
      </c>
      <c r="H247" s="281">
        <v>2.9362037037037041</v>
      </c>
      <c r="I247" s="282">
        <v>2.799413580246914</v>
      </c>
      <c r="J247" s="283">
        <v>2.1666666666666665</v>
      </c>
      <c r="K247" s="281">
        <v>3.6875617283950621</v>
      </c>
      <c r="L247" s="284">
        <v>4.8713580246913573</v>
      </c>
      <c r="M247" s="440">
        <v>5.2862345679012348</v>
      </c>
      <c r="N247" s="278">
        <v>3.2311728395061734</v>
      </c>
      <c r="O247" s="287" t="s">
        <v>282</v>
      </c>
    </row>
    <row r="248" spans="1:15" x14ac:dyDescent="0.3">
      <c r="A248" s="35" t="s">
        <v>283</v>
      </c>
      <c r="B248" s="18" t="s">
        <v>808</v>
      </c>
      <c r="C248" s="17" t="s">
        <v>429</v>
      </c>
      <c r="D248" s="19" t="s">
        <v>801</v>
      </c>
      <c r="E248" s="20" t="s">
        <v>783</v>
      </c>
      <c r="F248" s="33" t="s">
        <v>788</v>
      </c>
      <c r="G248" s="22" t="s">
        <v>789</v>
      </c>
      <c r="H248" s="23" t="s">
        <v>789</v>
      </c>
      <c r="I248" s="24" t="s">
        <v>722</v>
      </c>
      <c r="J248" s="84" t="s">
        <v>803</v>
      </c>
      <c r="K248" s="23" t="s">
        <v>789</v>
      </c>
      <c r="L248" s="26" t="s">
        <v>427</v>
      </c>
      <c r="M248" s="441" t="s">
        <v>794</v>
      </c>
      <c r="N248" s="20" t="s">
        <v>807</v>
      </c>
      <c r="O248" s="35" t="s">
        <v>283</v>
      </c>
    </row>
    <row r="249" spans="1:15" ht="15" thickBot="1" x14ac:dyDescent="0.35">
      <c r="A249" s="149" t="s">
        <v>287</v>
      </c>
      <c r="B249" s="88" t="s">
        <v>288</v>
      </c>
      <c r="C249" s="89" t="s">
        <v>530</v>
      </c>
      <c r="D249" s="90" t="s">
        <v>353</v>
      </c>
      <c r="E249" s="258" t="s">
        <v>486</v>
      </c>
      <c r="F249" s="92" t="s">
        <v>432</v>
      </c>
      <c r="G249" s="93" t="s">
        <v>242</v>
      </c>
      <c r="H249" s="94" t="s">
        <v>464</v>
      </c>
      <c r="I249" s="95" t="s">
        <v>242</v>
      </c>
      <c r="J249" s="96" t="s">
        <v>242</v>
      </c>
      <c r="K249" s="94" t="s">
        <v>246</v>
      </c>
      <c r="L249" s="97" t="s">
        <v>740</v>
      </c>
      <c r="M249" s="450" t="s">
        <v>245</v>
      </c>
      <c r="N249" s="91" t="s">
        <v>245</v>
      </c>
      <c r="O249" s="149" t="s">
        <v>287</v>
      </c>
    </row>
    <row r="250" spans="1:15" ht="15" thickTop="1" x14ac:dyDescent="0.3">
      <c r="A250" s="289" t="s">
        <v>404</v>
      </c>
      <c r="B250" s="151">
        <f>SUM(C250:N250)</f>
        <v>41</v>
      </c>
      <c r="C250" s="290">
        <v>2.5</v>
      </c>
      <c r="D250" s="291">
        <v>3.5</v>
      </c>
      <c r="E250" s="292">
        <v>1.5</v>
      </c>
      <c r="F250" s="293">
        <v>2.5</v>
      </c>
      <c r="G250" s="294">
        <v>2</v>
      </c>
      <c r="H250" s="295">
        <v>5.5</v>
      </c>
      <c r="I250" s="463">
        <v>2.5</v>
      </c>
      <c r="J250" s="70">
        <v>4.5</v>
      </c>
      <c r="K250" s="295">
        <v>2</v>
      </c>
      <c r="L250" s="298">
        <v>6.5</v>
      </c>
      <c r="M250" s="439">
        <v>3</v>
      </c>
      <c r="N250" s="292">
        <v>5</v>
      </c>
      <c r="O250" s="289" t="s">
        <v>404</v>
      </c>
    </row>
    <row r="251" spans="1:15" x14ac:dyDescent="0.3">
      <c r="A251" s="287" t="s">
        <v>290</v>
      </c>
      <c r="B251" s="253">
        <f>SUM(C251:N251)</f>
        <v>44.064197530864192</v>
      </c>
      <c r="C251" s="276">
        <v>5.7036728395061722</v>
      </c>
      <c r="D251" s="277">
        <v>3.3358641975308641</v>
      </c>
      <c r="E251" s="278">
        <v>3.1221296296296299</v>
      </c>
      <c r="F251" s="279">
        <v>2.3925000000000001</v>
      </c>
      <c r="G251" s="280">
        <v>2.6327777777777777</v>
      </c>
      <c r="H251" s="281">
        <v>1.9984567901234567</v>
      </c>
      <c r="I251" s="282">
        <v>1.9187345679012344</v>
      </c>
      <c r="J251" s="283">
        <v>3.0887345679012346</v>
      </c>
      <c r="K251" s="281">
        <v>3.8075925925925924</v>
      </c>
      <c r="L251" s="284">
        <v>5.708302469135802</v>
      </c>
      <c r="M251" s="440">
        <v>5.5100308641975309</v>
      </c>
      <c r="N251" s="278">
        <v>4.8454012345679018</v>
      </c>
      <c r="O251" s="287" t="s">
        <v>290</v>
      </c>
    </row>
    <row r="252" spans="1:15" x14ac:dyDescent="0.3">
      <c r="A252" s="35" t="s">
        <v>291</v>
      </c>
      <c r="B252" s="18" t="s">
        <v>746</v>
      </c>
      <c r="C252" s="17" t="s">
        <v>467</v>
      </c>
      <c r="D252" s="19" t="s">
        <v>731</v>
      </c>
      <c r="E252" s="32" t="s">
        <v>472</v>
      </c>
      <c r="F252" s="33" t="s">
        <v>487</v>
      </c>
      <c r="G252" s="22" t="s">
        <v>403</v>
      </c>
      <c r="H252" s="23" t="s">
        <v>487</v>
      </c>
      <c r="I252" s="24" t="s">
        <v>453</v>
      </c>
      <c r="J252" s="84" t="s">
        <v>473</v>
      </c>
      <c r="K252" s="255" t="s">
        <v>755</v>
      </c>
      <c r="L252" s="26" t="s">
        <v>741</v>
      </c>
      <c r="M252" s="459" t="s">
        <v>489</v>
      </c>
      <c r="N252" s="20" t="s">
        <v>435</v>
      </c>
      <c r="O252" s="35" t="s">
        <v>291</v>
      </c>
    </row>
    <row r="253" spans="1:15" ht="15" thickBot="1" x14ac:dyDescent="0.35">
      <c r="A253" s="149" t="s">
        <v>295</v>
      </c>
      <c r="B253" s="88" t="s">
        <v>296</v>
      </c>
      <c r="C253" s="262" t="s">
        <v>512</v>
      </c>
      <c r="D253" s="90" t="s">
        <v>354</v>
      </c>
      <c r="E253" s="91" t="s">
        <v>767</v>
      </c>
      <c r="F253" s="301" t="s">
        <v>750</v>
      </c>
      <c r="G253" s="93" t="s">
        <v>510</v>
      </c>
      <c r="H253" s="94" t="s">
        <v>242</v>
      </c>
      <c r="I253" s="95" t="s">
        <v>750</v>
      </c>
      <c r="J253" s="96" t="s">
        <v>242</v>
      </c>
      <c r="K253" s="94" t="s">
        <v>243</v>
      </c>
      <c r="L253" s="97" t="s">
        <v>235</v>
      </c>
      <c r="M253" s="450" t="s">
        <v>245</v>
      </c>
      <c r="N253" s="91" t="s">
        <v>245</v>
      </c>
      <c r="O253" s="149" t="s">
        <v>295</v>
      </c>
    </row>
    <row r="254" spans="1:15" ht="15" thickTop="1" x14ac:dyDescent="0.3">
      <c r="A254" s="289" t="s">
        <v>410</v>
      </c>
      <c r="B254" s="151">
        <f>SUM(C254:N254)</f>
        <v>73.5</v>
      </c>
      <c r="C254" s="290">
        <v>2.5</v>
      </c>
      <c r="D254" s="291">
        <v>4</v>
      </c>
      <c r="E254" s="292">
        <v>3</v>
      </c>
      <c r="F254" s="293">
        <v>1.5</v>
      </c>
      <c r="G254" s="294">
        <v>0.5</v>
      </c>
      <c r="H254" s="295">
        <v>5</v>
      </c>
      <c r="I254" s="463">
        <v>6</v>
      </c>
      <c r="J254" s="70">
        <v>11.5</v>
      </c>
      <c r="K254" s="295">
        <v>13.5</v>
      </c>
      <c r="L254" s="298">
        <v>11.5</v>
      </c>
      <c r="M254" s="439">
        <v>9.5</v>
      </c>
      <c r="N254" s="292">
        <v>5</v>
      </c>
      <c r="O254" s="289" t="s">
        <v>410</v>
      </c>
    </row>
    <row r="255" spans="1:15" x14ac:dyDescent="0.3">
      <c r="A255" s="287" t="s">
        <v>299</v>
      </c>
      <c r="B255" s="253">
        <f>SUM(C255:N255)</f>
        <v>47.705216049382713</v>
      </c>
      <c r="C255" s="276">
        <v>5.4536728395061722</v>
      </c>
      <c r="D255" s="277">
        <v>4.2114506172839512</v>
      </c>
      <c r="E255" s="278">
        <v>3.6625925925925915</v>
      </c>
      <c r="F255" s="279">
        <v>3.2317901234567903</v>
      </c>
      <c r="G255" s="280">
        <v>3.2587037037037039</v>
      </c>
      <c r="H255" s="281">
        <v>2.8688888888888888</v>
      </c>
      <c r="I255" s="282">
        <v>4.1653703703703702</v>
      </c>
      <c r="J255" s="283">
        <v>4.0848148148148145</v>
      </c>
      <c r="K255" s="281">
        <v>3.6074999999999999</v>
      </c>
      <c r="L255" s="284">
        <v>4.6941666666666668</v>
      </c>
      <c r="M255" s="440">
        <v>4.214012345679012</v>
      </c>
      <c r="N255" s="278">
        <v>4.2522530864197527</v>
      </c>
      <c r="O255" s="287" t="s">
        <v>299</v>
      </c>
    </row>
    <row r="256" spans="1:15" x14ac:dyDescent="0.3">
      <c r="A256" s="35" t="s">
        <v>300</v>
      </c>
      <c r="B256" s="18" t="s">
        <v>809</v>
      </c>
      <c r="C256" s="17" t="s">
        <v>368</v>
      </c>
      <c r="D256" s="19" t="s">
        <v>369</v>
      </c>
      <c r="E256" s="20" t="s">
        <v>774</v>
      </c>
      <c r="F256" s="33" t="s">
        <v>775</v>
      </c>
      <c r="G256" s="22" t="s">
        <v>777</v>
      </c>
      <c r="H256" s="23" t="s">
        <v>775</v>
      </c>
      <c r="I256" s="24" t="s">
        <v>253</v>
      </c>
      <c r="J256" s="25" t="s">
        <v>804</v>
      </c>
      <c r="K256" s="23" t="s">
        <v>805</v>
      </c>
      <c r="L256" s="26" t="s">
        <v>280</v>
      </c>
      <c r="M256" s="441" t="s">
        <v>806</v>
      </c>
      <c r="N256" s="20" t="s">
        <v>755</v>
      </c>
      <c r="O256" s="35" t="s">
        <v>300</v>
      </c>
    </row>
    <row r="257" spans="1:15" ht="15" thickBot="1" x14ac:dyDescent="0.35">
      <c r="A257" s="149" t="s">
        <v>305</v>
      </c>
      <c r="B257" s="88" t="s">
        <v>513</v>
      </c>
      <c r="C257" s="262" t="s">
        <v>542</v>
      </c>
      <c r="D257" s="90" t="s">
        <v>715</v>
      </c>
      <c r="E257" s="258" t="s">
        <v>531</v>
      </c>
      <c r="F257" s="92" t="s">
        <v>447</v>
      </c>
      <c r="G257" s="93" t="s">
        <v>464</v>
      </c>
      <c r="H257" s="94" t="s">
        <v>483</v>
      </c>
      <c r="I257" s="95" t="s">
        <v>748</v>
      </c>
      <c r="J257" s="96" t="s">
        <v>243</v>
      </c>
      <c r="K257" s="94" t="s">
        <v>756</v>
      </c>
      <c r="L257" s="97" t="s">
        <v>455</v>
      </c>
      <c r="M257" s="460" t="s">
        <v>510</v>
      </c>
      <c r="N257" s="258" t="s">
        <v>730</v>
      </c>
      <c r="O257" s="149" t="s">
        <v>305</v>
      </c>
    </row>
    <row r="258" spans="1:15" ht="15" thickTop="1" x14ac:dyDescent="0.3">
      <c r="A258" s="289" t="s">
        <v>414</v>
      </c>
      <c r="B258" s="151">
        <f>SUM(C258:N258)</f>
        <v>116.5</v>
      </c>
      <c r="C258" s="290">
        <v>13</v>
      </c>
      <c r="D258" s="291">
        <v>7.5</v>
      </c>
      <c r="E258" s="292">
        <v>18.5</v>
      </c>
      <c r="F258" s="293">
        <v>6</v>
      </c>
      <c r="G258" s="294">
        <v>15.5</v>
      </c>
      <c r="H258" s="295">
        <v>10</v>
      </c>
      <c r="I258" s="463">
        <v>11.5</v>
      </c>
      <c r="J258" s="70">
        <v>8.5</v>
      </c>
      <c r="K258" s="295">
        <v>6</v>
      </c>
      <c r="L258" s="298">
        <v>4.5</v>
      </c>
      <c r="M258" s="439">
        <v>5</v>
      </c>
      <c r="N258" s="292">
        <v>10.5</v>
      </c>
      <c r="O258" s="289" t="s">
        <v>414</v>
      </c>
    </row>
    <row r="259" spans="1:15" x14ac:dyDescent="0.3">
      <c r="A259" s="287" t="s">
        <v>312</v>
      </c>
      <c r="B259" s="253">
        <f>SUM(C259:N259)</f>
        <v>111.60626543209875</v>
      </c>
      <c r="C259" s="276">
        <v>7.1440432098765427</v>
      </c>
      <c r="D259" s="277">
        <v>6.9853395061728394</v>
      </c>
      <c r="E259" s="278">
        <v>7.7508024691358024</v>
      </c>
      <c r="F259" s="279">
        <v>8.4169444444444448</v>
      </c>
      <c r="G259" s="280">
        <v>10.72783950617284</v>
      </c>
      <c r="H259" s="281">
        <v>12.086172839506171</v>
      </c>
      <c r="I259" s="282">
        <v>14.622191358024692</v>
      </c>
      <c r="J259" s="283">
        <v>13.511574074074073</v>
      </c>
      <c r="K259" s="281">
        <v>9.1782098765432103</v>
      </c>
      <c r="L259" s="284">
        <v>6.9678703703703695</v>
      </c>
      <c r="M259" s="440">
        <v>6.1047222222222226</v>
      </c>
      <c r="N259" s="278">
        <v>8.1105555555555551</v>
      </c>
      <c r="O259" s="287" t="s">
        <v>312</v>
      </c>
    </row>
    <row r="260" spans="1:15" x14ac:dyDescent="0.3">
      <c r="A260" s="35" t="s">
        <v>313</v>
      </c>
      <c r="B260" s="18" t="s">
        <v>761</v>
      </c>
      <c r="C260" s="30" t="s">
        <v>543</v>
      </c>
      <c r="D260" s="19" t="s">
        <v>765</v>
      </c>
      <c r="E260" s="32" t="s">
        <v>802</v>
      </c>
      <c r="F260" s="21" t="s">
        <v>720</v>
      </c>
      <c r="G260" s="22" t="s">
        <v>751</v>
      </c>
      <c r="H260" s="255" t="s">
        <v>534</v>
      </c>
      <c r="I260" s="24" t="s">
        <v>768</v>
      </c>
      <c r="J260" s="84" t="s">
        <v>738</v>
      </c>
      <c r="K260" s="255" t="s">
        <v>518</v>
      </c>
      <c r="L260" s="26" t="s">
        <v>779</v>
      </c>
      <c r="M260" s="459" t="s">
        <v>760</v>
      </c>
      <c r="N260" s="32" t="s">
        <v>536</v>
      </c>
      <c r="O260" s="35" t="s">
        <v>313</v>
      </c>
    </row>
    <row r="261" spans="1:15" ht="15" thickBot="1" x14ac:dyDescent="0.35">
      <c r="A261" s="149" t="s">
        <v>320</v>
      </c>
      <c r="B261" s="88" t="s">
        <v>321</v>
      </c>
      <c r="C261" s="262" t="s">
        <v>491</v>
      </c>
      <c r="D261" s="90" t="s">
        <v>235</v>
      </c>
      <c r="E261" s="91" t="s">
        <v>230</v>
      </c>
      <c r="F261" s="92" t="s">
        <v>232</v>
      </c>
      <c r="G261" s="93" t="s">
        <v>778</v>
      </c>
      <c r="H261" s="94" t="s">
        <v>319</v>
      </c>
      <c r="I261" s="95" t="s">
        <v>322</v>
      </c>
      <c r="J261" s="96" t="s">
        <v>243</v>
      </c>
      <c r="K261" s="94" t="s">
        <v>243</v>
      </c>
      <c r="L261" s="97" t="s">
        <v>413</v>
      </c>
      <c r="M261" s="450" t="s">
        <v>795</v>
      </c>
      <c r="N261" s="91" t="s">
        <v>432</v>
      </c>
      <c r="O261" s="149" t="s">
        <v>320</v>
      </c>
    </row>
    <row r="262" spans="1:15" ht="15" thickTop="1" x14ac:dyDescent="0.3">
      <c r="A262" s="289" t="s">
        <v>419</v>
      </c>
      <c r="B262" s="151">
        <f>SUM(C262:N262)</f>
        <v>19.5</v>
      </c>
      <c r="C262" s="290">
        <v>4</v>
      </c>
      <c r="D262" s="291">
        <v>1</v>
      </c>
      <c r="E262" s="292">
        <v>2</v>
      </c>
      <c r="F262" s="293">
        <v>0.5</v>
      </c>
      <c r="G262" s="294">
        <v>2</v>
      </c>
      <c r="H262" s="295">
        <v>0.5</v>
      </c>
      <c r="I262" s="463">
        <v>2.5</v>
      </c>
      <c r="J262" s="70">
        <v>0.5</v>
      </c>
      <c r="K262" s="295">
        <v>2</v>
      </c>
      <c r="L262" s="298">
        <v>2</v>
      </c>
      <c r="M262" s="439">
        <v>1.5</v>
      </c>
      <c r="N262" s="292">
        <v>1</v>
      </c>
      <c r="O262" s="289" t="s">
        <v>419</v>
      </c>
    </row>
    <row r="263" spans="1:15" x14ac:dyDescent="0.3">
      <c r="A263" s="287" t="s">
        <v>324</v>
      </c>
      <c r="B263" s="253">
        <f>SUM(C263:N263)</f>
        <v>15.45219135802469</v>
      </c>
      <c r="C263" s="276">
        <v>0.80120370370370375</v>
      </c>
      <c r="D263" s="277">
        <v>1.0267592592592591</v>
      </c>
      <c r="E263" s="278">
        <v>0.8646913580246911</v>
      </c>
      <c r="F263" s="279">
        <v>1.2466666666666668</v>
      </c>
      <c r="G263" s="280">
        <v>1.3922222222222222</v>
      </c>
      <c r="H263" s="281">
        <v>1.9490740740740742</v>
      </c>
      <c r="I263" s="282">
        <v>1.4223148148148146</v>
      </c>
      <c r="J263" s="283">
        <v>1.4434259259259259</v>
      </c>
      <c r="K263" s="281">
        <v>1.724537037037037</v>
      </c>
      <c r="L263" s="284">
        <v>1.1373456790123457</v>
      </c>
      <c r="M263" s="440">
        <v>1.4995061728395063</v>
      </c>
      <c r="N263" s="278">
        <v>0.94444444444444442</v>
      </c>
      <c r="O263" s="287" t="s">
        <v>324</v>
      </c>
    </row>
    <row r="264" spans="1:15" x14ac:dyDescent="0.3">
      <c r="A264" s="35" t="s">
        <v>325</v>
      </c>
      <c r="B264" s="18" t="s">
        <v>420</v>
      </c>
      <c r="C264" s="17" t="s">
        <v>799</v>
      </c>
      <c r="D264" s="19" t="s">
        <v>393</v>
      </c>
      <c r="E264" s="20" t="s">
        <v>458</v>
      </c>
      <c r="F264" s="33" t="s">
        <v>485</v>
      </c>
      <c r="G264" s="22" t="s">
        <v>379</v>
      </c>
      <c r="H264" s="23" t="s">
        <v>327</v>
      </c>
      <c r="I264" s="24" t="s">
        <v>407</v>
      </c>
      <c r="J264" s="25" t="s">
        <v>430</v>
      </c>
      <c r="K264" s="23" t="s">
        <v>328</v>
      </c>
      <c r="L264" s="26" t="s">
        <v>793</v>
      </c>
      <c r="M264" s="441" t="s">
        <v>453</v>
      </c>
      <c r="N264" s="20" t="s">
        <v>394</v>
      </c>
      <c r="O264" s="35" t="s">
        <v>325</v>
      </c>
    </row>
    <row r="265" spans="1:15" x14ac:dyDescent="0.3">
      <c r="A265" s="35" t="s">
        <v>329</v>
      </c>
      <c r="B265" s="18" t="s">
        <v>730</v>
      </c>
      <c r="C265" s="30" t="s">
        <v>782</v>
      </c>
      <c r="D265" s="31" t="s">
        <v>782</v>
      </c>
      <c r="E265" s="32" t="s">
        <v>782</v>
      </c>
      <c r="F265" s="33" t="s">
        <v>782</v>
      </c>
      <c r="G265" s="22" t="s">
        <v>748</v>
      </c>
      <c r="H265" s="255" t="s">
        <v>730</v>
      </c>
      <c r="I265" s="212" t="s">
        <v>773</v>
      </c>
      <c r="J265" s="84" t="s">
        <v>782</v>
      </c>
      <c r="K265" s="255" t="s">
        <v>730</v>
      </c>
      <c r="L265" s="26" t="s">
        <v>730</v>
      </c>
      <c r="M265" s="441" t="s">
        <v>730</v>
      </c>
      <c r="N265" s="20" t="s">
        <v>782</v>
      </c>
      <c r="O265" s="35" t="s">
        <v>329</v>
      </c>
    </row>
    <row r="266" spans="1:15" x14ac:dyDescent="0.3">
      <c r="A266" s="16" t="s">
        <v>331</v>
      </c>
      <c r="B266" s="16"/>
      <c r="C266" s="15"/>
      <c r="D266" s="15"/>
      <c r="E266" s="15"/>
      <c r="F266" s="15">
        <v>2</v>
      </c>
      <c r="G266" s="15"/>
      <c r="H266" s="15"/>
      <c r="I266" s="15"/>
      <c r="J266" s="15"/>
      <c r="K266" s="15"/>
      <c r="L266" s="15"/>
      <c r="M266" s="15"/>
      <c r="N266" s="15"/>
      <c r="O266" s="16" t="s">
        <v>331</v>
      </c>
    </row>
    <row r="267" spans="1:15" x14ac:dyDescent="0.3">
      <c r="A267" s="35" t="s">
        <v>380</v>
      </c>
      <c r="B267" s="166">
        <f>AVERAGE(C267:N267)</f>
        <v>1015.2083333333334</v>
      </c>
      <c r="C267" s="5">
        <v>1018.3</v>
      </c>
      <c r="D267" s="6">
        <v>1022</v>
      </c>
      <c r="E267" s="7">
        <v>1018.5</v>
      </c>
      <c r="F267" s="8">
        <v>1013.7</v>
      </c>
      <c r="G267" s="9">
        <v>1017</v>
      </c>
      <c r="H267" s="10">
        <v>1015.1</v>
      </c>
      <c r="I267" s="429">
        <v>1016.5</v>
      </c>
      <c r="J267" s="12">
        <v>1016</v>
      </c>
      <c r="K267" s="10">
        <v>1018.8</v>
      </c>
      <c r="L267" s="13">
        <v>1012.5</v>
      </c>
      <c r="M267" s="442">
        <v>1002.4</v>
      </c>
      <c r="N267" s="7">
        <v>1011.7</v>
      </c>
      <c r="O267" s="35" t="s">
        <v>380</v>
      </c>
    </row>
    <row r="268" spans="1:15" x14ac:dyDescent="0.3">
      <c r="A268" s="287" t="s">
        <v>382</v>
      </c>
      <c r="B268" s="253">
        <f>MIN(C268:N268)</f>
        <v>972.7</v>
      </c>
      <c r="C268" s="276">
        <v>983.3</v>
      </c>
      <c r="D268" s="277">
        <v>983.4</v>
      </c>
      <c r="E268" s="278">
        <v>988.4</v>
      </c>
      <c r="F268" s="279">
        <v>993.8</v>
      </c>
      <c r="G268" s="280">
        <v>992.9</v>
      </c>
      <c r="H268" s="281">
        <v>1000.2</v>
      </c>
      <c r="I268" s="24">
        <v>1004.7</v>
      </c>
      <c r="J268" s="257">
        <v>1003.3</v>
      </c>
      <c r="K268" s="305">
        <v>997.7</v>
      </c>
      <c r="L268" s="284">
        <v>999.6</v>
      </c>
      <c r="M268" s="440">
        <v>981.2</v>
      </c>
      <c r="N268" s="278">
        <v>972.7</v>
      </c>
      <c r="O268" s="287" t="s">
        <v>382</v>
      </c>
    </row>
    <row r="269" spans="1:15" x14ac:dyDescent="0.3">
      <c r="A269" s="149" t="s">
        <v>89</v>
      </c>
      <c r="B269" s="167">
        <v>43812</v>
      </c>
      <c r="C269" s="168">
        <v>43496</v>
      </c>
      <c r="D269" s="169">
        <v>43497</v>
      </c>
      <c r="E269" s="170">
        <v>43531</v>
      </c>
      <c r="F269" s="171">
        <v>43579</v>
      </c>
      <c r="G269" s="172">
        <v>43594</v>
      </c>
      <c r="H269" s="173">
        <v>43620</v>
      </c>
      <c r="I269" s="174">
        <v>43674</v>
      </c>
      <c r="J269" s="200">
        <v>43695</v>
      </c>
      <c r="K269" s="173">
        <v>43737</v>
      </c>
      <c r="L269" s="176">
        <v>43739</v>
      </c>
      <c r="M269" s="457">
        <v>43772</v>
      </c>
      <c r="N269" s="170">
        <v>43812</v>
      </c>
      <c r="O269" s="149" t="s">
        <v>89</v>
      </c>
    </row>
    <row r="270" spans="1:15" x14ac:dyDescent="0.3">
      <c r="A270" s="149" t="s">
        <v>383</v>
      </c>
      <c r="B270" s="88">
        <f>MAX(C270:N270)</f>
        <v>1042.0999999999999</v>
      </c>
      <c r="C270" s="89">
        <v>1042.0999999999999</v>
      </c>
      <c r="D270" s="90">
        <v>1037.4000000000001</v>
      </c>
      <c r="E270" s="91">
        <v>1036.7</v>
      </c>
      <c r="F270" s="92">
        <v>1028.3</v>
      </c>
      <c r="G270" s="93">
        <v>1039</v>
      </c>
      <c r="H270" s="94">
        <v>1026.0999999999999</v>
      </c>
      <c r="I270" s="95">
        <v>1025.8</v>
      </c>
      <c r="J270" s="84">
        <v>1028.9000000000001</v>
      </c>
      <c r="K270" s="23">
        <v>1034.2</v>
      </c>
      <c r="L270" s="97">
        <v>1025.3</v>
      </c>
      <c r="M270" s="450">
        <v>1022.7</v>
      </c>
      <c r="N270" s="91">
        <v>1038.9000000000001</v>
      </c>
      <c r="O270" s="149" t="s">
        <v>383</v>
      </c>
    </row>
    <row r="271" spans="1:15" ht="15" thickBot="1" x14ac:dyDescent="0.35">
      <c r="A271" s="178" t="s">
        <v>89</v>
      </c>
      <c r="B271" s="179">
        <v>43467</v>
      </c>
      <c r="C271" s="180">
        <v>43467</v>
      </c>
      <c r="D271" s="181">
        <v>43521</v>
      </c>
      <c r="E271" s="182">
        <v>43542</v>
      </c>
      <c r="F271" s="183">
        <v>43575</v>
      </c>
      <c r="G271" s="184">
        <v>43598</v>
      </c>
      <c r="H271" s="185">
        <v>43643</v>
      </c>
      <c r="I271" s="186">
        <v>43650</v>
      </c>
      <c r="J271" s="200">
        <v>43698</v>
      </c>
      <c r="K271" s="173">
        <v>43722</v>
      </c>
      <c r="L271" s="188">
        <v>43760</v>
      </c>
      <c r="M271" s="461">
        <v>43799</v>
      </c>
      <c r="N271" s="182">
        <v>43827</v>
      </c>
      <c r="O271" s="178" t="s">
        <v>89</v>
      </c>
    </row>
    <row r="272" spans="1:15" ht="15" thickTop="1" x14ac:dyDescent="0.3">
      <c r="A272" s="152" t="s">
        <v>384</v>
      </c>
      <c r="B272" s="166" t="e">
        <f>AVERAGE(C272:N272)</f>
        <v>#DIV/0!</v>
      </c>
      <c r="C272" s="190"/>
      <c r="D272" s="191"/>
      <c r="E272" s="192"/>
      <c r="F272" s="193"/>
      <c r="G272" s="194"/>
      <c r="H272" s="195"/>
      <c r="I272" s="121"/>
      <c r="J272" s="70"/>
      <c r="K272" s="68"/>
      <c r="L272" s="198"/>
      <c r="M272" s="462"/>
      <c r="N272" s="192"/>
      <c r="O272" s="152" t="s">
        <v>384</v>
      </c>
    </row>
    <row r="273" spans="1:15" x14ac:dyDescent="0.3">
      <c r="A273" s="15"/>
      <c r="B273" s="16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</row>
    <row r="274" spans="1:15" x14ac:dyDescent="0.3">
      <c r="A274" s="3" t="s">
        <v>798</v>
      </c>
      <c r="B274" s="4" t="s">
        <v>1</v>
      </c>
      <c r="C274" s="5" t="s">
        <v>2</v>
      </c>
      <c r="D274" s="6" t="s">
        <v>3</v>
      </c>
      <c r="E274" s="7" t="s">
        <v>4</v>
      </c>
      <c r="F274" s="8" t="s">
        <v>5</v>
      </c>
      <c r="G274" s="9" t="s">
        <v>6</v>
      </c>
      <c r="H274" s="10" t="s">
        <v>7</v>
      </c>
      <c r="I274" s="11" t="s">
        <v>8</v>
      </c>
      <c r="J274" s="12" t="s">
        <v>9</v>
      </c>
      <c r="K274" s="10" t="s">
        <v>10</v>
      </c>
      <c r="L274" s="13" t="s">
        <v>11</v>
      </c>
      <c r="M274" s="442" t="s">
        <v>12</v>
      </c>
      <c r="N274" s="7" t="s">
        <v>13</v>
      </c>
      <c r="O274" s="3" t="s">
        <v>798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C65E7-E1D0-4565-8727-A70CC863194B}">
  <dimension ref="A1:O274"/>
  <sheetViews>
    <sheetView workbookViewId="0">
      <selection activeCell="F16" sqref="F16"/>
    </sheetView>
  </sheetViews>
  <sheetFormatPr baseColWidth="10" defaultRowHeight="14.4" x14ac:dyDescent="0.3"/>
  <cols>
    <col min="1" max="1" width="45.88671875" customWidth="1"/>
    <col min="15" max="15" width="45" customWidth="1"/>
  </cols>
  <sheetData>
    <row r="1" spans="1:15" ht="15" thickBot="1" x14ac:dyDescent="0.35">
      <c r="A1" s="3" t="s">
        <v>810</v>
      </c>
      <c r="B1" s="307" t="s">
        <v>1</v>
      </c>
      <c r="C1" s="308" t="s">
        <v>2</v>
      </c>
      <c r="D1" s="309" t="s">
        <v>3</v>
      </c>
      <c r="E1" s="310" t="s">
        <v>4</v>
      </c>
      <c r="F1" s="311" t="s">
        <v>5</v>
      </c>
      <c r="G1" s="312" t="s">
        <v>6</v>
      </c>
      <c r="H1" s="313" t="s">
        <v>7</v>
      </c>
      <c r="I1" s="314" t="s">
        <v>8</v>
      </c>
      <c r="J1" s="315" t="s">
        <v>9</v>
      </c>
      <c r="K1" s="313" t="s">
        <v>10</v>
      </c>
      <c r="L1" s="316" t="s">
        <v>11</v>
      </c>
      <c r="M1" s="437" t="s">
        <v>12</v>
      </c>
      <c r="N1" s="310" t="s">
        <v>13</v>
      </c>
      <c r="O1" s="306" t="s">
        <v>810</v>
      </c>
    </row>
    <row r="2" spans="1:15" ht="15.6" thickTop="1" thickBot="1" x14ac:dyDescent="0.35">
      <c r="A2" s="318" t="s">
        <v>82</v>
      </c>
      <c r="B2" s="319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 t="s">
        <v>82</v>
      </c>
    </row>
    <row r="3" spans="1:15" ht="15" thickTop="1" x14ac:dyDescent="0.3">
      <c r="A3" s="263" t="s">
        <v>83</v>
      </c>
      <c r="B3" s="264">
        <f>INT(SUM(C3:N3)*100/12)/100</f>
        <v>7.89</v>
      </c>
      <c r="C3" s="265">
        <v>3.43</v>
      </c>
      <c r="D3" s="266">
        <v>4.9400000000000004</v>
      </c>
      <c r="E3" s="267">
        <v>3.39</v>
      </c>
      <c r="F3" s="268">
        <v>5.25</v>
      </c>
      <c r="G3" s="269">
        <v>7.13</v>
      </c>
      <c r="H3" s="270">
        <v>11.2</v>
      </c>
      <c r="I3" s="271">
        <v>12.3</v>
      </c>
      <c r="J3" s="272">
        <v>15.6</v>
      </c>
      <c r="K3" s="270">
        <v>11.5</v>
      </c>
      <c r="L3" s="273">
        <v>9.24</v>
      </c>
      <c r="M3" s="439">
        <v>6.24</v>
      </c>
      <c r="N3" s="267">
        <v>4.49</v>
      </c>
      <c r="O3" s="263" t="s">
        <v>83</v>
      </c>
    </row>
    <row r="4" spans="1:15" x14ac:dyDescent="0.3">
      <c r="A4" s="275" t="s">
        <v>84</v>
      </c>
      <c r="B4" s="253">
        <f>INT(SUM(C4:N4)*100/12)/100</f>
        <v>7.12</v>
      </c>
      <c r="C4" s="276">
        <v>1.8776023391812864</v>
      </c>
      <c r="D4" s="277">
        <v>1.7650584795321638</v>
      </c>
      <c r="E4" s="278">
        <v>3.2910233918128657</v>
      </c>
      <c r="F4" s="279">
        <v>5.0774269005847961</v>
      </c>
      <c r="G4" s="280">
        <v>8.3725438596491237</v>
      </c>
      <c r="H4" s="281">
        <v>11.503625730994152</v>
      </c>
      <c r="I4" s="282">
        <v>13.376432748538013</v>
      </c>
      <c r="J4" s="283">
        <v>13.281900584795318</v>
      </c>
      <c r="K4" s="281">
        <v>10.63204678362573</v>
      </c>
      <c r="L4" s="284">
        <v>8.7706432748538017</v>
      </c>
      <c r="M4" s="440">
        <v>5.0923976608187136</v>
      </c>
      <c r="N4" s="278">
        <v>2.4561403508771926</v>
      </c>
      <c r="O4" s="275" t="s">
        <v>84</v>
      </c>
    </row>
    <row r="5" spans="1:15" x14ac:dyDescent="0.3">
      <c r="A5" s="2" t="s">
        <v>21</v>
      </c>
      <c r="B5" s="18">
        <f t="shared" ref="B5:N5" si="0">B3-B4</f>
        <v>0.76999999999999957</v>
      </c>
      <c r="C5" s="17">
        <f t="shared" si="0"/>
        <v>1.5523976608187138</v>
      </c>
      <c r="D5" s="19">
        <f t="shared" si="0"/>
        <v>3.1749415204678364</v>
      </c>
      <c r="E5" s="20">
        <f t="shared" si="0"/>
        <v>9.8976608187134385E-2</v>
      </c>
      <c r="F5" s="21">
        <f t="shared" si="0"/>
        <v>0.17257309941520393</v>
      </c>
      <c r="G5" s="22">
        <f t="shared" si="0"/>
        <v>-1.2425438596491238</v>
      </c>
      <c r="H5" s="23">
        <f t="shared" si="0"/>
        <v>-0.30362573099415258</v>
      </c>
      <c r="I5" s="24">
        <f t="shared" si="0"/>
        <v>-1.0764327485380125</v>
      </c>
      <c r="J5" s="25">
        <f t="shared" si="0"/>
        <v>2.3180994152046814</v>
      </c>
      <c r="K5" s="23">
        <f t="shared" si="0"/>
        <v>0.86795321637426959</v>
      </c>
      <c r="L5" s="26">
        <f t="shared" si="0"/>
        <v>0.46935672514619853</v>
      </c>
      <c r="M5" s="441">
        <f t="shared" si="0"/>
        <v>1.1476023391812866</v>
      </c>
      <c r="N5" s="20">
        <f t="shared" si="0"/>
        <v>2.0338596491228076</v>
      </c>
      <c r="O5" s="2" t="s">
        <v>21</v>
      </c>
    </row>
    <row r="6" spans="1:15" x14ac:dyDescent="0.3">
      <c r="A6" s="2" t="s">
        <v>85</v>
      </c>
      <c r="B6" s="18">
        <v>6.13</v>
      </c>
      <c r="C6" s="17">
        <v>-1.98</v>
      </c>
      <c r="D6" s="19">
        <v>-2.1</v>
      </c>
      <c r="E6" s="20">
        <v>1.27</v>
      </c>
      <c r="F6" s="21">
        <v>3.55</v>
      </c>
      <c r="G6" s="22">
        <v>5.4</v>
      </c>
      <c r="H6" s="23">
        <v>9.85</v>
      </c>
      <c r="I6" s="24">
        <v>11.5</v>
      </c>
      <c r="J6" s="25">
        <v>11.7</v>
      </c>
      <c r="K6" s="23">
        <v>7.66</v>
      </c>
      <c r="L6" s="26">
        <v>4.42</v>
      </c>
      <c r="M6" s="441">
        <v>3.45</v>
      </c>
      <c r="N6" s="20">
        <v>-2.5</v>
      </c>
      <c r="O6" s="2" t="s">
        <v>85</v>
      </c>
    </row>
    <row r="7" spans="1:15" x14ac:dyDescent="0.3">
      <c r="A7" s="2" t="s">
        <v>86</v>
      </c>
      <c r="B7" s="18">
        <v>2003</v>
      </c>
      <c r="C7" s="17">
        <v>2009</v>
      </c>
      <c r="D7" s="19">
        <v>2012</v>
      </c>
      <c r="E7" s="20">
        <v>2013</v>
      </c>
      <c r="F7" s="21">
        <v>2017</v>
      </c>
      <c r="G7" s="22">
        <v>2010</v>
      </c>
      <c r="H7" s="23">
        <v>2001</v>
      </c>
      <c r="I7" s="24">
        <v>2011</v>
      </c>
      <c r="J7" s="25">
        <v>2005</v>
      </c>
      <c r="K7" s="23">
        <v>2003</v>
      </c>
      <c r="L7" s="26">
        <v>2003</v>
      </c>
      <c r="M7" s="441">
        <v>2005</v>
      </c>
      <c r="N7" s="20">
        <v>2010</v>
      </c>
      <c r="O7" s="2" t="s">
        <v>86</v>
      </c>
    </row>
    <row r="8" spans="1:15" x14ac:dyDescent="0.3">
      <c r="A8" s="2" t="s">
        <v>87</v>
      </c>
      <c r="B8" s="18">
        <v>7.94</v>
      </c>
      <c r="C8" s="17">
        <v>5.46</v>
      </c>
      <c r="D8" s="19">
        <v>5.07</v>
      </c>
      <c r="E8" s="20">
        <v>5.77</v>
      </c>
      <c r="F8" s="21">
        <v>6.96</v>
      </c>
      <c r="G8" s="22">
        <v>10.5</v>
      </c>
      <c r="H8" s="23">
        <v>13</v>
      </c>
      <c r="I8" s="24">
        <v>15.3</v>
      </c>
      <c r="J8" s="25">
        <v>15.6</v>
      </c>
      <c r="K8" s="23">
        <v>13.9</v>
      </c>
      <c r="L8" s="26">
        <v>12</v>
      </c>
      <c r="M8" s="441">
        <v>7.61</v>
      </c>
      <c r="N8" s="20">
        <v>7.72</v>
      </c>
      <c r="O8" s="2" t="s">
        <v>87</v>
      </c>
    </row>
    <row r="9" spans="1:15" x14ac:dyDescent="0.3">
      <c r="A9" s="2" t="s">
        <v>86</v>
      </c>
      <c r="B9" s="18">
        <v>2014</v>
      </c>
      <c r="C9" s="17">
        <v>2007</v>
      </c>
      <c r="D9" s="19">
        <v>2002</v>
      </c>
      <c r="E9" s="20">
        <v>2017</v>
      </c>
      <c r="F9" s="21">
        <v>2011</v>
      </c>
      <c r="G9" s="22">
        <v>2008</v>
      </c>
      <c r="H9" s="23">
        <v>2017</v>
      </c>
      <c r="I9" s="24">
        <v>2006</v>
      </c>
      <c r="J9" s="25">
        <v>2020</v>
      </c>
      <c r="K9" s="23">
        <v>2006</v>
      </c>
      <c r="L9" s="26">
        <v>2001</v>
      </c>
      <c r="M9" s="441">
        <v>2009</v>
      </c>
      <c r="N9" s="20">
        <v>2015</v>
      </c>
      <c r="O9" s="2" t="s">
        <v>86</v>
      </c>
    </row>
    <row r="10" spans="1:15" x14ac:dyDescent="0.3">
      <c r="A10" s="3" t="s">
        <v>88</v>
      </c>
      <c r="B10" s="18">
        <f>MIN(C10:N10)</f>
        <v>-3</v>
      </c>
      <c r="C10" s="5">
        <v>-3</v>
      </c>
      <c r="D10" s="6">
        <v>-1.1000000000000001</v>
      </c>
      <c r="E10" s="7">
        <v>-2.6</v>
      </c>
      <c r="F10" s="8">
        <v>-2</v>
      </c>
      <c r="G10" s="9">
        <v>0.2</v>
      </c>
      <c r="H10" s="10">
        <v>4.2</v>
      </c>
      <c r="I10" s="11">
        <v>6.3</v>
      </c>
      <c r="J10" s="12">
        <v>8.5</v>
      </c>
      <c r="K10" s="10">
        <v>6.2</v>
      </c>
      <c r="L10" s="13">
        <v>4.2</v>
      </c>
      <c r="M10" s="442">
        <v>-0.9</v>
      </c>
      <c r="N10" s="7">
        <v>-2.1</v>
      </c>
      <c r="O10" s="3" t="s">
        <v>88</v>
      </c>
    </row>
    <row r="11" spans="1:15" x14ac:dyDescent="0.3">
      <c r="A11" s="35" t="s">
        <v>89</v>
      </c>
      <c r="B11" s="50">
        <v>43852</v>
      </c>
      <c r="C11" s="39">
        <v>43852</v>
      </c>
      <c r="D11" s="40">
        <v>43889</v>
      </c>
      <c r="E11" s="41">
        <v>43916</v>
      </c>
      <c r="F11" s="42">
        <v>43922</v>
      </c>
      <c r="G11" s="43">
        <v>43965</v>
      </c>
      <c r="H11" s="44">
        <v>43992</v>
      </c>
      <c r="I11" s="45">
        <v>44033</v>
      </c>
      <c r="J11" s="46">
        <v>44047</v>
      </c>
      <c r="K11" s="44">
        <v>44076</v>
      </c>
      <c r="L11" s="47">
        <v>44116</v>
      </c>
      <c r="M11" s="443">
        <v>44164</v>
      </c>
      <c r="N11" s="41">
        <v>44172</v>
      </c>
      <c r="O11" s="35" t="s">
        <v>89</v>
      </c>
    </row>
    <row r="12" spans="1:15" x14ac:dyDescent="0.3">
      <c r="A12" s="2" t="s">
        <v>90</v>
      </c>
      <c r="B12" s="18">
        <v>-15.7</v>
      </c>
      <c r="C12" s="17">
        <v>-15.7</v>
      </c>
      <c r="D12" s="19">
        <v>-13.5</v>
      </c>
      <c r="E12" s="32">
        <v>-11.9</v>
      </c>
      <c r="F12" s="21">
        <v>-5.2</v>
      </c>
      <c r="G12" s="22">
        <v>-0.8</v>
      </c>
      <c r="H12" s="23">
        <v>3.1</v>
      </c>
      <c r="I12" s="24">
        <v>5.0999999999999996</v>
      </c>
      <c r="J12" s="25">
        <v>5.7</v>
      </c>
      <c r="K12" s="23">
        <v>0.7</v>
      </c>
      <c r="L12" s="26">
        <v>-5.5</v>
      </c>
      <c r="M12" s="441">
        <v>-6</v>
      </c>
      <c r="N12" s="20">
        <v>-10.6</v>
      </c>
      <c r="O12" s="2" t="s">
        <v>90</v>
      </c>
    </row>
    <row r="13" spans="1:15" ht="15" thickBot="1" x14ac:dyDescent="0.35">
      <c r="A13" s="49" t="s">
        <v>89</v>
      </c>
      <c r="B13" s="50">
        <v>39820</v>
      </c>
      <c r="C13" s="51">
        <v>39820</v>
      </c>
      <c r="D13" s="52">
        <v>40951</v>
      </c>
      <c r="E13" s="218">
        <v>38415</v>
      </c>
      <c r="F13" s="54">
        <v>37719</v>
      </c>
      <c r="G13" s="55">
        <v>42491</v>
      </c>
      <c r="H13" s="56">
        <v>38869</v>
      </c>
      <c r="I13" s="57">
        <v>40727</v>
      </c>
      <c r="J13" s="58">
        <v>40786</v>
      </c>
      <c r="K13" s="56">
        <v>43373</v>
      </c>
      <c r="L13" s="59">
        <v>37922</v>
      </c>
      <c r="M13" s="444">
        <v>40511</v>
      </c>
      <c r="N13" s="53">
        <v>40530</v>
      </c>
      <c r="O13" s="49" t="s">
        <v>89</v>
      </c>
    </row>
    <row r="14" spans="1:15" ht="15" thickTop="1" x14ac:dyDescent="0.3">
      <c r="A14" s="289" t="s">
        <v>97</v>
      </c>
      <c r="B14" s="434">
        <f>INT(SUM(C14:N14)*100/12)/100</f>
        <v>8.36</v>
      </c>
      <c r="C14" s="290">
        <v>3.9</v>
      </c>
      <c r="D14" s="291">
        <v>5.2</v>
      </c>
      <c r="E14" s="292">
        <v>4.0999999999999996</v>
      </c>
      <c r="F14" s="293">
        <v>6.3</v>
      </c>
      <c r="G14" s="294">
        <v>7.9</v>
      </c>
      <c r="H14" s="295">
        <v>11.7</v>
      </c>
      <c r="I14" s="296">
        <v>13.1</v>
      </c>
      <c r="J14" s="297">
        <v>16.100000000000001</v>
      </c>
      <c r="K14" s="295">
        <v>12.2</v>
      </c>
      <c r="L14" s="298">
        <v>9.1999999999999993</v>
      </c>
      <c r="M14" s="439">
        <v>6.6</v>
      </c>
      <c r="N14" s="292">
        <v>4.0999999999999996</v>
      </c>
      <c r="O14" s="289" t="s">
        <v>97</v>
      </c>
    </row>
    <row r="15" spans="1:15" x14ac:dyDescent="0.3">
      <c r="A15" s="275" t="s">
        <v>98</v>
      </c>
      <c r="B15" s="253">
        <f>INT(SUM(C15:N15)*100/12)/100</f>
        <v>7.29</v>
      </c>
      <c r="C15" s="276">
        <v>1</v>
      </c>
      <c r="D15" s="277">
        <v>1.1000000000000001</v>
      </c>
      <c r="E15" s="278">
        <v>3.8</v>
      </c>
      <c r="F15" s="279">
        <v>4.5999999999999996</v>
      </c>
      <c r="G15" s="280">
        <v>9.1999999999999993</v>
      </c>
      <c r="H15" s="281">
        <v>11.7</v>
      </c>
      <c r="I15" s="282">
        <v>12</v>
      </c>
      <c r="J15" s="283">
        <v>13.3</v>
      </c>
      <c r="K15" s="281">
        <v>12.7</v>
      </c>
      <c r="L15" s="284">
        <v>9.6999999999999993</v>
      </c>
      <c r="M15" s="440">
        <v>6.1</v>
      </c>
      <c r="N15" s="278">
        <v>2.2999999999999998</v>
      </c>
      <c r="O15" s="275" t="s">
        <v>98</v>
      </c>
    </row>
    <row r="16" spans="1:15" x14ac:dyDescent="0.3">
      <c r="A16" s="2" t="s">
        <v>21</v>
      </c>
      <c r="B16" s="18">
        <f t="shared" ref="B16:N16" si="1">B14-B15</f>
        <v>1.0699999999999994</v>
      </c>
      <c r="C16" s="17">
        <f t="shared" si="1"/>
        <v>2.9</v>
      </c>
      <c r="D16" s="19">
        <f t="shared" si="1"/>
        <v>4.0999999999999996</v>
      </c>
      <c r="E16" s="20">
        <f t="shared" si="1"/>
        <v>0.29999999999999982</v>
      </c>
      <c r="F16" s="21">
        <f t="shared" si="1"/>
        <v>1.7000000000000002</v>
      </c>
      <c r="G16" s="280">
        <f>G14-G15</f>
        <v>-1.2999999999999989</v>
      </c>
      <c r="H16" s="23">
        <f t="shared" si="1"/>
        <v>0</v>
      </c>
      <c r="I16" s="24">
        <f t="shared" si="1"/>
        <v>1.0999999999999996</v>
      </c>
      <c r="J16" s="25">
        <f t="shared" si="1"/>
        <v>2.8000000000000007</v>
      </c>
      <c r="K16" s="23">
        <f t="shared" si="1"/>
        <v>-0.5</v>
      </c>
      <c r="L16" s="26">
        <f t="shared" si="1"/>
        <v>-0.5</v>
      </c>
      <c r="M16" s="441">
        <f t="shared" si="1"/>
        <v>0.5</v>
      </c>
      <c r="N16" s="20">
        <f t="shared" si="1"/>
        <v>1.7999999999999998</v>
      </c>
      <c r="O16" s="2" t="s">
        <v>21</v>
      </c>
    </row>
    <row r="17" spans="1:15" x14ac:dyDescent="0.3">
      <c r="A17" s="2" t="s">
        <v>85</v>
      </c>
      <c r="B17" s="16"/>
      <c r="C17" s="17">
        <v>-5.6</v>
      </c>
      <c r="D17" s="19">
        <v>-7.6</v>
      </c>
      <c r="E17" s="20">
        <v>-0.7</v>
      </c>
      <c r="F17" s="21">
        <v>2.2000000000000002</v>
      </c>
      <c r="G17" s="22">
        <v>5.8</v>
      </c>
      <c r="H17" s="23">
        <v>8.3000000000000007</v>
      </c>
      <c r="I17" s="24">
        <v>11.1</v>
      </c>
      <c r="J17" s="25">
        <v>10.6</v>
      </c>
      <c r="K17" s="23">
        <v>7.6</v>
      </c>
      <c r="L17" s="26">
        <v>5.0999999999999996</v>
      </c>
      <c r="M17" s="441">
        <v>1</v>
      </c>
      <c r="N17" s="20">
        <v>-2.4</v>
      </c>
      <c r="O17" s="2" t="s">
        <v>85</v>
      </c>
    </row>
    <row r="18" spans="1:15" x14ac:dyDescent="0.3">
      <c r="A18" s="2" t="s">
        <v>86</v>
      </c>
      <c r="B18" s="217"/>
      <c r="C18" s="17">
        <v>1963</v>
      </c>
      <c r="D18" s="19">
        <v>1956</v>
      </c>
      <c r="E18" s="20">
        <v>1955</v>
      </c>
      <c r="F18" s="21">
        <v>1954</v>
      </c>
      <c r="G18" s="22">
        <v>2010</v>
      </c>
      <c r="H18" s="23">
        <v>1949</v>
      </c>
      <c r="I18" s="24">
        <v>1984</v>
      </c>
      <c r="J18" s="25">
        <v>1978</v>
      </c>
      <c r="K18" s="23">
        <v>1986</v>
      </c>
      <c r="L18" s="26">
        <v>1947</v>
      </c>
      <c r="M18" s="441">
        <v>1985</v>
      </c>
      <c r="N18" s="20">
        <v>2010</v>
      </c>
      <c r="O18" s="2" t="s">
        <v>86</v>
      </c>
    </row>
    <row r="19" spans="1:15" x14ac:dyDescent="0.3">
      <c r="A19" s="2" t="s">
        <v>87</v>
      </c>
      <c r="B19" s="16"/>
      <c r="C19" s="17">
        <v>5.5</v>
      </c>
      <c r="D19" s="19">
        <v>5.4</v>
      </c>
      <c r="E19" s="20">
        <v>6.4</v>
      </c>
      <c r="F19" s="21">
        <v>7.9</v>
      </c>
      <c r="G19" s="22">
        <v>10.5</v>
      </c>
      <c r="H19" s="23">
        <v>13.6</v>
      </c>
      <c r="I19" s="24">
        <v>15.3</v>
      </c>
      <c r="J19" s="25">
        <v>16.100000000000001</v>
      </c>
      <c r="K19" s="23">
        <v>14</v>
      </c>
      <c r="L19" s="26">
        <v>11.9</v>
      </c>
      <c r="M19" s="441">
        <v>9.3000000000000007</v>
      </c>
      <c r="N19" s="20">
        <v>8</v>
      </c>
      <c r="O19" s="2" t="s">
        <v>87</v>
      </c>
    </row>
    <row r="20" spans="1:15" x14ac:dyDescent="0.3">
      <c r="A20" s="2" t="s">
        <v>86</v>
      </c>
      <c r="B20" s="217"/>
      <c r="C20" s="17">
        <v>2007</v>
      </c>
      <c r="D20" s="19">
        <v>1990</v>
      </c>
      <c r="E20" s="20">
        <v>2017</v>
      </c>
      <c r="F20" s="21">
        <v>1961</v>
      </c>
      <c r="G20" s="22">
        <v>2000</v>
      </c>
      <c r="H20" s="23">
        <v>2017</v>
      </c>
      <c r="I20" s="24">
        <v>2006</v>
      </c>
      <c r="J20" s="25">
        <v>2020</v>
      </c>
      <c r="K20" s="23">
        <v>2016</v>
      </c>
      <c r="L20" s="26">
        <v>2001</v>
      </c>
      <c r="M20" s="441">
        <v>1994</v>
      </c>
      <c r="N20" s="20">
        <v>2015</v>
      </c>
      <c r="O20" s="2" t="s">
        <v>86</v>
      </c>
    </row>
    <row r="21" spans="1:15" x14ac:dyDescent="0.3">
      <c r="A21" s="3" t="s">
        <v>100</v>
      </c>
      <c r="B21" s="18">
        <f>MIN(C21:N21)</f>
        <v>-3.1</v>
      </c>
      <c r="C21" s="5">
        <v>-3.1</v>
      </c>
      <c r="D21" s="6">
        <v>0.5</v>
      </c>
      <c r="E21" s="7">
        <v>-0.5</v>
      </c>
      <c r="F21" s="8">
        <v>-1.1000000000000001</v>
      </c>
      <c r="G21" s="9">
        <v>0.4</v>
      </c>
      <c r="H21" s="10">
        <v>5.6</v>
      </c>
      <c r="I21" s="11">
        <v>8.5</v>
      </c>
      <c r="J21" s="12">
        <v>9.9</v>
      </c>
      <c r="K21" s="10">
        <v>6.7</v>
      </c>
      <c r="L21" s="13">
        <v>4.3</v>
      </c>
      <c r="M21" s="442">
        <v>0.7</v>
      </c>
      <c r="N21" s="7">
        <v>-3.1</v>
      </c>
      <c r="O21" s="3" t="s">
        <v>100</v>
      </c>
    </row>
    <row r="22" spans="1:15" x14ac:dyDescent="0.3">
      <c r="A22" s="35" t="s">
        <v>89</v>
      </c>
      <c r="B22" s="38">
        <v>43852</v>
      </c>
      <c r="C22" s="39">
        <v>43852</v>
      </c>
      <c r="D22" s="40">
        <v>43888</v>
      </c>
      <c r="E22" s="41">
        <v>43920</v>
      </c>
      <c r="F22" s="42">
        <v>43922</v>
      </c>
      <c r="G22" s="43">
        <v>43963</v>
      </c>
      <c r="H22" s="44">
        <v>43991</v>
      </c>
      <c r="I22" s="45">
        <v>44034</v>
      </c>
      <c r="J22" s="46">
        <v>44047</v>
      </c>
      <c r="K22" s="44">
        <v>44096</v>
      </c>
      <c r="L22" s="47">
        <v>44120</v>
      </c>
      <c r="M22" s="443">
        <v>44140</v>
      </c>
      <c r="N22" s="41">
        <v>44172</v>
      </c>
      <c r="O22" s="35" t="s">
        <v>89</v>
      </c>
    </row>
    <row r="23" spans="1:15" x14ac:dyDescent="0.3">
      <c r="A23" s="2" t="s">
        <v>17</v>
      </c>
      <c r="B23" s="18">
        <v>-17.399999999999999</v>
      </c>
      <c r="C23" s="17">
        <v>-17.399999999999999</v>
      </c>
      <c r="D23" s="19">
        <v>-15.2</v>
      </c>
      <c r="E23" s="20">
        <v>-9.8000000000000007</v>
      </c>
      <c r="F23" s="21">
        <v>-3.8</v>
      </c>
      <c r="G23" s="22">
        <v>-1.6</v>
      </c>
      <c r="H23" s="23">
        <v>0</v>
      </c>
      <c r="I23" s="24">
        <v>1.3</v>
      </c>
      <c r="J23" s="25">
        <v>4.9000000000000004</v>
      </c>
      <c r="K23" s="23">
        <v>1.3</v>
      </c>
      <c r="L23" s="26">
        <v>-5</v>
      </c>
      <c r="M23" s="441">
        <v>-8.5</v>
      </c>
      <c r="N23" s="20">
        <v>-14.6</v>
      </c>
      <c r="O23" s="2" t="s">
        <v>17</v>
      </c>
    </row>
    <row r="24" spans="1:15" x14ac:dyDescent="0.3">
      <c r="A24" s="2" t="s">
        <v>89</v>
      </c>
      <c r="B24" s="38">
        <v>31064</v>
      </c>
      <c r="C24" s="73">
        <v>31064</v>
      </c>
      <c r="D24" s="74">
        <v>10637</v>
      </c>
      <c r="E24" s="75">
        <v>38415</v>
      </c>
      <c r="F24" s="76">
        <v>8128</v>
      </c>
      <c r="G24" s="77">
        <v>22038</v>
      </c>
      <c r="H24" s="78">
        <v>12219</v>
      </c>
      <c r="I24" s="79">
        <v>12264</v>
      </c>
      <c r="J24" s="80">
        <v>29095</v>
      </c>
      <c r="K24" s="78">
        <v>29121</v>
      </c>
      <c r="L24" s="81">
        <v>7952</v>
      </c>
      <c r="M24" s="445">
        <v>10169</v>
      </c>
      <c r="N24" s="75">
        <v>13504</v>
      </c>
      <c r="O24" s="2" t="s">
        <v>89</v>
      </c>
    </row>
    <row r="25" spans="1:15" x14ac:dyDescent="0.3">
      <c r="A25" s="83" t="s">
        <v>101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83" t="s">
        <v>101</v>
      </c>
    </row>
    <row r="26" spans="1:15" x14ac:dyDescent="0.3">
      <c r="A26" s="263" t="s">
        <v>102</v>
      </c>
      <c r="B26" s="264">
        <f>INT(SUM(C26:N26)*100/12)/100</f>
        <v>16.670000000000002</v>
      </c>
      <c r="C26" s="265">
        <v>8.83</v>
      </c>
      <c r="D26" s="266">
        <v>10.7</v>
      </c>
      <c r="E26" s="267">
        <v>11.6</v>
      </c>
      <c r="F26" s="268">
        <v>19.600000000000001</v>
      </c>
      <c r="G26" s="269">
        <v>19.899999999999999</v>
      </c>
      <c r="H26" s="270">
        <v>21.8</v>
      </c>
      <c r="I26" s="271">
        <v>23</v>
      </c>
      <c r="J26" s="272">
        <v>25.7</v>
      </c>
      <c r="K26" s="270">
        <v>21.8</v>
      </c>
      <c r="L26" s="273">
        <v>15.2</v>
      </c>
      <c r="M26" s="447">
        <v>12.9</v>
      </c>
      <c r="N26" s="267">
        <v>9.0299999999999994</v>
      </c>
      <c r="O26" s="263" t="s">
        <v>102</v>
      </c>
    </row>
    <row r="27" spans="1:15" x14ac:dyDescent="0.3">
      <c r="A27" s="275" t="s">
        <v>103</v>
      </c>
      <c r="B27" s="253">
        <f>INT(SUM(C27:N27)*100/12)/100</f>
        <v>15.71</v>
      </c>
      <c r="C27" s="276">
        <v>7.283450292397661</v>
      </c>
      <c r="D27" s="277">
        <v>8.1620760233918137</v>
      </c>
      <c r="E27" s="278">
        <v>11.874532163742691</v>
      </c>
      <c r="F27" s="279">
        <v>16.204707602339184</v>
      </c>
      <c r="G27" s="280">
        <v>18.869824561403508</v>
      </c>
      <c r="H27" s="281">
        <v>22.15754385964912</v>
      </c>
      <c r="I27" s="282">
        <v>24.130935672514617</v>
      </c>
      <c r="J27" s="283">
        <v>23.759356725146198</v>
      </c>
      <c r="K27" s="281">
        <v>20.904590643274855</v>
      </c>
      <c r="L27" s="284">
        <v>16.465058479532168</v>
      </c>
      <c r="M27" s="440">
        <v>11.115994152046783</v>
      </c>
      <c r="N27" s="278">
        <v>7.7059649122807015</v>
      </c>
      <c r="O27" s="275" t="s">
        <v>103</v>
      </c>
    </row>
    <row r="28" spans="1:15" x14ac:dyDescent="0.3">
      <c r="A28" s="2" t="s">
        <v>21</v>
      </c>
      <c r="B28" s="18">
        <f t="shared" ref="B28:N28" si="2">B26-B27</f>
        <v>0.96000000000000085</v>
      </c>
      <c r="C28" s="17">
        <f t="shared" si="2"/>
        <v>1.5465497076023391</v>
      </c>
      <c r="D28" s="19">
        <f t="shared" si="2"/>
        <v>2.5379239766081856</v>
      </c>
      <c r="E28" s="20">
        <f t="shared" si="2"/>
        <v>-0.27453216374269118</v>
      </c>
      <c r="F28" s="21">
        <f t="shared" si="2"/>
        <v>3.3952923976608176</v>
      </c>
      <c r="G28" s="22">
        <f t="shared" si="2"/>
        <v>1.0301754385964905</v>
      </c>
      <c r="H28" s="23">
        <f t="shared" si="2"/>
        <v>-0.35754385964911961</v>
      </c>
      <c r="I28" s="24">
        <f t="shared" si="2"/>
        <v>-1.1309356725146174</v>
      </c>
      <c r="J28" s="25">
        <f t="shared" si="2"/>
        <v>1.9406432748538016</v>
      </c>
      <c r="K28" s="23">
        <f t="shared" si="2"/>
        <v>0.89540935672514621</v>
      </c>
      <c r="L28" s="26">
        <f t="shared" si="2"/>
        <v>-1.2650584795321684</v>
      </c>
      <c r="M28" s="441">
        <f t="shared" si="2"/>
        <v>1.7840058479532175</v>
      </c>
      <c r="N28" s="20">
        <f t="shared" si="2"/>
        <v>1.3240350877192979</v>
      </c>
      <c r="O28" s="2" t="s">
        <v>21</v>
      </c>
    </row>
    <row r="29" spans="1:15" x14ac:dyDescent="0.3">
      <c r="A29" s="2" t="s">
        <v>104</v>
      </c>
      <c r="B29" s="18">
        <v>14.88</v>
      </c>
      <c r="C29" s="17">
        <v>3.15</v>
      </c>
      <c r="D29" s="19">
        <v>5.07</v>
      </c>
      <c r="E29" s="20">
        <v>9.8000000000000007</v>
      </c>
      <c r="F29" s="21">
        <v>12.9</v>
      </c>
      <c r="G29" s="22">
        <v>16</v>
      </c>
      <c r="H29" s="23">
        <v>20</v>
      </c>
      <c r="I29" s="24">
        <v>21.9</v>
      </c>
      <c r="J29" s="25">
        <v>21.3</v>
      </c>
      <c r="K29" s="23">
        <v>18.100000000000001</v>
      </c>
      <c r="L29" s="26">
        <v>13.5</v>
      </c>
      <c r="M29" s="441">
        <v>9.4</v>
      </c>
      <c r="N29" s="20">
        <v>2.39</v>
      </c>
      <c r="O29" s="2" t="s">
        <v>104</v>
      </c>
    </row>
    <row r="30" spans="1:15" x14ac:dyDescent="0.3">
      <c r="A30" s="2" t="s">
        <v>86</v>
      </c>
      <c r="B30" s="18">
        <v>2013</v>
      </c>
      <c r="C30" s="17">
        <v>2010</v>
      </c>
      <c r="D30" s="19">
        <v>2012</v>
      </c>
      <c r="E30" s="20">
        <v>2006</v>
      </c>
      <c r="F30" s="21">
        <v>2001</v>
      </c>
      <c r="G30" s="22">
        <v>2013</v>
      </c>
      <c r="H30" s="23">
        <v>2002</v>
      </c>
      <c r="I30" s="24">
        <v>2002</v>
      </c>
      <c r="J30" s="25">
        <v>2014</v>
      </c>
      <c r="K30" s="23">
        <v>2001</v>
      </c>
      <c r="L30" s="26">
        <v>2003</v>
      </c>
      <c r="M30" s="441">
        <v>2010</v>
      </c>
      <c r="N30" s="20">
        <v>2010</v>
      </c>
      <c r="O30" s="2" t="s">
        <v>86</v>
      </c>
    </row>
    <row r="31" spans="1:15" x14ac:dyDescent="0.3">
      <c r="A31" s="2" t="s">
        <v>105</v>
      </c>
      <c r="B31" s="18">
        <v>16.670000000000002</v>
      </c>
      <c r="C31" s="17">
        <v>10.3</v>
      </c>
      <c r="D31" s="19">
        <v>11.8</v>
      </c>
      <c r="E31" s="20">
        <v>14.9</v>
      </c>
      <c r="F31" s="21">
        <v>20.8</v>
      </c>
      <c r="G31" s="22">
        <v>22.1</v>
      </c>
      <c r="H31" s="23">
        <v>24.2</v>
      </c>
      <c r="I31" s="24">
        <v>28.9</v>
      </c>
      <c r="J31" s="25">
        <v>26.9</v>
      </c>
      <c r="K31" s="23">
        <v>23.8</v>
      </c>
      <c r="L31" s="26">
        <v>19.2</v>
      </c>
      <c r="M31" s="441">
        <v>13.1</v>
      </c>
      <c r="N31" s="20">
        <v>12</v>
      </c>
      <c r="O31" s="2" t="s">
        <v>105</v>
      </c>
    </row>
    <row r="32" spans="1:15" x14ac:dyDescent="0.3">
      <c r="A32" s="2" t="s">
        <v>86</v>
      </c>
      <c r="B32" s="18">
        <v>2021</v>
      </c>
      <c r="C32" s="17">
        <v>2007</v>
      </c>
      <c r="D32" s="19">
        <v>2019</v>
      </c>
      <c r="E32" s="20">
        <v>2014</v>
      </c>
      <c r="F32" s="21">
        <v>2007</v>
      </c>
      <c r="G32" s="22">
        <v>2008</v>
      </c>
      <c r="H32" s="23">
        <v>2017</v>
      </c>
      <c r="I32" s="24">
        <v>2006</v>
      </c>
      <c r="J32" s="25">
        <v>2003</v>
      </c>
      <c r="K32" s="23">
        <v>2006</v>
      </c>
      <c r="L32" s="26">
        <v>2005</v>
      </c>
      <c r="M32" s="441">
        <v>2006</v>
      </c>
      <c r="N32" s="20">
        <v>2015</v>
      </c>
      <c r="O32" s="2" t="s">
        <v>86</v>
      </c>
    </row>
    <row r="33" spans="1:15" x14ac:dyDescent="0.3">
      <c r="A33" s="3" t="s">
        <v>106</v>
      </c>
      <c r="B33" s="18">
        <f>MAX(C33:N33)</f>
        <v>39.200000000000003</v>
      </c>
      <c r="C33" s="5">
        <v>14.4</v>
      </c>
      <c r="D33" s="6">
        <v>16.7</v>
      </c>
      <c r="E33" s="7">
        <v>17.3</v>
      </c>
      <c r="F33" s="8">
        <v>25.7</v>
      </c>
      <c r="G33" s="9">
        <v>27.7</v>
      </c>
      <c r="H33" s="10">
        <v>31.8</v>
      </c>
      <c r="I33" s="11">
        <v>39.200000000000003</v>
      </c>
      <c r="J33" s="12">
        <v>37.1</v>
      </c>
      <c r="K33" s="10">
        <v>32.9</v>
      </c>
      <c r="L33" s="13">
        <v>19.8</v>
      </c>
      <c r="M33" s="442">
        <v>19.899999999999999</v>
      </c>
      <c r="N33" s="7">
        <v>14.1</v>
      </c>
      <c r="O33" s="3" t="s">
        <v>106</v>
      </c>
    </row>
    <row r="34" spans="1:15" x14ac:dyDescent="0.3">
      <c r="A34" s="35" t="s">
        <v>89</v>
      </c>
      <c r="B34" s="38">
        <v>44043</v>
      </c>
      <c r="C34" s="39">
        <v>43861</v>
      </c>
      <c r="D34" s="40">
        <v>43877</v>
      </c>
      <c r="E34" s="41">
        <v>43908</v>
      </c>
      <c r="F34" s="42">
        <v>43927</v>
      </c>
      <c r="G34" s="43">
        <v>43972</v>
      </c>
      <c r="H34" s="44">
        <v>44007</v>
      </c>
      <c r="I34" s="45">
        <v>44043</v>
      </c>
      <c r="J34" s="46">
        <v>44052</v>
      </c>
      <c r="K34" s="44">
        <v>44089</v>
      </c>
      <c r="L34" s="47">
        <v>44125</v>
      </c>
      <c r="M34" s="443">
        <v>44136</v>
      </c>
      <c r="N34" s="41">
        <v>44186</v>
      </c>
      <c r="O34" s="35" t="s">
        <v>89</v>
      </c>
    </row>
    <row r="35" spans="1:15" x14ac:dyDescent="0.3">
      <c r="A35" s="2" t="s">
        <v>107</v>
      </c>
      <c r="B35" s="18">
        <v>42</v>
      </c>
      <c r="C35" s="17">
        <v>14.6</v>
      </c>
      <c r="D35" s="19">
        <v>18.7</v>
      </c>
      <c r="E35" s="32">
        <v>22.9</v>
      </c>
      <c r="F35" s="21">
        <v>27.7</v>
      </c>
      <c r="G35" s="22">
        <v>32</v>
      </c>
      <c r="H35" s="23">
        <v>36.4</v>
      </c>
      <c r="I35" s="24">
        <v>42</v>
      </c>
      <c r="J35" s="84">
        <v>37.799999999999997</v>
      </c>
      <c r="K35" s="23">
        <v>33.4</v>
      </c>
      <c r="L35" s="26">
        <v>28.8</v>
      </c>
      <c r="M35" s="441">
        <v>20.9</v>
      </c>
      <c r="N35" s="20">
        <v>15.4</v>
      </c>
      <c r="O35" s="2" t="s">
        <v>107</v>
      </c>
    </row>
    <row r="36" spans="1:15" ht="15" thickBot="1" x14ac:dyDescent="0.35">
      <c r="A36" s="49" t="s">
        <v>89</v>
      </c>
      <c r="B36" s="50">
        <v>43671</v>
      </c>
      <c r="C36" s="39">
        <v>41645</v>
      </c>
      <c r="D36" s="52">
        <v>43522</v>
      </c>
      <c r="E36" s="218">
        <v>42824</v>
      </c>
      <c r="F36" s="54">
        <v>40656</v>
      </c>
      <c r="G36" s="55">
        <v>38499</v>
      </c>
      <c r="H36" s="56">
        <v>40721</v>
      </c>
      <c r="I36" s="57">
        <v>43671</v>
      </c>
      <c r="J36" s="200">
        <v>37843</v>
      </c>
      <c r="K36" s="56">
        <v>41522</v>
      </c>
      <c r="L36" s="59">
        <v>40817</v>
      </c>
      <c r="M36" s="444">
        <v>42315</v>
      </c>
      <c r="N36" s="53">
        <v>39056</v>
      </c>
      <c r="O36" s="49" t="s">
        <v>89</v>
      </c>
    </row>
    <row r="37" spans="1:15" ht="15" thickTop="1" x14ac:dyDescent="0.3">
      <c r="A37" s="289" t="s">
        <v>112</v>
      </c>
      <c r="B37" s="151">
        <f>INT(SUM(C37:N37)*100/12)/100</f>
        <v>16.329999999999998</v>
      </c>
      <c r="C37" s="290">
        <v>9</v>
      </c>
      <c r="D37" s="291">
        <v>10.8</v>
      </c>
      <c r="E37" s="292">
        <v>11.1</v>
      </c>
      <c r="F37" s="293">
        <v>18.8</v>
      </c>
      <c r="G37" s="294">
        <v>18.8</v>
      </c>
      <c r="H37" s="295">
        <v>21.6</v>
      </c>
      <c r="I37" s="296">
        <v>22.8</v>
      </c>
      <c r="J37" s="297">
        <v>25.5</v>
      </c>
      <c r="K37" s="295">
        <v>21.3</v>
      </c>
      <c r="L37" s="298">
        <v>15</v>
      </c>
      <c r="M37" s="439">
        <v>12.6</v>
      </c>
      <c r="N37" s="292">
        <v>8.6999999999999993</v>
      </c>
      <c r="O37" s="289" t="s">
        <v>112</v>
      </c>
    </row>
    <row r="38" spans="1:15" x14ac:dyDescent="0.3">
      <c r="A38" s="275" t="s">
        <v>113</v>
      </c>
      <c r="B38" s="253">
        <f>INT(SUM(C38:N38)*100/12)/100</f>
        <v>13.79</v>
      </c>
      <c r="C38" s="276">
        <v>5.9</v>
      </c>
      <c r="D38" s="277">
        <v>6.9</v>
      </c>
      <c r="E38" s="278">
        <v>10.1</v>
      </c>
      <c r="F38" s="279">
        <v>13</v>
      </c>
      <c r="G38" s="280">
        <v>16.8</v>
      </c>
      <c r="H38" s="281">
        <v>19.3</v>
      </c>
      <c r="I38" s="282">
        <v>21.4</v>
      </c>
      <c r="J38" s="283">
        <v>21.6</v>
      </c>
      <c r="K38" s="281">
        <v>19.2</v>
      </c>
      <c r="L38" s="284">
        <v>14.9</v>
      </c>
      <c r="M38" s="440">
        <v>9.6</v>
      </c>
      <c r="N38" s="278">
        <v>6.8</v>
      </c>
      <c r="O38" s="275" t="s">
        <v>113</v>
      </c>
    </row>
    <row r="39" spans="1:15" x14ac:dyDescent="0.3">
      <c r="A39" s="2" t="s">
        <v>21</v>
      </c>
      <c r="B39" s="18">
        <f t="shared" ref="B39:N39" si="3">B37-B38</f>
        <v>2.5399999999999991</v>
      </c>
      <c r="C39" s="17">
        <f t="shared" si="3"/>
        <v>3.0999999999999996</v>
      </c>
      <c r="D39" s="19">
        <f t="shared" si="3"/>
        <v>3.9000000000000004</v>
      </c>
      <c r="E39" s="20">
        <f t="shared" si="3"/>
        <v>1</v>
      </c>
      <c r="F39" s="21">
        <f t="shared" si="3"/>
        <v>5.8000000000000007</v>
      </c>
      <c r="G39" s="22">
        <f t="shared" si="3"/>
        <v>2</v>
      </c>
      <c r="H39" s="23">
        <f t="shared" si="3"/>
        <v>2.3000000000000007</v>
      </c>
      <c r="I39" s="24">
        <f t="shared" si="3"/>
        <v>1.4000000000000021</v>
      </c>
      <c r="J39" s="25">
        <f t="shared" si="3"/>
        <v>3.8999999999999986</v>
      </c>
      <c r="K39" s="23">
        <f t="shared" si="3"/>
        <v>2.1000000000000014</v>
      </c>
      <c r="L39" s="26">
        <f t="shared" si="3"/>
        <v>9.9999999999999645E-2</v>
      </c>
      <c r="M39" s="441">
        <f t="shared" si="3"/>
        <v>3</v>
      </c>
      <c r="N39" s="20">
        <f t="shared" si="3"/>
        <v>1.8999999999999995</v>
      </c>
      <c r="O39" s="2" t="s">
        <v>21</v>
      </c>
    </row>
    <row r="40" spans="1:15" x14ac:dyDescent="0.3">
      <c r="A40" s="2" t="s">
        <v>104</v>
      </c>
      <c r="B40" s="16"/>
      <c r="C40" s="17">
        <v>-0.6</v>
      </c>
      <c r="D40" s="19">
        <v>0.5</v>
      </c>
      <c r="E40" s="20">
        <v>6.6</v>
      </c>
      <c r="F40" s="21">
        <v>9.3000000000000007</v>
      </c>
      <c r="G40" s="22">
        <v>13.1</v>
      </c>
      <c r="H40" s="23">
        <v>16.3</v>
      </c>
      <c r="I40" s="24">
        <v>18.100000000000001</v>
      </c>
      <c r="J40" s="25">
        <v>18.7</v>
      </c>
      <c r="K40" s="23">
        <v>16.3</v>
      </c>
      <c r="L40" s="26">
        <v>10</v>
      </c>
      <c r="M40" s="441">
        <v>6.1</v>
      </c>
      <c r="N40" s="20">
        <v>2.2000000000000002</v>
      </c>
      <c r="O40" s="2" t="s">
        <v>104</v>
      </c>
    </row>
    <row r="41" spans="1:15" x14ac:dyDescent="0.3">
      <c r="A41" s="2" t="s">
        <v>86</v>
      </c>
      <c r="B41" s="217"/>
      <c r="C41" s="17">
        <v>1963</v>
      </c>
      <c r="D41" s="19">
        <v>1956</v>
      </c>
      <c r="E41" s="20">
        <v>1970</v>
      </c>
      <c r="F41" s="21">
        <v>1986</v>
      </c>
      <c r="G41" s="22">
        <v>1984</v>
      </c>
      <c r="H41" s="23">
        <v>1991</v>
      </c>
      <c r="I41" s="24">
        <v>1965</v>
      </c>
      <c r="J41" s="25">
        <v>1963</v>
      </c>
      <c r="K41" s="23">
        <v>1986</v>
      </c>
      <c r="L41" s="26">
        <v>1974</v>
      </c>
      <c r="M41" s="441">
        <v>1993</v>
      </c>
      <c r="N41" s="20">
        <v>2010</v>
      </c>
      <c r="O41" s="2" t="s">
        <v>86</v>
      </c>
    </row>
    <row r="42" spans="1:15" x14ac:dyDescent="0.3">
      <c r="A42" s="2" t="s">
        <v>105</v>
      </c>
      <c r="B42" s="16"/>
      <c r="C42" s="17">
        <v>9.9</v>
      </c>
      <c r="D42" s="19">
        <v>11.9</v>
      </c>
      <c r="E42" s="20">
        <v>14.8</v>
      </c>
      <c r="F42" s="21">
        <v>18.8</v>
      </c>
      <c r="G42" s="22">
        <v>20.9</v>
      </c>
      <c r="H42" s="23">
        <v>23.9</v>
      </c>
      <c r="I42" s="24">
        <v>27.3</v>
      </c>
      <c r="J42" s="25">
        <v>27.9</v>
      </c>
      <c r="K42" s="23">
        <v>23.9</v>
      </c>
      <c r="L42" s="26">
        <v>18.100000000000001</v>
      </c>
      <c r="M42" s="441">
        <v>13.1</v>
      </c>
      <c r="N42" s="20">
        <v>12.3</v>
      </c>
      <c r="O42" s="2" t="s">
        <v>105</v>
      </c>
    </row>
    <row r="43" spans="1:15" x14ac:dyDescent="0.3">
      <c r="A43" s="2" t="s">
        <v>86</v>
      </c>
      <c r="B43" s="217"/>
      <c r="C43" s="17">
        <v>2007</v>
      </c>
      <c r="D43" s="19">
        <v>1990</v>
      </c>
      <c r="E43" s="20">
        <v>1948</v>
      </c>
      <c r="F43" s="21">
        <v>2020</v>
      </c>
      <c r="G43" s="22">
        <v>1947</v>
      </c>
      <c r="H43" s="23">
        <v>1976</v>
      </c>
      <c r="I43" s="24">
        <v>2006</v>
      </c>
      <c r="J43" s="25">
        <v>1947</v>
      </c>
      <c r="K43" s="23">
        <v>1959</v>
      </c>
      <c r="L43" s="26">
        <v>2001</v>
      </c>
      <c r="M43" s="441">
        <v>1994</v>
      </c>
      <c r="N43" s="20">
        <v>2015</v>
      </c>
      <c r="O43" s="2" t="s">
        <v>86</v>
      </c>
    </row>
    <row r="44" spans="1:15" x14ac:dyDescent="0.3">
      <c r="A44" s="3" t="s">
        <v>106</v>
      </c>
      <c r="B44" s="18">
        <f>MAX(C44:N44)</f>
        <v>39.5</v>
      </c>
      <c r="C44" s="5">
        <v>14.1</v>
      </c>
      <c r="D44" s="6">
        <v>16.8</v>
      </c>
      <c r="E44" s="7">
        <v>16.100000000000001</v>
      </c>
      <c r="F44" s="8">
        <v>24.7</v>
      </c>
      <c r="G44" s="9">
        <v>26</v>
      </c>
      <c r="H44" s="10">
        <v>31.5</v>
      </c>
      <c r="I44" s="11">
        <v>39.5</v>
      </c>
      <c r="J44" s="12">
        <v>36.299999999999997</v>
      </c>
      <c r="K44" s="10">
        <v>30.8</v>
      </c>
      <c r="L44" s="13">
        <v>20.3</v>
      </c>
      <c r="M44" s="442">
        <v>19</v>
      </c>
      <c r="N44" s="7">
        <v>14.7</v>
      </c>
      <c r="O44" s="3" t="s">
        <v>106</v>
      </c>
    </row>
    <row r="45" spans="1:15" x14ac:dyDescent="0.3">
      <c r="A45" s="35" t="s">
        <v>89</v>
      </c>
      <c r="B45" s="38">
        <v>44043</v>
      </c>
      <c r="C45" s="39">
        <v>43861</v>
      </c>
      <c r="D45" s="40">
        <v>43877</v>
      </c>
      <c r="E45" s="41">
        <v>43908</v>
      </c>
      <c r="F45" s="42">
        <v>43929</v>
      </c>
      <c r="G45" s="43">
        <v>43972</v>
      </c>
      <c r="H45" s="44">
        <v>44006</v>
      </c>
      <c r="I45" s="45">
        <v>44043</v>
      </c>
      <c r="J45" s="46">
        <v>44052</v>
      </c>
      <c r="K45" s="44">
        <v>44089</v>
      </c>
      <c r="L45" s="47">
        <v>44125</v>
      </c>
      <c r="M45" s="443">
        <v>44136</v>
      </c>
      <c r="N45" s="41">
        <v>44188</v>
      </c>
      <c r="O45" s="35" t="s">
        <v>89</v>
      </c>
    </row>
    <row r="46" spans="1:15" x14ac:dyDescent="0.3">
      <c r="A46" s="2" t="s">
        <v>22</v>
      </c>
      <c r="B46" s="18">
        <v>41.3</v>
      </c>
      <c r="C46" s="17">
        <v>17.2</v>
      </c>
      <c r="D46" s="19">
        <v>19.899999999999999</v>
      </c>
      <c r="E46" s="20">
        <v>22.9</v>
      </c>
      <c r="F46" s="21">
        <v>29.3</v>
      </c>
      <c r="G46" s="22">
        <v>32.4</v>
      </c>
      <c r="H46" s="23">
        <v>35</v>
      </c>
      <c r="I46" s="24">
        <v>41.3</v>
      </c>
      <c r="J46" s="84">
        <v>37.299999999999997</v>
      </c>
      <c r="K46" s="23">
        <v>32.799999999999997</v>
      </c>
      <c r="L46" s="26">
        <v>27.8</v>
      </c>
      <c r="M46" s="441">
        <v>21.8</v>
      </c>
      <c r="N46" s="20">
        <v>16.100000000000001</v>
      </c>
      <c r="O46" s="2" t="s">
        <v>22</v>
      </c>
    </row>
    <row r="47" spans="1:15" x14ac:dyDescent="0.3">
      <c r="A47" s="2" t="s">
        <v>89</v>
      </c>
      <c r="B47" s="38">
        <v>43671</v>
      </c>
      <c r="C47" s="73">
        <v>13159</v>
      </c>
      <c r="D47" s="74">
        <v>18311</v>
      </c>
      <c r="E47" s="75">
        <v>19443</v>
      </c>
      <c r="F47" s="76">
        <v>18004</v>
      </c>
      <c r="G47" s="77">
        <v>19504</v>
      </c>
      <c r="H47" s="23">
        <v>1947</v>
      </c>
      <c r="I47" s="79">
        <v>43671</v>
      </c>
      <c r="J47" s="46">
        <v>37843</v>
      </c>
      <c r="K47" s="78">
        <v>18145</v>
      </c>
      <c r="L47" s="81">
        <v>40817</v>
      </c>
      <c r="M47" s="445">
        <v>10169</v>
      </c>
      <c r="N47" s="75">
        <v>36867</v>
      </c>
      <c r="O47" s="2" t="s">
        <v>89</v>
      </c>
    </row>
    <row r="48" spans="1:15" x14ac:dyDescent="0.3">
      <c r="A48" s="15" t="s">
        <v>114</v>
      </c>
      <c r="B48" s="16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 t="s">
        <v>114</v>
      </c>
    </row>
    <row r="49" spans="1:15" x14ac:dyDescent="0.3">
      <c r="A49" s="3" t="s">
        <v>115</v>
      </c>
      <c r="B49" s="4">
        <f>INT(SUM(C49:N49)*100/12)/100</f>
        <v>12.28</v>
      </c>
      <c r="C49" s="221">
        <f t="shared" ref="C49:N49" si="4">(C3+C26)/2</f>
        <v>6.13</v>
      </c>
      <c r="D49" s="222">
        <f t="shared" si="4"/>
        <v>7.82</v>
      </c>
      <c r="E49" s="223">
        <f t="shared" si="4"/>
        <v>7.4950000000000001</v>
      </c>
      <c r="F49" s="224">
        <f t="shared" si="4"/>
        <v>12.425000000000001</v>
      </c>
      <c r="G49" s="225">
        <f t="shared" si="4"/>
        <v>13.514999999999999</v>
      </c>
      <c r="H49" s="226">
        <f t="shared" si="4"/>
        <v>16.5</v>
      </c>
      <c r="I49" s="227">
        <f t="shared" si="4"/>
        <v>17.649999999999999</v>
      </c>
      <c r="J49" s="228">
        <f t="shared" si="4"/>
        <v>20.65</v>
      </c>
      <c r="K49" s="226">
        <f t="shared" si="4"/>
        <v>16.649999999999999</v>
      </c>
      <c r="L49" s="229">
        <f t="shared" si="4"/>
        <v>12.219999999999999</v>
      </c>
      <c r="M49" s="448">
        <f t="shared" si="4"/>
        <v>9.57</v>
      </c>
      <c r="N49" s="251">
        <f t="shared" si="4"/>
        <v>6.76</v>
      </c>
      <c r="O49" s="3" t="s">
        <v>115</v>
      </c>
    </row>
    <row r="50" spans="1:15" x14ac:dyDescent="0.3">
      <c r="A50" s="2" t="s">
        <v>116</v>
      </c>
      <c r="B50" s="18">
        <f>INT(SUM(C50:N50)*100/12)/100</f>
        <v>11.42</v>
      </c>
      <c r="C50" s="231">
        <f t="shared" ref="C50:N50" si="5">(C4+C27)/2</f>
        <v>4.5805263157894736</v>
      </c>
      <c r="D50" s="232">
        <f t="shared" si="5"/>
        <v>4.9635672514619884</v>
      </c>
      <c r="E50" s="233">
        <f t="shared" si="5"/>
        <v>7.5827777777777783</v>
      </c>
      <c r="F50" s="234">
        <f t="shared" si="5"/>
        <v>10.64106725146199</v>
      </c>
      <c r="G50" s="235">
        <f t="shared" si="5"/>
        <v>13.621184210526316</v>
      </c>
      <c r="H50" s="236">
        <f t="shared" si="5"/>
        <v>16.830584795321634</v>
      </c>
      <c r="I50" s="237">
        <f t="shared" si="5"/>
        <v>18.753684210526316</v>
      </c>
      <c r="J50" s="238">
        <f t="shared" si="5"/>
        <v>18.520628654970757</v>
      </c>
      <c r="K50" s="236">
        <f t="shared" si="5"/>
        <v>15.768318713450292</v>
      </c>
      <c r="L50" s="239">
        <f t="shared" si="5"/>
        <v>12.617850877192986</v>
      </c>
      <c r="M50" s="449">
        <f t="shared" si="5"/>
        <v>8.1041959064327482</v>
      </c>
      <c r="N50" s="233">
        <f t="shared" si="5"/>
        <v>5.081052631578947</v>
      </c>
      <c r="O50" s="2" t="s">
        <v>116</v>
      </c>
    </row>
    <row r="51" spans="1:15" x14ac:dyDescent="0.3">
      <c r="A51" s="2" t="s">
        <v>21</v>
      </c>
      <c r="B51" s="18">
        <f t="shared" ref="B51:N51" si="6">B49-B50</f>
        <v>0.85999999999999943</v>
      </c>
      <c r="C51" s="17">
        <f t="shared" si="6"/>
        <v>1.5494736842105263</v>
      </c>
      <c r="D51" s="19">
        <f t="shared" si="6"/>
        <v>2.8564327485380119</v>
      </c>
      <c r="E51" s="20">
        <f t="shared" si="6"/>
        <v>-8.7777777777778176E-2</v>
      </c>
      <c r="F51" s="21">
        <f t="shared" si="6"/>
        <v>1.7839327485380103</v>
      </c>
      <c r="G51" s="22">
        <f t="shared" si="6"/>
        <v>-0.1061842105263171</v>
      </c>
      <c r="H51" s="23">
        <f t="shared" si="6"/>
        <v>-0.33058479532163432</v>
      </c>
      <c r="I51" s="24">
        <f t="shared" si="6"/>
        <v>-1.1036842105263176</v>
      </c>
      <c r="J51" s="25">
        <f t="shared" si="6"/>
        <v>2.1293713450292415</v>
      </c>
      <c r="K51" s="23">
        <f t="shared" si="6"/>
        <v>0.88168128654970701</v>
      </c>
      <c r="L51" s="26">
        <f t="shared" si="6"/>
        <v>-0.39785087719298673</v>
      </c>
      <c r="M51" s="441">
        <f t="shared" si="6"/>
        <v>1.4658040935672521</v>
      </c>
      <c r="N51" s="20">
        <f t="shared" si="6"/>
        <v>1.6789473684210527</v>
      </c>
      <c r="O51" s="2" t="s">
        <v>21</v>
      </c>
    </row>
    <row r="52" spans="1:15" x14ac:dyDescent="0.3">
      <c r="A52" s="2" t="s">
        <v>117</v>
      </c>
      <c r="B52" s="18">
        <v>10.11</v>
      </c>
      <c r="C52" s="17">
        <v>0.60499999999999998</v>
      </c>
      <c r="D52" s="19">
        <v>1.4850000000000001</v>
      </c>
      <c r="E52" s="20">
        <v>4.46</v>
      </c>
      <c r="F52" s="21">
        <v>8.34</v>
      </c>
      <c r="G52" s="22">
        <v>11.5</v>
      </c>
      <c r="H52" s="23">
        <v>15.45</v>
      </c>
      <c r="I52" s="24">
        <v>16.8</v>
      </c>
      <c r="J52" s="25">
        <v>17.350000000000001</v>
      </c>
      <c r="K52" s="23">
        <v>13.94</v>
      </c>
      <c r="L52" s="26">
        <v>8.9600000000000009</v>
      </c>
      <c r="M52" s="441">
        <v>6.7850000000000001</v>
      </c>
      <c r="N52" s="20">
        <v>-5.5E-2</v>
      </c>
      <c r="O52" s="2" t="s">
        <v>117</v>
      </c>
    </row>
    <row r="53" spans="1:15" x14ac:dyDescent="0.3">
      <c r="A53" s="2" t="s">
        <v>86</v>
      </c>
      <c r="B53" s="18">
        <v>2010</v>
      </c>
      <c r="C53" s="17">
        <v>2010</v>
      </c>
      <c r="D53" s="19">
        <v>2012</v>
      </c>
      <c r="E53" s="20">
        <v>2013</v>
      </c>
      <c r="F53" s="21">
        <v>2001</v>
      </c>
      <c r="G53" s="22">
        <v>2010</v>
      </c>
      <c r="H53" s="23">
        <v>2002</v>
      </c>
      <c r="I53" s="24">
        <v>2011</v>
      </c>
      <c r="J53" s="25">
        <v>2006</v>
      </c>
      <c r="K53" s="23">
        <v>2001</v>
      </c>
      <c r="L53" s="26">
        <v>2003</v>
      </c>
      <c r="M53" s="441">
        <v>2010</v>
      </c>
      <c r="N53" s="20">
        <v>2010</v>
      </c>
      <c r="O53" s="2" t="s">
        <v>86</v>
      </c>
    </row>
    <row r="54" spans="1:15" x14ac:dyDescent="0.3">
      <c r="A54" s="2" t="s">
        <v>118</v>
      </c>
      <c r="B54" s="18">
        <v>12.3</v>
      </c>
      <c r="C54" s="17">
        <v>7.88</v>
      </c>
      <c r="D54" s="19">
        <v>7.84</v>
      </c>
      <c r="E54" s="20">
        <v>9.8350000000000009</v>
      </c>
      <c r="F54" s="21">
        <v>13.68</v>
      </c>
      <c r="G54" s="22">
        <v>16.3</v>
      </c>
      <c r="H54" s="23">
        <v>18.600000000000001</v>
      </c>
      <c r="I54" s="24">
        <v>22.1</v>
      </c>
      <c r="J54" s="25">
        <v>20.65</v>
      </c>
      <c r="K54" s="23">
        <v>18.850000000000001</v>
      </c>
      <c r="L54" s="26">
        <v>15.5</v>
      </c>
      <c r="M54" s="441">
        <v>10.54</v>
      </c>
      <c r="N54" s="20">
        <v>9.86</v>
      </c>
      <c r="O54" s="2" t="s">
        <v>118</v>
      </c>
    </row>
    <row r="55" spans="1:15" ht="15" thickBot="1" x14ac:dyDescent="0.35">
      <c r="A55" s="87" t="s">
        <v>86</v>
      </c>
      <c r="B55" s="88">
        <v>2014</v>
      </c>
      <c r="C55" s="89">
        <v>2007</v>
      </c>
      <c r="D55" s="90">
        <v>2002</v>
      </c>
      <c r="E55" s="91">
        <v>2017</v>
      </c>
      <c r="F55" s="92">
        <v>2011</v>
      </c>
      <c r="G55" s="93">
        <v>2008</v>
      </c>
      <c r="H55" s="94">
        <v>2017</v>
      </c>
      <c r="I55" s="95">
        <v>2006</v>
      </c>
      <c r="J55" s="96">
        <v>2020</v>
      </c>
      <c r="K55" s="94">
        <v>2006</v>
      </c>
      <c r="L55" s="97">
        <v>2005</v>
      </c>
      <c r="M55" s="450">
        <v>2015</v>
      </c>
      <c r="N55" s="91">
        <v>2015</v>
      </c>
      <c r="O55" s="87" t="s">
        <v>86</v>
      </c>
    </row>
    <row r="56" spans="1:15" ht="15" thickTop="1" x14ac:dyDescent="0.3">
      <c r="A56" s="61" t="s">
        <v>119</v>
      </c>
      <c r="B56" s="62">
        <f>INT(SUM(C56:N56)*100/12)/100</f>
        <v>12.35</v>
      </c>
      <c r="C56" s="241">
        <f t="shared" ref="C56:N56" si="7">(C14+C37)/2</f>
        <v>6.45</v>
      </c>
      <c r="D56" s="242">
        <f t="shared" si="7"/>
        <v>8</v>
      </c>
      <c r="E56" s="243">
        <f t="shared" si="7"/>
        <v>7.6</v>
      </c>
      <c r="F56" s="244">
        <f t="shared" si="7"/>
        <v>12.55</v>
      </c>
      <c r="G56" s="245">
        <f t="shared" si="7"/>
        <v>13.350000000000001</v>
      </c>
      <c r="H56" s="246">
        <f t="shared" si="7"/>
        <v>16.649999999999999</v>
      </c>
      <c r="I56" s="247">
        <f t="shared" si="7"/>
        <v>17.95</v>
      </c>
      <c r="J56" s="248">
        <f t="shared" si="7"/>
        <v>20.8</v>
      </c>
      <c r="K56" s="246">
        <f t="shared" si="7"/>
        <v>16.75</v>
      </c>
      <c r="L56" s="249">
        <f t="shared" si="7"/>
        <v>12.1</v>
      </c>
      <c r="M56" s="451">
        <f t="shared" si="7"/>
        <v>9.6</v>
      </c>
      <c r="N56" s="243">
        <f t="shared" si="7"/>
        <v>6.3999999999999995</v>
      </c>
      <c r="O56" s="61" t="s">
        <v>119</v>
      </c>
    </row>
    <row r="57" spans="1:15" x14ac:dyDescent="0.3">
      <c r="A57" s="2" t="s">
        <v>120</v>
      </c>
      <c r="B57" s="18">
        <f>INT(SUM(C57:N57)*100/12)/100</f>
        <v>10.54</v>
      </c>
      <c r="C57" s="231">
        <f t="shared" ref="C57:N57" si="8">(C15+C38)/2</f>
        <v>3.45</v>
      </c>
      <c r="D57" s="232">
        <f t="shared" si="8"/>
        <v>4</v>
      </c>
      <c r="E57" s="233">
        <f t="shared" si="8"/>
        <v>6.9499999999999993</v>
      </c>
      <c r="F57" s="234">
        <f t="shared" si="8"/>
        <v>8.8000000000000007</v>
      </c>
      <c r="G57" s="235">
        <f t="shared" si="8"/>
        <v>13</v>
      </c>
      <c r="H57" s="236">
        <f t="shared" si="8"/>
        <v>15.5</v>
      </c>
      <c r="I57" s="237">
        <f t="shared" si="8"/>
        <v>16.7</v>
      </c>
      <c r="J57" s="238">
        <f t="shared" si="8"/>
        <v>17.450000000000003</v>
      </c>
      <c r="K57" s="236">
        <f t="shared" si="8"/>
        <v>15.95</v>
      </c>
      <c r="L57" s="239">
        <f t="shared" si="8"/>
        <v>12.3</v>
      </c>
      <c r="M57" s="449">
        <f t="shared" si="8"/>
        <v>7.85</v>
      </c>
      <c r="N57" s="233">
        <f t="shared" si="8"/>
        <v>4.55</v>
      </c>
      <c r="O57" s="2" t="s">
        <v>120</v>
      </c>
    </row>
    <row r="58" spans="1:15" x14ac:dyDescent="0.3">
      <c r="A58" s="2" t="s">
        <v>21</v>
      </c>
      <c r="B58" s="18">
        <f t="shared" ref="B58:N58" si="9">B56-B57</f>
        <v>1.8100000000000005</v>
      </c>
      <c r="C58" s="17">
        <f t="shared" si="9"/>
        <v>3</v>
      </c>
      <c r="D58" s="19">
        <f t="shared" si="9"/>
        <v>4</v>
      </c>
      <c r="E58" s="20">
        <f t="shared" si="9"/>
        <v>0.65000000000000036</v>
      </c>
      <c r="F58" s="21">
        <f t="shared" si="9"/>
        <v>3.75</v>
      </c>
      <c r="G58" s="22">
        <f t="shared" si="9"/>
        <v>0.35000000000000142</v>
      </c>
      <c r="H58" s="23">
        <f t="shared" si="9"/>
        <v>1.1499999999999986</v>
      </c>
      <c r="I58" s="24">
        <f t="shared" si="9"/>
        <v>1.25</v>
      </c>
      <c r="J58" s="25">
        <f t="shared" si="9"/>
        <v>3.3499999999999979</v>
      </c>
      <c r="K58" s="23">
        <f t="shared" si="9"/>
        <v>0.80000000000000071</v>
      </c>
      <c r="L58" s="26">
        <f t="shared" si="9"/>
        <v>-0.20000000000000107</v>
      </c>
      <c r="M58" s="441">
        <f t="shared" si="9"/>
        <v>1.75</v>
      </c>
      <c r="N58" s="20">
        <f t="shared" si="9"/>
        <v>1.8499999999999996</v>
      </c>
      <c r="O58" s="2" t="s">
        <v>21</v>
      </c>
    </row>
    <row r="59" spans="1:15" x14ac:dyDescent="0.3">
      <c r="A59" s="2" t="s">
        <v>117</v>
      </c>
      <c r="B59" s="16"/>
      <c r="C59" s="17">
        <v>-3.1</v>
      </c>
      <c r="D59" s="19">
        <v>-3.6</v>
      </c>
      <c r="E59" s="20">
        <v>3.4</v>
      </c>
      <c r="F59" s="21">
        <v>6.3</v>
      </c>
      <c r="G59" s="22">
        <v>9.6999999999999993</v>
      </c>
      <c r="H59" s="23">
        <v>12.5</v>
      </c>
      <c r="I59" s="24">
        <v>14.9</v>
      </c>
      <c r="J59" s="25">
        <v>14.9</v>
      </c>
      <c r="K59" s="23">
        <v>11.9</v>
      </c>
      <c r="L59" s="26">
        <v>7.6</v>
      </c>
      <c r="M59" s="441">
        <v>3.7</v>
      </c>
      <c r="N59" s="20">
        <v>-0.1</v>
      </c>
      <c r="O59" s="2" t="s">
        <v>117</v>
      </c>
    </row>
    <row r="60" spans="1:15" x14ac:dyDescent="0.3">
      <c r="A60" s="2" t="s">
        <v>86</v>
      </c>
      <c r="B60" s="16"/>
      <c r="C60" s="17">
        <v>1963</v>
      </c>
      <c r="D60" s="19">
        <v>1956</v>
      </c>
      <c r="E60" s="20">
        <v>1955</v>
      </c>
      <c r="F60" s="21">
        <v>1986</v>
      </c>
      <c r="G60" s="22">
        <v>1984</v>
      </c>
      <c r="H60" s="23">
        <v>1972</v>
      </c>
      <c r="I60" s="24" t="s">
        <v>99</v>
      </c>
      <c r="J60" s="25">
        <v>1956</v>
      </c>
      <c r="K60" s="23">
        <v>1986</v>
      </c>
      <c r="L60" s="26">
        <v>1974</v>
      </c>
      <c r="M60" s="441">
        <v>1993</v>
      </c>
      <c r="N60" s="20">
        <v>2010</v>
      </c>
      <c r="O60" s="2" t="s">
        <v>86</v>
      </c>
    </row>
    <row r="61" spans="1:15" x14ac:dyDescent="0.3">
      <c r="A61" s="2" t="s">
        <v>118</v>
      </c>
      <c r="B61" s="16"/>
      <c r="C61" s="17">
        <v>7.7</v>
      </c>
      <c r="D61" s="19">
        <v>8.6</v>
      </c>
      <c r="E61" s="20">
        <v>9.85</v>
      </c>
      <c r="F61" s="21">
        <v>12.65</v>
      </c>
      <c r="G61" s="22">
        <v>15.1</v>
      </c>
      <c r="H61" s="23">
        <v>18.3</v>
      </c>
      <c r="I61" s="24">
        <v>21.3</v>
      </c>
      <c r="J61" s="25">
        <v>21.1</v>
      </c>
      <c r="K61" s="23">
        <v>18.600000000000001</v>
      </c>
      <c r="L61" s="26">
        <v>15</v>
      </c>
      <c r="M61" s="441">
        <v>11.2</v>
      </c>
      <c r="N61" s="20">
        <v>10.15</v>
      </c>
      <c r="O61" s="2" t="s">
        <v>118</v>
      </c>
    </row>
    <row r="62" spans="1:15" x14ac:dyDescent="0.3">
      <c r="A62" s="87" t="s">
        <v>86</v>
      </c>
      <c r="B62" s="99"/>
      <c r="C62" s="89">
        <v>2007</v>
      </c>
      <c r="D62" s="90">
        <v>1990</v>
      </c>
      <c r="E62" s="91">
        <v>2017</v>
      </c>
      <c r="F62" s="92">
        <v>2007</v>
      </c>
      <c r="G62" s="93">
        <v>1947</v>
      </c>
      <c r="H62" s="94">
        <v>2017</v>
      </c>
      <c r="I62" s="95">
        <v>2006</v>
      </c>
      <c r="J62" s="96">
        <v>1947</v>
      </c>
      <c r="K62" s="94">
        <v>1949</v>
      </c>
      <c r="L62" s="97">
        <v>2001</v>
      </c>
      <c r="M62" s="450">
        <v>1994</v>
      </c>
      <c r="N62" s="91">
        <v>2015</v>
      </c>
      <c r="O62" s="87" t="s">
        <v>86</v>
      </c>
    </row>
    <row r="63" spans="1:15" x14ac:dyDescent="0.3">
      <c r="A63" s="15" t="s">
        <v>121</v>
      </c>
      <c r="B63" s="16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 t="s">
        <v>121</v>
      </c>
    </row>
    <row r="64" spans="1:15" x14ac:dyDescent="0.3">
      <c r="A64" s="263" t="s">
        <v>122</v>
      </c>
      <c r="B64" s="264">
        <f>SUM(C64:N64)</f>
        <v>26</v>
      </c>
      <c r="C64" s="265">
        <v>6</v>
      </c>
      <c r="D64" s="266">
        <v>3</v>
      </c>
      <c r="E64" s="267">
        <v>8</v>
      </c>
      <c r="F64" s="268">
        <v>4</v>
      </c>
      <c r="G64" s="269">
        <v>0</v>
      </c>
      <c r="H64" s="270">
        <v>0</v>
      </c>
      <c r="I64" s="271">
        <v>0</v>
      </c>
      <c r="J64" s="272">
        <v>0</v>
      </c>
      <c r="K64" s="270">
        <v>0</v>
      </c>
      <c r="L64" s="273">
        <v>0</v>
      </c>
      <c r="M64" s="447">
        <v>3</v>
      </c>
      <c r="N64" s="267">
        <v>2</v>
      </c>
      <c r="O64" s="263" t="s">
        <v>122</v>
      </c>
    </row>
    <row r="65" spans="1:15" x14ac:dyDescent="0.3">
      <c r="A65" s="275" t="s">
        <v>123</v>
      </c>
      <c r="B65" s="253">
        <f>SUM(C65:N65)</f>
        <v>46.254649122807017</v>
      </c>
      <c r="C65" s="276">
        <v>10.928830409356724</v>
      </c>
      <c r="D65" s="277">
        <v>10.539473684210526</v>
      </c>
      <c r="E65" s="278">
        <v>6.7607017543859653</v>
      </c>
      <c r="F65" s="279">
        <v>2.9015789473684217</v>
      </c>
      <c r="G65" s="280">
        <v>0.27631578947368424</v>
      </c>
      <c r="H65" s="281">
        <v>0</v>
      </c>
      <c r="I65" s="282">
        <v>0</v>
      </c>
      <c r="J65" s="283">
        <v>0</v>
      </c>
      <c r="K65" s="281">
        <v>0</v>
      </c>
      <c r="L65" s="284">
        <v>0.89766081871345016</v>
      </c>
      <c r="M65" s="440">
        <v>3.6281871345029244</v>
      </c>
      <c r="N65" s="278">
        <v>10.321900584795323</v>
      </c>
      <c r="O65" s="275" t="s">
        <v>123</v>
      </c>
    </row>
    <row r="66" spans="1:15" x14ac:dyDescent="0.3">
      <c r="A66" s="2" t="s">
        <v>124</v>
      </c>
      <c r="B66" s="18">
        <v>77</v>
      </c>
      <c r="C66" s="17">
        <v>18</v>
      </c>
      <c r="D66" s="19">
        <v>19</v>
      </c>
      <c r="E66" s="20">
        <v>15</v>
      </c>
      <c r="F66" s="21">
        <v>9</v>
      </c>
      <c r="G66" s="22">
        <v>2</v>
      </c>
      <c r="H66" s="23">
        <v>0</v>
      </c>
      <c r="I66" s="24">
        <v>0</v>
      </c>
      <c r="J66" s="25">
        <v>0</v>
      </c>
      <c r="K66" s="23">
        <v>0</v>
      </c>
      <c r="L66" s="26">
        <v>7</v>
      </c>
      <c r="M66" s="441">
        <v>8</v>
      </c>
      <c r="N66" s="20">
        <v>25</v>
      </c>
      <c r="O66" s="2" t="s">
        <v>124</v>
      </c>
    </row>
    <row r="67" spans="1:15" x14ac:dyDescent="0.3">
      <c r="A67" s="2" t="s">
        <v>86</v>
      </c>
      <c r="B67" s="18">
        <v>2010</v>
      </c>
      <c r="C67" s="17">
        <v>2017</v>
      </c>
      <c r="D67" s="19">
        <v>2018</v>
      </c>
      <c r="E67" s="20">
        <v>2006</v>
      </c>
      <c r="F67" s="21">
        <v>2003</v>
      </c>
      <c r="G67" s="22">
        <v>2010</v>
      </c>
      <c r="H67" s="23"/>
      <c r="I67" s="24"/>
      <c r="J67" s="25"/>
      <c r="K67" s="23"/>
      <c r="L67" s="26">
        <v>2003</v>
      </c>
      <c r="M67" s="441">
        <v>2005</v>
      </c>
      <c r="N67" s="20">
        <v>2010</v>
      </c>
      <c r="O67" s="2" t="s">
        <v>86</v>
      </c>
    </row>
    <row r="68" spans="1:15" x14ac:dyDescent="0.3">
      <c r="A68" s="2" t="s">
        <v>125</v>
      </c>
      <c r="B68" s="18">
        <v>19</v>
      </c>
      <c r="C68" s="17">
        <v>2</v>
      </c>
      <c r="D68" s="19">
        <v>0</v>
      </c>
      <c r="E68" s="20">
        <v>0</v>
      </c>
      <c r="F68" s="21">
        <v>0</v>
      </c>
      <c r="G68" s="22">
        <v>0</v>
      </c>
      <c r="H68" s="23">
        <v>0</v>
      </c>
      <c r="I68" s="24">
        <v>0</v>
      </c>
      <c r="J68" s="25">
        <v>0</v>
      </c>
      <c r="K68" s="23">
        <v>0</v>
      </c>
      <c r="L68" s="26">
        <v>0</v>
      </c>
      <c r="M68" s="441">
        <v>0</v>
      </c>
      <c r="N68" s="20">
        <v>0</v>
      </c>
      <c r="O68" s="2" t="s">
        <v>125</v>
      </c>
    </row>
    <row r="69" spans="1:15" x14ac:dyDescent="0.3">
      <c r="A69" s="2" t="s">
        <v>126</v>
      </c>
      <c r="B69" s="18">
        <v>2014</v>
      </c>
      <c r="C69" s="17">
        <v>2018</v>
      </c>
      <c r="D69" s="19">
        <v>2014</v>
      </c>
      <c r="E69" s="20">
        <v>2017</v>
      </c>
      <c r="F69" s="21">
        <v>2018</v>
      </c>
      <c r="G69" s="22">
        <v>2020</v>
      </c>
      <c r="H69" s="23"/>
      <c r="I69" s="24"/>
      <c r="J69" s="25"/>
      <c r="K69" s="23"/>
      <c r="L69" s="26">
        <v>2020</v>
      </c>
      <c r="M69" s="441">
        <v>2014</v>
      </c>
      <c r="N69" s="20">
        <v>2015</v>
      </c>
      <c r="O69" s="2" t="s">
        <v>126</v>
      </c>
    </row>
    <row r="70" spans="1:15" x14ac:dyDescent="0.3">
      <c r="A70" s="2" t="s">
        <v>127</v>
      </c>
      <c r="B70" s="100">
        <v>44140</v>
      </c>
      <c r="C70" s="17"/>
      <c r="D70" s="19"/>
      <c r="E70" s="20"/>
      <c r="F70" s="21"/>
      <c r="G70" s="22"/>
      <c r="H70" s="23"/>
      <c r="I70" s="24"/>
      <c r="J70" s="25"/>
      <c r="K70" s="23"/>
      <c r="L70" s="26"/>
      <c r="M70" s="441"/>
      <c r="N70" s="20"/>
      <c r="O70" s="2"/>
    </row>
    <row r="71" spans="1:15" x14ac:dyDescent="0.3">
      <c r="A71" s="2" t="s">
        <v>128</v>
      </c>
      <c r="B71" s="38">
        <v>40101</v>
      </c>
      <c r="C71" s="17"/>
      <c r="D71" s="19"/>
      <c r="E71" s="20"/>
      <c r="F71" s="21"/>
      <c r="G71" s="22"/>
      <c r="H71" s="23"/>
      <c r="I71" s="24"/>
      <c r="J71" s="25"/>
      <c r="K71" s="23"/>
      <c r="L71" s="26"/>
      <c r="M71" s="441"/>
      <c r="N71" s="20"/>
      <c r="O71" s="2"/>
    </row>
    <row r="72" spans="1:15" x14ac:dyDescent="0.3">
      <c r="A72" s="2" t="s">
        <v>129</v>
      </c>
      <c r="B72" s="38">
        <v>41977</v>
      </c>
      <c r="C72" s="17"/>
      <c r="D72" s="19"/>
      <c r="E72" s="20"/>
      <c r="F72" s="21"/>
      <c r="G72" s="22"/>
      <c r="H72" s="23"/>
      <c r="I72" s="24"/>
      <c r="J72" s="25"/>
      <c r="K72" s="23"/>
      <c r="L72" s="26"/>
      <c r="M72" s="441"/>
      <c r="N72" s="20"/>
      <c r="O72" s="2"/>
    </row>
    <row r="73" spans="1:15" x14ac:dyDescent="0.3">
      <c r="A73" s="2" t="s">
        <v>130</v>
      </c>
      <c r="B73" s="100">
        <v>43935</v>
      </c>
      <c r="C73" s="17"/>
      <c r="D73" s="19"/>
      <c r="E73" s="20"/>
      <c r="F73" s="21"/>
      <c r="G73" s="22"/>
      <c r="H73" s="23"/>
      <c r="I73" s="24"/>
      <c r="J73" s="25"/>
      <c r="K73" s="23"/>
      <c r="L73" s="26"/>
      <c r="M73" s="441"/>
      <c r="N73" s="20"/>
      <c r="O73" s="2"/>
    </row>
    <row r="74" spans="1:15" x14ac:dyDescent="0.3">
      <c r="A74" s="2" t="s">
        <v>131</v>
      </c>
      <c r="B74" s="38">
        <v>40624</v>
      </c>
      <c r="C74" s="17"/>
      <c r="D74" s="19"/>
      <c r="E74" s="20"/>
      <c r="F74" s="21"/>
      <c r="G74" s="22"/>
      <c r="H74" s="23"/>
      <c r="I74" s="24"/>
      <c r="J74" s="25"/>
      <c r="K74" s="23"/>
      <c r="L74" s="26"/>
      <c r="M74" s="441"/>
      <c r="N74" s="20"/>
      <c r="O74" s="2"/>
    </row>
    <row r="75" spans="1:15" ht="15" thickBot="1" x14ac:dyDescent="0.35">
      <c r="A75" s="101" t="s">
        <v>132</v>
      </c>
      <c r="B75" s="102">
        <v>38490</v>
      </c>
      <c r="C75" s="103"/>
      <c r="D75" s="104"/>
      <c r="E75" s="105"/>
      <c r="F75" s="106"/>
      <c r="G75" s="107"/>
      <c r="H75" s="108"/>
      <c r="I75" s="109"/>
      <c r="J75" s="110"/>
      <c r="K75" s="108"/>
      <c r="L75" s="111"/>
      <c r="M75" s="452"/>
      <c r="N75" s="105"/>
      <c r="O75" s="101"/>
    </row>
    <row r="76" spans="1:15" ht="15" thickTop="1" x14ac:dyDescent="0.3">
      <c r="A76" s="61" t="s">
        <v>133</v>
      </c>
      <c r="B76" s="62">
        <f>SUM(C76:N76)</f>
        <v>10</v>
      </c>
      <c r="C76" s="63">
        <v>5</v>
      </c>
      <c r="D76" s="64">
        <v>0</v>
      </c>
      <c r="E76" s="65">
        <v>1</v>
      </c>
      <c r="F76" s="66">
        <v>2</v>
      </c>
      <c r="G76" s="67">
        <v>0</v>
      </c>
      <c r="H76" s="68">
        <v>0</v>
      </c>
      <c r="I76" s="69">
        <v>0</v>
      </c>
      <c r="J76" s="70">
        <v>0</v>
      </c>
      <c r="K76" s="68">
        <v>0</v>
      </c>
      <c r="L76" s="71">
        <v>0</v>
      </c>
      <c r="M76" s="453">
        <v>0</v>
      </c>
      <c r="N76" s="65">
        <v>2</v>
      </c>
      <c r="O76" s="61" t="s">
        <v>133</v>
      </c>
    </row>
    <row r="77" spans="1:15" x14ac:dyDescent="0.3">
      <c r="A77" s="113" t="s">
        <v>134</v>
      </c>
      <c r="B77" s="114">
        <f>SUM(C77:N77)</f>
        <v>49</v>
      </c>
      <c r="C77" s="115">
        <v>12</v>
      </c>
      <c r="D77" s="116">
        <v>11</v>
      </c>
      <c r="E77" s="117">
        <v>7</v>
      </c>
      <c r="F77" s="118">
        <v>3</v>
      </c>
      <c r="G77" s="119">
        <v>0</v>
      </c>
      <c r="H77" s="120">
        <v>0</v>
      </c>
      <c r="I77" s="121">
        <v>0</v>
      </c>
      <c r="J77" s="122">
        <v>0</v>
      </c>
      <c r="K77" s="120">
        <v>0</v>
      </c>
      <c r="L77" s="123">
        <v>1</v>
      </c>
      <c r="M77" s="454">
        <v>5</v>
      </c>
      <c r="N77" s="117">
        <v>10</v>
      </c>
      <c r="O77" s="113" t="s">
        <v>134</v>
      </c>
    </row>
    <row r="78" spans="1:15" x14ac:dyDescent="0.3">
      <c r="A78" s="2" t="s">
        <v>124</v>
      </c>
      <c r="B78" s="125"/>
      <c r="C78" s="17">
        <v>28</v>
      </c>
      <c r="D78" s="19">
        <v>27</v>
      </c>
      <c r="E78" s="20">
        <v>23</v>
      </c>
      <c r="F78" s="21">
        <v>9</v>
      </c>
      <c r="G78" s="22">
        <v>2</v>
      </c>
      <c r="H78" s="23">
        <v>0</v>
      </c>
      <c r="I78" s="24">
        <v>0</v>
      </c>
      <c r="J78" s="25">
        <v>0</v>
      </c>
      <c r="K78" s="23">
        <v>0</v>
      </c>
      <c r="L78" s="26">
        <v>5</v>
      </c>
      <c r="M78" s="441">
        <v>15</v>
      </c>
      <c r="N78" s="20">
        <v>23</v>
      </c>
      <c r="O78" s="2" t="s">
        <v>124</v>
      </c>
    </row>
    <row r="79" spans="1:15" x14ac:dyDescent="0.3">
      <c r="A79" s="2" t="s">
        <v>86</v>
      </c>
      <c r="B79" s="125"/>
      <c r="C79" s="17">
        <v>1963</v>
      </c>
      <c r="D79" s="19">
        <v>1956</v>
      </c>
      <c r="E79" s="20">
        <v>1955</v>
      </c>
      <c r="F79" s="21">
        <v>1956</v>
      </c>
      <c r="G79" s="22">
        <v>1962</v>
      </c>
      <c r="H79" s="23"/>
      <c r="I79" s="24"/>
      <c r="J79" s="25"/>
      <c r="K79" s="23"/>
      <c r="L79" s="26">
        <v>1997</v>
      </c>
      <c r="M79" s="441">
        <v>1985</v>
      </c>
      <c r="N79" s="20">
        <v>1963</v>
      </c>
      <c r="O79" s="2" t="s">
        <v>86</v>
      </c>
    </row>
    <row r="80" spans="1:15" x14ac:dyDescent="0.3">
      <c r="A80" s="2" t="s">
        <v>125</v>
      </c>
      <c r="B80" s="125"/>
      <c r="C80" s="17">
        <v>0</v>
      </c>
      <c r="D80" s="19">
        <v>0</v>
      </c>
      <c r="E80" s="20">
        <v>0</v>
      </c>
      <c r="F80" s="21">
        <v>0</v>
      </c>
      <c r="G80" s="22">
        <v>0</v>
      </c>
      <c r="H80" s="23">
        <v>0</v>
      </c>
      <c r="I80" s="24">
        <v>0</v>
      </c>
      <c r="J80" s="25">
        <v>0</v>
      </c>
      <c r="K80" s="23">
        <v>0</v>
      </c>
      <c r="L80" s="26">
        <v>0</v>
      </c>
      <c r="M80" s="441">
        <v>0</v>
      </c>
      <c r="N80" s="20">
        <v>0</v>
      </c>
      <c r="O80" s="2" t="s">
        <v>125</v>
      </c>
    </row>
    <row r="81" spans="1:15" x14ac:dyDescent="0.3">
      <c r="A81" s="87" t="s">
        <v>126</v>
      </c>
      <c r="B81" s="125"/>
      <c r="C81" s="89">
        <v>2018</v>
      </c>
      <c r="D81" s="90">
        <v>2014</v>
      </c>
      <c r="E81" s="91">
        <v>2017</v>
      </c>
      <c r="F81" s="92">
        <v>2018</v>
      </c>
      <c r="G81" s="93">
        <v>2019</v>
      </c>
      <c r="H81" s="94"/>
      <c r="I81" s="95"/>
      <c r="J81" s="96"/>
      <c r="K81" s="94"/>
      <c r="L81" s="97">
        <v>2020</v>
      </c>
      <c r="M81" s="450">
        <v>2020</v>
      </c>
      <c r="N81" s="91">
        <v>2015</v>
      </c>
      <c r="O81" s="87" t="s">
        <v>126</v>
      </c>
    </row>
    <row r="82" spans="1:15" x14ac:dyDescent="0.3">
      <c r="A82" s="15" t="s">
        <v>135</v>
      </c>
      <c r="B82" s="16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 t="s">
        <v>135</v>
      </c>
    </row>
    <row r="83" spans="1:15" x14ac:dyDescent="0.3">
      <c r="A83" s="263" t="s">
        <v>136</v>
      </c>
      <c r="B83" s="264">
        <f>SUM(C83:N83)</f>
        <v>0</v>
      </c>
      <c r="C83" s="265">
        <v>0</v>
      </c>
      <c r="D83" s="266">
        <v>0</v>
      </c>
      <c r="E83" s="267">
        <v>0</v>
      </c>
      <c r="F83" s="268">
        <v>0</v>
      </c>
      <c r="G83" s="269">
        <v>0</v>
      </c>
      <c r="H83" s="270">
        <v>0</v>
      </c>
      <c r="I83" s="271">
        <v>0</v>
      </c>
      <c r="J83" s="272">
        <v>0</v>
      </c>
      <c r="K83" s="270">
        <v>0</v>
      </c>
      <c r="L83" s="273">
        <v>0</v>
      </c>
      <c r="M83" s="447">
        <v>0</v>
      </c>
      <c r="N83" s="267">
        <v>0</v>
      </c>
      <c r="O83" s="263" t="s">
        <v>136</v>
      </c>
    </row>
    <row r="84" spans="1:15" x14ac:dyDescent="0.3">
      <c r="A84" s="275" t="s">
        <v>137</v>
      </c>
      <c r="B84" s="253">
        <f>SUM(C84:N84)</f>
        <v>6.1554385964912282</v>
      </c>
      <c r="C84" s="276">
        <v>2.6154970760233915</v>
      </c>
      <c r="D84" s="277">
        <v>1.5268421052631582</v>
      </c>
      <c r="E84" s="278">
        <v>0.47514619883040921</v>
      </c>
      <c r="F84" s="279">
        <v>5.9152046783625747E-2</v>
      </c>
      <c r="G84" s="280">
        <v>0</v>
      </c>
      <c r="H84" s="281">
        <v>0</v>
      </c>
      <c r="I84" s="282">
        <v>0</v>
      </c>
      <c r="J84" s="283">
        <v>0</v>
      </c>
      <c r="K84" s="281">
        <v>0</v>
      </c>
      <c r="L84" s="284">
        <v>0.10140350877192983</v>
      </c>
      <c r="M84" s="440">
        <v>0.10985380116959063</v>
      </c>
      <c r="N84" s="278">
        <v>1.2675438596491229</v>
      </c>
      <c r="O84" s="275" t="s">
        <v>137</v>
      </c>
    </row>
    <row r="85" spans="1:15" x14ac:dyDescent="0.3">
      <c r="A85" s="2" t="s">
        <v>138</v>
      </c>
      <c r="B85" s="18">
        <v>23</v>
      </c>
      <c r="C85" s="17">
        <v>9</v>
      </c>
      <c r="D85" s="19">
        <v>12</v>
      </c>
      <c r="E85" s="20">
        <v>5</v>
      </c>
      <c r="F85" s="21">
        <v>1</v>
      </c>
      <c r="G85" s="22">
        <v>0</v>
      </c>
      <c r="H85" s="23">
        <v>0</v>
      </c>
      <c r="I85" s="24">
        <v>0</v>
      </c>
      <c r="J85" s="25">
        <v>0</v>
      </c>
      <c r="K85" s="23">
        <v>0</v>
      </c>
      <c r="L85" s="26">
        <v>2</v>
      </c>
      <c r="M85" s="441">
        <v>1</v>
      </c>
      <c r="N85" s="20">
        <v>9</v>
      </c>
      <c r="O85" s="2" t="s">
        <v>138</v>
      </c>
    </row>
    <row r="86" spans="1:15" x14ac:dyDescent="0.3">
      <c r="A86" s="2" t="s">
        <v>86</v>
      </c>
      <c r="B86" s="18">
        <v>2010</v>
      </c>
      <c r="C86" s="17">
        <v>2010</v>
      </c>
      <c r="D86" s="19">
        <v>2012</v>
      </c>
      <c r="E86" s="20">
        <v>2005</v>
      </c>
      <c r="F86" s="21">
        <v>2003</v>
      </c>
      <c r="G86" s="22"/>
      <c r="H86" s="23"/>
      <c r="I86" s="24"/>
      <c r="J86" s="25"/>
      <c r="K86" s="23"/>
      <c r="L86" s="26">
        <v>2003</v>
      </c>
      <c r="M86" s="441">
        <v>2016</v>
      </c>
      <c r="N86" s="20">
        <v>2010</v>
      </c>
      <c r="O86" s="2" t="s">
        <v>86</v>
      </c>
    </row>
    <row r="87" spans="1:15" x14ac:dyDescent="0.3">
      <c r="A87" s="2" t="s">
        <v>139</v>
      </c>
      <c r="B87" s="18">
        <v>0</v>
      </c>
      <c r="C87" s="17">
        <v>0</v>
      </c>
      <c r="D87" s="19">
        <v>0</v>
      </c>
      <c r="E87" s="20">
        <v>0</v>
      </c>
      <c r="F87" s="21">
        <v>0</v>
      </c>
      <c r="G87" s="22">
        <v>0</v>
      </c>
      <c r="H87" s="23">
        <v>0</v>
      </c>
      <c r="I87" s="24">
        <v>0</v>
      </c>
      <c r="J87" s="25">
        <v>0</v>
      </c>
      <c r="K87" s="23">
        <v>0</v>
      </c>
      <c r="L87" s="26">
        <v>0</v>
      </c>
      <c r="M87" s="441">
        <v>0</v>
      </c>
      <c r="N87" s="20">
        <v>0</v>
      </c>
      <c r="O87" s="2" t="s">
        <v>139</v>
      </c>
    </row>
    <row r="88" spans="1:15" ht="15" thickBot="1" x14ac:dyDescent="0.35">
      <c r="A88" s="87" t="s">
        <v>126</v>
      </c>
      <c r="B88" s="88">
        <v>2015</v>
      </c>
      <c r="C88" s="89">
        <v>2020</v>
      </c>
      <c r="D88" s="90">
        <v>2020</v>
      </c>
      <c r="E88" s="91">
        <v>2020</v>
      </c>
      <c r="F88" s="92">
        <v>2020</v>
      </c>
      <c r="G88" s="93"/>
      <c r="H88" s="94"/>
      <c r="I88" s="95"/>
      <c r="J88" s="96"/>
      <c r="K88" s="94"/>
      <c r="L88" s="97">
        <v>2020</v>
      </c>
      <c r="M88" s="450">
        <v>2020</v>
      </c>
      <c r="N88" s="91">
        <v>2020</v>
      </c>
      <c r="O88" s="87" t="s">
        <v>126</v>
      </c>
    </row>
    <row r="89" spans="1:15" ht="15" thickTop="1" x14ac:dyDescent="0.3">
      <c r="A89" s="126" t="s">
        <v>140</v>
      </c>
      <c r="B89" s="127">
        <f>SUM(C89:N89)</f>
        <v>7</v>
      </c>
      <c r="C89" s="201">
        <v>3</v>
      </c>
      <c r="D89" s="202">
        <v>2</v>
      </c>
      <c r="E89" s="203">
        <v>0</v>
      </c>
      <c r="F89" s="204">
        <v>0</v>
      </c>
      <c r="G89" s="132">
        <v>0</v>
      </c>
      <c r="H89" s="133">
        <v>0</v>
      </c>
      <c r="I89" s="134">
        <v>0</v>
      </c>
      <c r="J89" s="135">
        <v>0</v>
      </c>
      <c r="K89" s="133">
        <v>0</v>
      </c>
      <c r="L89" s="136">
        <v>0</v>
      </c>
      <c r="M89" s="438">
        <v>0</v>
      </c>
      <c r="N89" s="130">
        <v>2</v>
      </c>
      <c r="O89" s="126" t="s">
        <v>140</v>
      </c>
    </row>
    <row r="90" spans="1:15" x14ac:dyDescent="0.3">
      <c r="A90" s="15" t="s">
        <v>141</v>
      </c>
      <c r="B90" s="16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 t="s">
        <v>141</v>
      </c>
    </row>
    <row r="91" spans="1:15" x14ac:dyDescent="0.3">
      <c r="A91" s="263" t="s">
        <v>142</v>
      </c>
      <c r="B91" s="264">
        <f>SUM(C91:N91)</f>
        <v>0</v>
      </c>
      <c r="C91" s="265">
        <v>0</v>
      </c>
      <c r="D91" s="266">
        <v>0</v>
      </c>
      <c r="E91" s="267">
        <v>0</v>
      </c>
      <c r="F91" s="268">
        <v>0</v>
      </c>
      <c r="G91" s="269">
        <v>0</v>
      </c>
      <c r="H91" s="270">
        <v>0</v>
      </c>
      <c r="I91" s="271">
        <v>0</v>
      </c>
      <c r="J91" s="272">
        <v>0</v>
      </c>
      <c r="K91" s="270">
        <v>0</v>
      </c>
      <c r="L91" s="273">
        <v>0</v>
      </c>
      <c r="M91" s="447">
        <v>0</v>
      </c>
      <c r="N91" s="267">
        <v>0</v>
      </c>
      <c r="O91" s="263" t="s">
        <v>142</v>
      </c>
    </row>
    <row r="92" spans="1:15" x14ac:dyDescent="0.3">
      <c r="A92" s="275" t="s">
        <v>143</v>
      </c>
      <c r="B92" s="253">
        <f>SUM(C92:N92)</f>
        <v>0.96333333333333326</v>
      </c>
      <c r="C92" s="276">
        <v>0.4225146198830409</v>
      </c>
      <c r="D92" s="277">
        <v>0.4225146198830409</v>
      </c>
      <c r="E92" s="278">
        <v>5.9152046783625747E-2</v>
      </c>
      <c r="F92" s="279">
        <v>0</v>
      </c>
      <c r="G92" s="280">
        <v>0</v>
      </c>
      <c r="H92" s="281">
        <v>0</v>
      </c>
      <c r="I92" s="282">
        <v>0</v>
      </c>
      <c r="J92" s="283">
        <v>0</v>
      </c>
      <c r="K92" s="281">
        <v>0</v>
      </c>
      <c r="L92" s="284">
        <v>0</v>
      </c>
      <c r="M92" s="440">
        <v>0</v>
      </c>
      <c r="N92" s="278">
        <v>5.9152046783625747E-2</v>
      </c>
      <c r="O92" s="275" t="s">
        <v>143</v>
      </c>
    </row>
    <row r="93" spans="1:15" x14ac:dyDescent="0.3">
      <c r="A93" s="2" t="s">
        <v>144</v>
      </c>
      <c r="B93" s="18">
        <v>9</v>
      </c>
      <c r="C93" s="17">
        <v>4</v>
      </c>
      <c r="D93" s="19">
        <v>9</v>
      </c>
      <c r="E93" s="20">
        <v>1</v>
      </c>
      <c r="F93" s="21">
        <v>0</v>
      </c>
      <c r="G93" s="22">
        <v>0</v>
      </c>
      <c r="H93" s="23">
        <v>0</v>
      </c>
      <c r="I93" s="24">
        <v>0</v>
      </c>
      <c r="J93" s="25">
        <v>0</v>
      </c>
      <c r="K93" s="23">
        <v>0</v>
      </c>
      <c r="L93" s="26">
        <v>0</v>
      </c>
      <c r="M93" s="441">
        <v>0</v>
      </c>
      <c r="N93" s="20">
        <v>1</v>
      </c>
      <c r="O93" s="2" t="s">
        <v>144</v>
      </c>
    </row>
    <row r="94" spans="1:15" x14ac:dyDescent="0.3">
      <c r="A94" s="2" t="s">
        <v>86</v>
      </c>
      <c r="B94" s="18">
        <v>2012</v>
      </c>
      <c r="C94" s="17">
        <v>2009</v>
      </c>
      <c r="D94" s="19">
        <v>2012</v>
      </c>
      <c r="E94" s="20">
        <v>2005</v>
      </c>
      <c r="F94" s="21"/>
      <c r="G94" s="22"/>
      <c r="H94" s="23"/>
      <c r="I94" s="24"/>
      <c r="J94" s="25"/>
      <c r="K94" s="23"/>
      <c r="L94" s="26"/>
      <c r="M94" s="441"/>
      <c r="N94" s="20">
        <v>2010</v>
      </c>
      <c r="O94" s="2" t="s">
        <v>86</v>
      </c>
    </row>
    <row r="95" spans="1:15" x14ac:dyDescent="0.3">
      <c r="A95" s="2" t="s">
        <v>145</v>
      </c>
      <c r="B95" s="18">
        <v>0</v>
      </c>
      <c r="C95" s="17">
        <v>0</v>
      </c>
      <c r="D95" s="19">
        <v>0</v>
      </c>
      <c r="E95" s="20">
        <v>0</v>
      </c>
      <c r="F95" s="21">
        <v>0</v>
      </c>
      <c r="G95" s="22">
        <v>0</v>
      </c>
      <c r="H95" s="23">
        <v>0</v>
      </c>
      <c r="I95" s="24">
        <v>0</v>
      </c>
      <c r="J95" s="25">
        <v>0</v>
      </c>
      <c r="K95" s="23">
        <v>0</v>
      </c>
      <c r="L95" s="26">
        <v>0</v>
      </c>
      <c r="M95" s="441">
        <v>0</v>
      </c>
      <c r="N95" s="20">
        <v>0</v>
      </c>
      <c r="O95" s="2" t="s">
        <v>145</v>
      </c>
    </row>
    <row r="96" spans="1:15" ht="15" thickBot="1" x14ac:dyDescent="0.35">
      <c r="A96" s="87" t="s">
        <v>126</v>
      </c>
      <c r="B96" s="88">
        <v>2019</v>
      </c>
      <c r="C96" s="89">
        <v>2020</v>
      </c>
      <c r="D96" s="90">
        <v>2020</v>
      </c>
      <c r="E96" s="91">
        <v>2020</v>
      </c>
      <c r="F96" s="92">
        <v>2019</v>
      </c>
      <c r="G96" s="93"/>
      <c r="H96" s="94"/>
      <c r="I96" s="95"/>
      <c r="J96" s="96"/>
      <c r="K96" s="94"/>
      <c r="L96" s="97"/>
      <c r="M96" s="450"/>
      <c r="N96" s="91">
        <v>2020</v>
      </c>
      <c r="O96" s="87" t="s">
        <v>126</v>
      </c>
    </row>
    <row r="97" spans="1:15" ht="15" thickTop="1" x14ac:dyDescent="0.3">
      <c r="A97" s="126" t="s">
        <v>146</v>
      </c>
      <c r="B97" s="127">
        <v>1</v>
      </c>
      <c r="C97" s="128">
        <v>1</v>
      </c>
      <c r="D97" s="129">
        <v>0</v>
      </c>
      <c r="E97" s="130">
        <v>0</v>
      </c>
      <c r="F97" s="131">
        <v>0</v>
      </c>
      <c r="G97" s="132">
        <v>0</v>
      </c>
      <c r="H97" s="133">
        <v>0</v>
      </c>
      <c r="I97" s="134">
        <v>0</v>
      </c>
      <c r="J97" s="135">
        <v>0</v>
      </c>
      <c r="K97" s="133">
        <v>0</v>
      </c>
      <c r="L97" s="211">
        <v>0</v>
      </c>
      <c r="M97" s="438">
        <v>0</v>
      </c>
      <c r="N97" s="130">
        <v>0</v>
      </c>
      <c r="O97" s="126" t="s">
        <v>147</v>
      </c>
    </row>
    <row r="98" spans="1:15" x14ac:dyDescent="0.3">
      <c r="A98" s="15" t="s">
        <v>148</v>
      </c>
      <c r="B98" s="16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 t="s">
        <v>148</v>
      </c>
    </row>
    <row r="99" spans="1:15" x14ac:dyDescent="0.3">
      <c r="A99" s="263" t="s">
        <v>149</v>
      </c>
      <c r="B99" s="264">
        <f>SUM(C99:N99)</f>
        <v>0</v>
      </c>
      <c r="C99" s="265">
        <v>0</v>
      </c>
      <c r="D99" s="266">
        <v>0</v>
      </c>
      <c r="E99" s="267">
        <v>0</v>
      </c>
      <c r="F99" s="268">
        <v>0</v>
      </c>
      <c r="G99" s="269">
        <v>0</v>
      </c>
      <c r="H99" s="270">
        <v>0</v>
      </c>
      <c r="I99" s="271">
        <v>0</v>
      </c>
      <c r="J99" s="272">
        <v>0</v>
      </c>
      <c r="K99" s="270">
        <v>0</v>
      </c>
      <c r="L99" s="273">
        <v>0</v>
      </c>
      <c r="M99" s="447">
        <v>0</v>
      </c>
      <c r="N99" s="267">
        <v>0</v>
      </c>
      <c r="O99" s="263" t="s">
        <v>149</v>
      </c>
    </row>
    <row r="100" spans="1:15" x14ac:dyDescent="0.3">
      <c r="A100" s="275" t="s">
        <v>150</v>
      </c>
      <c r="B100" s="253">
        <f>SUM(C100:N100)</f>
        <v>2.0195029239766087</v>
      </c>
      <c r="C100" s="276">
        <v>1.0364035087719301</v>
      </c>
      <c r="D100" s="277">
        <v>0.63763157894736855</v>
      </c>
      <c r="E100" s="278">
        <v>0</v>
      </c>
      <c r="F100" s="279">
        <v>0</v>
      </c>
      <c r="G100" s="280">
        <v>0</v>
      </c>
      <c r="H100" s="281">
        <v>0</v>
      </c>
      <c r="I100" s="282">
        <v>0</v>
      </c>
      <c r="J100" s="283">
        <v>0</v>
      </c>
      <c r="K100" s="281">
        <v>0</v>
      </c>
      <c r="L100" s="284">
        <v>0</v>
      </c>
      <c r="M100" s="440">
        <v>0</v>
      </c>
      <c r="N100" s="278">
        <v>0.34546783625730992</v>
      </c>
      <c r="O100" s="275" t="s">
        <v>150</v>
      </c>
    </row>
    <row r="101" spans="1:15" x14ac:dyDescent="0.3">
      <c r="A101" s="2" t="s">
        <v>151</v>
      </c>
      <c r="B101" s="18">
        <v>10</v>
      </c>
      <c r="C101" s="17">
        <v>6</v>
      </c>
      <c r="D101" s="19">
        <v>10</v>
      </c>
      <c r="E101" s="20">
        <v>0</v>
      </c>
      <c r="F101" s="21">
        <v>0</v>
      </c>
      <c r="G101" s="22">
        <v>0</v>
      </c>
      <c r="H101" s="23">
        <v>0</v>
      </c>
      <c r="I101" s="24">
        <v>0</v>
      </c>
      <c r="J101" s="25">
        <v>0</v>
      </c>
      <c r="K101" s="23">
        <v>0</v>
      </c>
      <c r="L101" s="26">
        <v>0</v>
      </c>
      <c r="M101" s="441">
        <v>1</v>
      </c>
      <c r="N101" s="20">
        <v>3</v>
      </c>
      <c r="O101" s="2" t="s">
        <v>151</v>
      </c>
    </row>
    <row r="102" spans="1:15" x14ac:dyDescent="0.3">
      <c r="A102" s="2" t="s">
        <v>126</v>
      </c>
      <c r="B102" s="18">
        <v>2010</v>
      </c>
      <c r="C102" s="17">
        <v>2010</v>
      </c>
      <c r="D102" s="19">
        <v>2012</v>
      </c>
      <c r="E102" s="20"/>
      <c r="F102" s="21"/>
      <c r="G102" s="22"/>
      <c r="H102" s="23"/>
      <c r="I102" s="24"/>
      <c r="J102" s="25"/>
      <c r="K102" s="23"/>
      <c r="L102" s="26"/>
      <c r="M102" s="441">
        <v>2010</v>
      </c>
      <c r="N102" s="20">
        <v>2010</v>
      </c>
      <c r="O102" s="2" t="s">
        <v>126</v>
      </c>
    </row>
    <row r="103" spans="1:15" x14ac:dyDescent="0.3">
      <c r="A103" s="2" t="s">
        <v>152</v>
      </c>
      <c r="B103" s="18">
        <v>0</v>
      </c>
      <c r="C103" s="17">
        <v>0</v>
      </c>
      <c r="D103" s="19">
        <v>0</v>
      </c>
      <c r="E103" s="20">
        <v>0</v>
      </c>
      <c r="F103" s="21">
        <v>0</v>
      </c>
      <c r="G103" s="22">
        <v>0</v>
      </c>
      <c r="H103" s="23">
        <v>0</v>
      </c>
      <c r="I103" s="24">
        <v>0</v>
      </c>
      <c r="J103" s="25">
        <v>0</v>
      </c>
      <c r="K103" s="23">
        <v>0</v>
      </c>
      <c r="L103" s="26">
        <v>0</v>
      </c>
      <c r="M103" s="441">
        <v>0</v>
      </c>
      <c r="N103" s="20">
        <v>0</v>
      </c>
      <c r="O103" s="2" t="s">
        <v>152</v>
      </c>
    </row>
    <row r="104" spans="1:15" ht="15" thickBot="1" x14ac:dyDescent="0.35">
      <c r="A104" s="87" t="s">
        <v>126</v>
      </c>
      <c r="B104" s="88">
        <v>2019</v>
      </c>
      <c r="C104" s="89">
        <v>2020</v>
      </c>
      <c r="D104" s="90">
        <v>2020</v>
      </c>
      <c r="E104" s="91"/>
      <c r="F104" s="92"/>
      <c r="G104" s="93"/>
      <c r="H104" s="94"/>
      <c r="I104" s="95"/>
      <c r="J104" s="96"/>
      <c r="K104" s="94"/>
      <c r="L104" s="97"/>
      <c r="M104" s="450">
        <v>2020</v>
      </c>
      <c r="N104" s="91">
        <v>2020</v>
      </c>
      <c r="O104" s="87" t="s">
        <v>126</v>
      </c>
    </row>
    <row r="105" spans="1:15" ht="15" thickTop="1" x14ac:dyDescent="0.3">
      <c r="A105" s="61" t="s">
        <v>153</v>
      </c>
      <c r="B105" s="62">
        <f>SUM(C105:N105)</f>
        <v>0</v>
      </c>
      <c r="C105" s="63">
        <v>0</v>
      </c>
      <c r="D105" s="64">
        <v>0</v>
      </c>
      <c r="E105" s="65">
        <v>0</v>
      </c>
      <c r="F105" s="66">
        <v>0</v>
      </c>
      <c r="G105" s="219">
        <v>0</v>
      </c>
      <c r="H105" s="68">
        <v>0</v>
      </c>
      <c r="I105" s="69">
        <v>0</v>
      </c>
      <c r="J105" s="70">
        <v>0</v>
      </c>
      <c r="K105" s="68">
        <v>0</v>
      </c>
      <c r="L105" s="71">
        <v>0</v>
      </c>
      <c r="M105" s="453">
        <v>0</v>
      </c>
      <c r="N105" s="65">
        <v>0</v>
      </c>
      <c r="O105" s="61" t="s">
        <v>153</v>
      </c>
    </row>
    <row r="106" spans="1:15" x14ac:dyDescent="0.3">
      <c r="A106" s="2" t="s">
        <v>150</v>
      </c>
      <c r="B106" s="18">
        <f>SUM(C106:N106)</f>
        <v>7</v>
      </c>
      <c r="C106" s="17">
        <v>3</v>
      </c>
      <c r="D106" s="19">
        <v>2</v>
      </c>
      <c r="E106" s="20">
        <v>0</v>
      </c>
      <c r="F106" s="21">
        <v>0</v>
      </c>
      <c r="G106" s="22">
        <v>0</v>
      </c>
      <c r="H106" s="23">
        <v>0</v>
      </c>
      <c r="I106" s="24">
        <v>0</v>
      </c>
      <c r="J106" s="25">
        <v>0</v>
      </c>
      <c r="K106" s="23">
        <v>0</v>
      </c>
      <c r="L106" s="26">
        <v>0</v>
      </c>
      <c r="M106" s="441">
        <v>0</v>
      </c>
      <c r="N106" s="20">
        <v>2</v>
      </c>
      <c r="O106" s="2" t="s">
        <v>150</v>
      </c>
    </row>
    <row r="107" spans="1:15" x14ac:dyDescent="0.3">
      <c r="A107" s="2" t="s">
        <v>151</v>
      </c>
      <c r="B107" s="16"/>
      <c r="C107" s="17">
        <v>16</v>
      </c>
      <c r="D107" s="19">
        <v>14</v>
      </c>
      <c r="E107" s="20">
        <v>4</v>
      </c>
      <c r="F107" s="21">
        <v>0</v>
      </c>
      <c r="G107" s="22">
        <v>0</v>
      </c>
      <c r="H107" s="23">
        <v>0</v>
      </c>
      <c r="I107" s="24">
        <v>0</v>
      </c>
      <c r="J107" s="25">
        <v>0</v>
      </c>
      <c r="K107" s="23">
        <v>0</v>
      </c>
      <c r="L107" s="26">
        <v>0</v>
      </c>
      <c r="M107" s="441">
        <v>3</v>
      </c>
      <c r="N107" s="20">
        <v>10</v>
      </c>
      <c r="O107" s="2" t="s">
        <v>151</v>
      </c>
    </row>
    <row r="108" spans="1:15" x14ac:dyDescent="0.3">
      <c r="A108" s="2" t="s">
        <v>126</v>
      </c>
      <c r="B108" s="16"/>
      <c r="C108" s="17">
        <v>1963</v>
      </c>
      <c r="D108" s="19">
        <v>1956</v>
      </c>
      <c r="E108" s="20">
        <v>1971</v>
      </c>
      <c r="F108" s="21"/>
      <c r="G108" s="22"/>
      <c r="H108" s="23"/>
      <c r="I108" s="24"/>
      <c r="J108" s="25"/>
      <c r="K108" s="23"/>
      <c r="L108" s="26"/>
      <c r="M108" s="441" t="s">
        <v>99</v>
      </c>
      <c r="N108" s="20">
        <v>1969</v>
      </c>
      <c r="O108" s="2" t="s">
        <v>126</v>
      </c>
    </row>
    <row r="109" spans="1:15" x14ac:dyDescent="0.3">
      <c r="A109" s="2" t="s">
        <v>152</v>
      </c>
      <c r="B109" s="16"/>
      <c r="C109" s="17">
        <v>0</v>
      </c>
      <c r="D109" s="19">
        <v>0</v>
      </c>
      <c r="E109" s="20">
        <v>0</v>
      </c>
      <c r="F109" s="21">
        <v>0</v>
      </c>
      <c r="G109" s="22">
        <v>0</v>
      </c>
      <c r="H109" s="23">
        <v>0</v>
      </c>
      <c r="I109" s="24">
        <v>0</v>
      </c>
      <c r="J109" s="25">
        <v>0</v>
      </c>
      <c r="K109" s="23">
        <v>0</v>
      </c>
      <c r="L109" s="26">
        <v>0</v>
      </c>
      <c r="M109" s="441">
        <v>0</v>
      </c>
      <c r="N109" s="20">
        <v>0</v>
      </c>
      <c r="O109" s="2" t="s">
        <v>152</v>
      </c>
    </row>
    <row r="110" spans="1:15" x14ac:dyDescent="0.3">
      <c r="A110" s="2" t="s">
        <v>126</v>
      </c>
      <c r="B110" s="16"/>
      <c r="C110" s="17">
        <v>2020</v>
      </c>
      <c r="D110" s="19">
        <v>2020</v>
      </c>
      <c r="E110" s="20">
        <v>2020</v>
      </c>
      <c r="F110" s="21"/>
      <c r="G110" s="22"/>
      <c r="H110" s="23"/>
      <c r="I110" s="24"/>
      <c r="J110" s="25"/>
      <c r="K110" s="23"/>
      <c r="L110" s="26"/>
      <c r="M110" s="441" t="s">
        <v>99</v>
      </c>
      <c r="N110" s="20">
        <v>2020</v>
      </c>
      <c r="O110" s="2" t="s">
        <v>126</v>
      </c>
    </row>
    <row r="111" spans="1:15" x14ac:dyDescent="0.3">
      <c r="A111" s="15" t="s">
        <v>337</v>
      </c>
      <c r="B111" s="16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 t="s">
        <v>338</v>
      </c>
    </row>
    <row r="112" spans="1:15" x14ac:dyDescent="0.3">
      <c r="A112" s="263" t="s">
        <v>339</v>
      </c>
      <c r="B112" s="264">
        <f>SUM(C112:N112)</f>
        <v>116</v>
      </c>
      <c r="C112" s="265">
        <v>0</v>
      </c>
      <c r="D112" s="266">
        <v>0</v>
      </c>
      <c r="E112" s="267">
        <v>0</v>
      </c>
      <c r="F112" s="268">
        <v>14</v>
      </c>
      <c r="G112" s="269">
        <v>15</v>
      </c>
      <c r="H112" s="270">
        <v>18</v>
      </c>
      <c r="I112" s="271">
        <v>23</v>
      </c>
      <c r="J112" s="272">
        <v>25</v>
      </c>
      <c r="K112" s="270">
        <v>21</v>
      </c>
      <c r="L112" s="273">
        <v>0</v>
      </c>
      <c r="M112" s="447">
        <v>0</v>
      </c>
      <c r="N112" s="267">
        <v>0</v>
      </c>
      <c r="O112" s="263" t="s">
        <v>339</v>
      </c>
    </row>
    <row r="113" spans="1:15" x14ac:dyDescent="0.3">
      <c r="A113" s="275" t="s">
        <v>340</v>
      </c>
      <c r="B113" s="253">
        <f>SUM(C113:N113)</f>
        <v>111.25339181286549</v>
      </c>
      <c r="C113" s="276">
        <v>0</v>
      </c>
      <c r="D113" s="277">
        <v>0</v>
      </c>
      <c r="E113" s="278">
        <v>0.94736842105263153</v>
      </c>
      <c r="F113" s="279">
        <v>5.430350877192982</v>
      </c>
      <c r="G113" s="280">
        <v>10.878654970760232</v>
      </c>
      <c r="H113" s="281">
        <v>20.09669590643275</v>
      </c>
      <c r="I113" s="282">
        <v>26.515555555555551</v>
      </c>
      <c r="J113" s="283">
        <v>26.689327485380115</v>
      </c>
      <c r="K113" s="281">
        <v>16.337456140350877</v>
      </c>
      <c r="L113" s="284">
        <v>4.2565789473684212</v>
      </c>
      <c r="M113" s="440">
        <v>0.10140350877192983</v>
      </c>
      <c r="N113" s="278">
        <v>0</v>
      </c>
      <c r="O113" s="275" t="s">
        <v>340</v>
      </c>
    </row>
    <row r="114" spans="1:15" x14ac:dyDescent="0.3">
      <c r="A114" s="2" t="s">
        <v>341</v>
      </c>
      <c r="B114" s="18">
        <v>123</v>
      </c>
      <c r="C114" s="17">
        <v>0</v>
      </c>
      <c r="D114" s="19">
        <v>0</v>
      </c>
      <c r="E114" s="20">
        <v>6</v>
      </c>
      <c r="F114" s="21">
        <v>16</v>
      </c>
      <c r="G114" s="22">
        <v>21</v>
      </c>
      <c r="H114" s="23">
        <v>25</v>
      </c>
      <c r="I114" s="24">
        <v>31</v>
      </c>
      <c r="J114" s="25">
        <v>31</v>
      </c>
      <c r="K114" s="23">
        <v>29</v>
      </c>
      <c r="L114" s="26">
        <v>12</v>
      </c>
      <c r="M114" s="441">
        <v>1</v>
      </c>
      <c r="N114" s="20">
        <v>0</v>
      </c>
      <c r="O114" s="2" t="s">
        <v>341</v>
      </c>
    </row>
    <row r="115" spans="1:15" x14ac:dyDescent="0.3">
      <c r="A115" s="2" t="s">
        <v>86</v>
      </c>
      <c r="B115" s="18">
        <v>2014</v>
      </c>
      <c r="C115" s="17"/>
      <c r="D115" s="19"/>
      <c r="E115" s="20">
        <v>2012</v>
      </c>
      <c r="F115" s="21">
        <v>2011</v>
      </c>
      <c r="G115" s="22">
        <v>2008</v>
      </c>
      <c r="H115" s="23">
        <v>2003</v>
      </c>
      <c r="I115" s="24">
        <v>2017</v>
      </c>
      <c r="J115" s="25">
        <v>2009</v>
      </c>
      <c r="K115" s="23">
        <v>2006</v>
      </c>
      <c r="L115" s="26">
        <v>2018</v>
      </c>
      <c r="M115" s="441">
        <v>2015</v>
      </c>
      <c r="N115" s="20"/>
      <c r="O115" s="2" t="s">
        <v>86</v>
      </c>
    </row>
    <row r="116" spans="1:15" x14ac:dyDescent="0.3">
      <c r="A116" s="2" t="s">
        <v>342</v>
      </c>
      <c r="B116" s="18">
        <v>105</v>
      </c>
      <c r="C116" s="17">
        <v>0</v>
      </c>
      <c r="D116" s="19">
        <v>0</v>
      </c>
      <c r="E116" s="20">
        <v>0</v>
      </c>
      <c r="F116" s="21">
        <v>0</v>
      </c>
      <c r="G116" s="22">
        <v>3</v>
      </c>
      <c r="H116" s="23">
        <v>15</v>
      </c>
      <c r="I116" s="24">
        <v>21</v>
      </c>
      <c r="J116" s="25">
        <v>21</v>
      </c>
      <c r="K116" s="23">
        <v>4</v>
      </c>
      <c r="L116" s="26">
        <v>0</v>
      </c>
      <c r="M116" s="441">
        <v>0</v>
      </c>
      <c r="N116" s="20">
        <v>0</v>
      </c>
      <c r="O116" s="2" t="s">
        <v>342</v>
      </c>
    </row>
    <row r="117" spans="1:15" x14ac:dyDescent="0.3">
      <c r="A117" s="2" t="s">
        <v>86</v>
      </c>
      <c r="B117" s="18">
        <v>2016</v>
      </c>
      <c r="C117" s="17"/>
      <c r="D117" s="19"/>
      <c r="E117" s="20">
        <v>2020</v>
      </c>
      <c r="F117" s="21">
        <v>2012</v>
      </c>
      <c r="G117" s="22">
        <v>2013</v>
      </c>
      <c r="H117" s="23">
        <v>2002</v>
      </c>
      <c r="I117" s="24">
        <v>2004</v>
      </c>
      <c r="J117" s="25">
        <v>2014</v>
      </c>
      <c r="K117" s="23">
        <v>2001</v>
      </c>
      <c r="L117" s="26">
        <v>2020</v>
      </c>
      <c r="M117" s="441">
        <v>2020</v>
      </c>
      <c r="N117" s="20"/>
      <c r="O117" s="2" t="s">
        <v>86</v>
      </c>
    </row>
    <row r="118" spans="1:15" x14ac:dyDescent="0.3">
      <c r="A118" s="2" t="s">
        <v>343</v>
      </c>
      <c r="B118" s="100">
        <v>43926</v>
      </c>
      <c r="C118" s="17"/>
      <c r="D118" s="19"/>
      <c r="E118" s="20"/>
      <c r="F118" s="21"/>
      <c r="G118" s="22"/>
      <c r="H118" s="23"/>
      <c r="I118" s="24"/>
      <c r="J118" s="25"/>
      <c r="K118" s="23"/>
      <c r="L118" s="26"/>
      <c r="M118" s="441"/>
      <c r="N118" s="20"/>
      <c r="O118" s="2"/>
    </row>
    <row r="119" spans="1:15" x14ac:dyDescent="0.3">
      <c r="A119" s="2" t="s">
        <v>344</v>
      </c>
      <c r="B119" s="38">
        <v>41707</v>
      </c>
      <c r="C119" s="17"/>
      <c r="D119" s="19"/>
      <c r="E119" s="20"/>
      <c r="F119" s="21"/>
      <c r="G119" s="22"/>
      <c r="H119" s="23"/>
      <c r="I119" s="24"/>
      <c r="J119" s="25"/>
      <c r="K119" s="23"/>
      <c r="L119" s="26"/>
      <c r="M119" s="441"/>
      <c r="N119" s="20"/>
      <c r="O119" s="2"/>
    </row>
    <row r="120" spans="1:15" x14ac:dyDescent="0.3">
      <c r="A120" s="2" t="s">
        <v>345</v>
      </c>
      <c r="B120" s="38">
        <v>39560</v>
      </c>
      <c r="C120" s="17"/>
      <c r="D120" s="19"/>
      <c r="E120" s="20"/>
      <c r="F120" s="21"/>
      <c r="G120" s="22"/>
      <c r="H120" s="23"/>
      <c r="I120" s="24"/>
      <c r="J120" s="25"/>
      <c r="K120" s="23"/>
      <c r="L120" s="26"/>
      <c r="M120" s="441"/>
      <c r="N120" s="20"/>
      <c r="O120" s="2"/>
    </row>
    <row r="121" spans="1:15" x14ac:dyDescent="0.3">
      <c r="A121" s="2" t="s">
        <v>346</v>
      </c>
      <c r="B121" s="100">
        <v>44097</v>
      </c>
      <c r="C121" s="17"/>
      <c r="D121" s="19"/>
      <c r="E121" s="20"/>
      <c r="F121" s="21"/>
      <c r="G121" s="22"/>
      <c r="H121" s="23"/>
      <c r="I121" s="24"/>
      <c r="J121" s="25"/>
      <c r="K121" s="23"/>
      <c r="L121" s="26"/>
      <c r="M121" s="441"/>
      <c r="N121" s="20"/>
      <c r="O121" s="2"/>
    </row>
    <row r="122" spans="1:15" x14ac:dyDescent="0.3">
      <c r="A122" s="2" t="s">
        <v>347</v>
      </c>
      <c r="B122" s="38">
        <v>44097</v>
      </c>
      <c r="C122" s="17"/>
      <c r="D122" s="19"/>
      <c r="E122" s="20"/>
      <c r="F122" s="21"/>
      <c r="G122" s="22"/>
      <c r="H122" s="23"/>
      <c r="I122" s="24"/>
      <c r="J122" s="25"/>
      <c r="K122" s="23"/>
      <c r="L122" s="26"/>
      <c r="M122" s="441"/>
      <c r="N122" s="20"/>
      <c r="O122" s="2"/>
    </row>
    <row r="123" spans="1:15" x14ac:dyDescent="0.3">
      <c r="A123" s="101" t="s">
        <v>348</v>
      </c>
      <c r="B123" s="102">
        <v>41944</v>
      </c>
      <c r="C123" s="103"/>
      <c r="D123" s="104"/>
      <c r="E123" s="105"/>
      <c r="F123" s="106"/>
      <c r="G123" s="107"/>
      <c r="H123" s="108"/>
      <c r="I123" s="109"/>
      <c r="J123" s="110"/>
      <c r="K123" s="108"/>
      <c r="L123" s="111"/>
      <c r="M123" s="452"/>
      <c r="N123" s="105"/>
      <c r="O123" s="101"/>
    </row>
    <row r="124" spans="1:15" x14ac:dyDescent="0.3">
      <c r="A124" s="15" t="s">
        <v>154</v>
      </c>
      <c r="B124" s="16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 t="s">
        <v>154</v>
      </c>
    </row>
    <row r="125" spans="1:15" x14ac:dyDescent="0.3">
      <c r="A125" s="263" t="s">
        <v>155</v>
      </c>
      <c r="B125" s="264">
        <f>SUM(C125:N125)</f>
        <v>34</v>
      </c>
      <c r="C125" s="265">
        <v>0</v>
      </c>
      <c r="D125" s="266">
        <v>0</v>
      </c>
      <c r="E125" s="267">
        <v>0</v>
      </c>
      <c r="F125" s="268">
        <v>4</v>
      </c>
      <c r="G125" s="269">
        <v>4</v>
      </c>
      <c r="H125" s="270">
        <v>4</v>
      </c>
      <c r="I125" s="271">
        <v>5</v>
      </c>
      <c r="J125" s="272">
        <v>11</v>
      </c>
      <c r="K125" s="270">
        <v>6</v>
      </c>
      <c r="L125" s="273">
        <v>0</v>
      </c>
      <c r="M125" s="447">
        <v>0</v>
      </c>
      <c r="N125" s="267">
        <v>0</v>
      </c>
      <c r="O125" s="263" t="s">
        <v>155</v>
      </c>
    </row>
    <row r="126" spans="1:15" x14ac:dyDescent="0.3">
      <c r="A126" s="275" t="s">
        <v>156</v>
      </c>
      <c r="B126" s="253">
        <f>SUM(C126:N126)</f>
        <v>35.568187134502921</v>
      </c>
      <c r="C126" s="276">
        <v>0</v>
      </c>
      <c r="D126" s="277">
        <v>0</v>
      </c>
      <c r="E126" s="278">
        <v>0</v>
      </c>
      <c r="F126" s="279">
        <v>1.1110526315789473</v>
      </c>
      <c r="G126" s="280">
        <v>3.1425438596491224</v>
      </c>
      <c r="H126" s="281">
        <v>6.3540058479532151</v>
      </c>
      <c r="I126" s="282">
        <v>11.689064327485381</v>
      </c>
      <c r="J126" s="283">
        <v>9.4293567251461976</v>
      </c>
      <c r="K126" s="281">
        <v>3.5314912280701751</v>
      </c>
      <c r="L126" s="284">
        <v>0.31067251461988304</v>
      </c>
      <c r="M126" s="440">
        <v>0</v>
      </c>
      <c r="N126" s="278">
        <v>0</v>
      </c>
      <c r="O126" s="275" t="s">
        <v>156</v>
      </c>
    </row>
    <row r="127" spans="1:15" x14ac:dyDescent="0.3">
      <c r="A127" s="2" t="s">
        <v>157</v>
      </c>
      <c r="B127" s="18">
        <v>47</v>
      </c>
      <c r="C127" s="17">
        <v>0</v>
      </c>
      <c r="D127" s="19">
        <v>0</v>
      </c>
      <c r="E127" s="20">
        <v>0</v>
      </c>
      <c r="F127" s="21">
        <v>6</v>
      </c>
      <c r="G127" s="22">
        <v>8</v>
      </c>
      <c r="H127" s="23">
        <v>12</v>
      </c>
      <c r="I127" s="24">
        <v>26</v>
      </c>
      <c r="J127" s="25">
        <v>16</v>
      </c>
      <c r="K127" s="23">
        <v>9</v>
      </c>
      <c r="L127" s="26">
        <v>3</v>
      </c>
      <c r="M127" s="441">
        <v>0</v>
      </c>
      <c r="N127" s="20">
        <v>0</v>
      </c>
      <c r="O127" s="2" t="s">
        <v>157</v>
      </c>
    </row>
    <row r="128" spans="1:15" x14ac:dyDescent="0.3">
      <c r="A128" s="2" t="s">
        <v>86</v>
      </c>
      <c r="B128" s="18">
        <v>2006</v>
      </c>
      <c r="C128" s="17"/>
      <c r="D128" s="19"/>
      <c r="E128" s="20"/>
      <c r="F128" s="21">
        <v>2011</v>
      </c>
      <c r="G128" s="22">
        <v>2018</v>
      </c>
      <c r="H128" s="23">
        <v>2017</v>
      </c>
      <c r="I128" s="24">
        <v>2006</v>
      </c>
      <c r="J128" s="25">
        <v>2009</v>
      </c>
      <c r="K128" s="23">
        <v>2006</v>
      </c>
      <c r="L128" s="26">
        <v>2011</v>
      </c>
      <c r="M128" s="441"/>
      <c r="N128" s="20"/>
      <c r="O128" s="2" t="s">
        <v>86</v>
      </c>
    </row>
    <row r="129" spans="1:15" x14ac:dyDescent="0.3">
      <c r="A129" s="2" t="s">
        <v>158</v>
      </c>
      <c r="B129" s="18">
        <v>15</v>
      </c>
      <c r="C129" s="17">
        <v>0</v>
      </c>
      <c r="D129" s="19">
        <v>0</v>
      </c>
      <c r="E129" s="20">
        <v>0</v>
      </c>
      <c r="F129" s="21">
        <v>0</v>
      </c>
      <c r="G129" s="22">
        <v>0</v>
      </c>
      <c r="H129" s="23">
        <v>2</v>
      </c>
      <c r="I129" s="24">
        <v>4</v>
      </c>
      <c r="J129" s="25">
        <v>2</v>
      </c>
      <c r="K129" s="23">
        <v>0</v>
      </c>
      <c r="L129" s="26">
        <v>0</v>
      </c>
      <c r="M129" s="441">
        <v>0</v>
      </c>
      <c r="N129" s="20">
        <v>0</v>
      </c>
      <c r="O129" s="2" t="s">
        <v>158</v>
      </c>
    </row>
    <row r="130" spans="1:15" x14ac:dyDescent="0.3">
      <c r="A130" s="2" t="s">
        <v>86</v>
      </c>
      <c r="B130" s="18">
        <v>2007</v>
      </c>
      <c r="C130" s="17"/>
      <c r="D130" s="19"/>
      <c r="E130" s="20"/>
      <c r="F130" s="21">
        <v>2016</v>
      </c>
      <c r="G130" s="22">
        <v>2019</v>
      </c>
      <c r="H130" s="23">
        <v>2012</v>
      </c>
      <c r="I130" s="24">
        <v>2011</v>
      </c>
      <c r="J130" s="25">
        <v>2006</v>
      </c>
      <c r="K130" s="23">
        <v>2017</v>
      </c>
      <c r="L130" s="26">
        <v>2020</v>
      </c>
      <c r="M130" s="441"/>
      <c r="N130" s="20"/>
      <c r="O130" s="2" t="s">
        <v>86</v>
      </c>
    </row>
    <row r="131" spans="1:15" x14ac:dyDescent="0.3">
      <c r="A131" s="2" t="s">
        <v>159</v>
      </c>
      <c r="B131" s="100">
        <v>43929</v>
      </c>
      <c r="C131" s="17"/>
      <c r="D131" s="19"/>
      <c r="E131" s="20"/>
      <c r="F131" s="21"/>
      <c r="G131" s="22"/>
      <c r="H131" s="23"/>
      <c r="I131" s="24"/>
      <c r="J131" s="25"/>
      <c r="K131" s="23"/>
      <c r="L131" s="26"/>
      <c r="M131" s="441"/>
      <c r="N131" s="20"/>
      <c r="O131" s="2"/>
    </row>
    <row r="132" spans="1:15" x14ac:dyDescent="0.3">
      <c r="A132" s="2" t="s">
        <v>160</v>
      </c>
      <c r="B132" s="38">
        <v>42834</v>
      </c>
      <c r="C132" s="17"/>
      <c r="D132" s="19"/>
      <c r="E132" s="20"/>
      <c r="F132" s="21"/>
      <c r="G132" s="22"/>
      <c r="H132" s="23"/>
      <c r="I132" s="24"/>
      <c r="J132" s="25"/>
      <c r="K132" s="23"/>
      <c r="L132" s="26"/>
      <c r="M132" s="441"/>
      <c r="N132" s="20"/>
      <c r="O132" s="2"/>
    </row>
    <row r="133" spans="1:15" x14ac:dyDescent="0.3">
      <c r="A133" s="2" t="s">
        <v>161</v>
      </c>
      <c r="B133" s="38">
        <v>38876</v>
      </c>
      <c r="C133" s="17"/>
      <c r="D133" s="19"/>
      <c r="E133" s="20"/>
      <c r="F133" s="21"/>
      <c r="G133" s="22"/>
      <c r="H133" s="23"/>
      <c r="I133" s="24"/>
      <c r="J133" s="25"/>
      <c r="K133" s="23"/>
      <c r="L133" s="26"/>
      <c r="M133" s="441"/>
      <c r="N133" s="20"/>
      <c r="O133" s="2"/>
    </row>
    <row r="134" spans="1:15" x14ac:dyDescent="0.3">
      <c r="A134" s="2" t="s">
        <v>162</v>
      </c>
      <c r="B134" s="100">
        <v>44094</v>
      </c>
      <c r="C134" s="17"/>
      <c r="D134" s="19"/>
      <c r="E134" s="20"/>
      <c r="F134" s="21"/>
      <c r="G134" s="22"/>
      <c r="H134" s="23"/>
      <c r="I134" s="24"/>
      <c r="J134" s="25"/>
      <c r="K134" s="23"/>
      <c r="L134" s="26"/>
      <c r="M134" s="441"/>
      <c r="N134" s="20"/>
      <c r="O134" s="2"/>
    </row>
    <row r="135" spans="1:15" x14ac:dyDescent="0.3">
      <c r="A135" s="2" t="s">
        <v>163</v>
      </c>
      <c r="B135" s="38">
        <v>39299</v>
      </c>
      <c r="C135" s="17"/>
      <c r="D135" s="19"/>
      <c r="E135" s="20"/>
      <c r="F135" s="21"/>
      <c r="G135" s="22"/>
      <c r="H135" s="23"/>
      <c r="I135" s="24"/>
      <c r="J135" s="25"/>
      <c r="K135" s="23"/>
      <c r="L135" s="26"/>
      <c r="M135" s="441"/>
      <c r="N135" s="20"/>
      <c r="O135" s="2"/>
    </row>
    <row r="136" spans="1:15" ht="15" thickBot="1" x14ac:dyDescent="0.35">
      <c r="A136" s="101" t="s">
        <v>164</v>
      </c>
      <c r="B136" s="102">
        <v>37177</v>
      </c>
      <c r="C136" s="103"/>
      <c r="D136" s="104"/>
      <c r="E136" s="105"/>
      <c r="F136" s="106"/>
      <c r="G136" s="107"/>
      <c r="H136" s="108"/>
      <c r="I136" s="109"/>
      <c r="J136" s="110"/>
      <c r="K136" s="108"/>
      <c r="L136" s="111"/>
      <c r="M136" s="452"/>
      <c r="N136" s="105"/>
      <c r="O136" s="101"/>
    </row>
    <row r="137" spans="1:15" ht="15" thickTop="1" x14ac:dyDescent="0.3">
      <c r="A137" s="61" t="s">
        <v>386</v>
      </c>
      <c r="B137" s="62">
        <f>SUM(C137:N137)</f>
        <v>27</v>
      </c>
      <c r="C137" s="63">
        <v>0</v>
      </c>
      <c r="D137" s="64">
        <v>0</v>
      </c>
      <c r="E137" s="65">
        <v>0</v>
      </c>
      <c r="F137" s="66">
        <v>0</v>
      </c>
      <c r="G137" s="67">
        <v>2</v>
      </c>
      <c r="H137" s="68">
        <v>4</v>
      </c>
      <c r="I137" s="69">
        <v>5</v>
      </c>
      <c r="J137" s="70">
        <v>11</v>
      </c>
      <c r="K137" s="68">
        <v>5</v>
      </c>
      <c r="L137" s="71">
        <v>0</v>
      </c>
      <c r="M137" s="453">
        <v>0</v>
      </c>
      <c r="N137" s="65">
        <v>0</v>
      </c>
      <c r="O137" s="61" t="s">
        <v>386</v>
      </c>
    </row>
    <row r="138" spans="1:15" x14ac:dyDescent="0.3">
      <c r="A138" s="113" t="s">
        <v>156</v>
      </c>
      <c r="B138" s="114">
        <f>SUM(C138:N138)</f>
        <v>22.75</v>
      </c>
      <c r="C138" s="115">
        <v>0</v>
      </c>
      <c r="D138" s="116">
        <v>0</v>
      </c>
      <c r="E138" s="117">
        <v>0</v>
      </c>
      <c r="F138" s="118">
        <v>0</v>
      </c>
      <c r="G138" s="119">
        <v>1.25</v>
      </c>
      <c r="H138" s="120">
        <v>3</v>
      </c>
      <c r="I138" s="121">
        <v>5.5</v>
      </c>
      <c r="J138" s="122">
        <v>8.25</v>
      </c>
      <c r="K138" s="120">
        <v>4.75</v>
      </c>
      <c r="L138" s="123">
        <v>0</v>
      </c>
      <c r="M138" s="454">
        <v>0</v>
      </c>
      <c r="N138" s="117">
        <v>0</v>
      </c>
      <c r="O138" s="113" t="s">
        <v>156</v>
      </c>
    </row>
    <row r="139" spans="1:15" x14ac:dyDescent="0.3">
      <c r="A139" s="35" t="s">
        <v>157</v>
      </c>
      <c r="B139" s="138"/>
      <c r="C139" s="139">
        <v>0</v>
      </c>
      <c r="D139" s="140">
        <v>0</v>
      </c>
      <c r="E139" s="141">
        <v>0</v>
      </c>
      <c r="F139" s="142">
        <v>3</v>
      </c>
      <c r="G139" s="143">
        <v>8</v>
      </c>
      <c r="H139" s="144">
        <v>12</v>
      </c>
      <c r="I139" s="145">
        <v>21</v>
      </c>
      <c r="J139" s="146">
        <v>26</v>
      </c>
      <c r="K139" s="144">
        <v>13</v>
      </c>
      <c r="L139" s="147">
        <v>4</v>
      </c>
      <c r="M139" s="455"/>
      <c r="N139" s="141">
        <v>0</v>
      </c>
      <c r="O139" s="35" t="s">
        <v>157</v>
      </c>
    </row>
    <row r="140" spans="1:15" x14ac:dyDescent="0.3">
      <c r="A140" s="35" t="s">
        <v>86</v>
      </c>
      <c r="B140" s="138"/>
      <c r="C140" s="139"/>
      <c r="D140" s="140"/>
      <c r="E140" s="141"/>
      <c r="F140" s="142">
        <v>1945</v>
      </c>
      <c r="G140" s="143">
        <v>1945</v>
      </c>
      <c r="H140" s="144">
        <v>1976</v>
      </c>
      <c r="I140" s="145">
        <v>2018</v>
      </c>
      <c r="J140" s="146">
        <v>1947</v>
      </c>
      <c r="K140" s="144">
        <v>1959</v>
      </c>
      <c r="L140" s="147">
        <v>1959</v>
      </c>
      <c r="M140" s="455"/>
      <c r="N140" s="141"/>
      <c r="O140" s="35" t="s">
        <v>86</v>
      </c>
    </row>
    <row r="141" spans="1:15" x14ac:dyDescent="0.3">
      <c r="A141" s="35" t="s">
        <v>158</v>
      </c>
      <c r="B141" s="138"/>
      <c r="C141" s="139">
        <v>0</v>
      </c>
      <c r="D141" s="140">
        <v>0</v>
      </c>
      <c r="E141" s="141">
        <v>0</v>
      </c>
      <c r="F141" s="142">
        <v>0</v>
      </c>
      <c r="G141" s="143">
        <v>0</v>
      </c>
      <c r="H141" s="144">
        <v>0</v>
      </c>
      <c r="I141" s="145">
        <v>0</v>
      </c>
      <c r="J141" s="146">
        <v>0</v>
      </c>
      <c r="K141" s="144">
        <v>0</v>
      </c>
      <c r="L141" s="147">
        <v>0</v>
      </c>
      <c r="M141" s="455"/>
      <c r="N141" s="141">
        <v>0</v>
      </c>
      <c r="O141" s="35" t="s">
        <v>158</v>
      </c>
    </row>
    <row r="142" spans="1:15" x14ac:dyDescent="0.3">
      <c r="A142" s="149" t="s">
        <v>86</v>
      </c>
      <c r="B142" s="138"/>
      <c r="C142" s="139"/>
      <c r="D142" s="140"/>
      <c r="E142" s="141"/>
      <c r="F142" s="142">
        <v>2020</v>
      </c>
      <c r="G142" s="143">
        <v>2019</v>
      </c>
      <c r="H142" s="144" t="s">
        <v>99</v>
      </c>
      <c r="I142" s="145" t="s">
        <v>99</v>
      </c>
      <c r="J142" s="146">
        <v>2006</v>
      </c>
      <c r="K142" s="144">
        <v>2017</v>
      </c>
      <c r="L142" s="147">
        <v>2020</v>
      </c>
      <c r="M142" s="455"/>
      <c r="N142" s="141"/>
      <c r="O142" s="149" t="s">
        <v>86</v>
      </c>
    </row>
    <row r="143" spans="1:15" x14ac:dyDescent="0.3">
      <c r="A143" s="15" t="s">
        <v>166</v>
      </c>
      <c r="B143" s="16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 t="s">
        <v>166</v>
      </c>
    </row>
    <row r="144" spans="1:15" x14ac:dyDescent="0.3">
      <c r="A144" s="263" t="s">
        <v>167</v>
      </c>
      <c r="B144" s="264">
        <f>SUM(C144:N144)</f>
        <v>15</v>
      </c>
      <c r="C144" s="265">
        <v>0</v>
      </c>
      <c r="D144" s="266">
        <v>0</v>
      </c>
      <c r="E144" s="267">
        <v>0</v>
      </c>
      <c r="F144" s="268">
        <v>0</v>
      </c>
      <c r="G144" s="269">
        <v>0</v>
      </c>
      <c r="H144" s="270">
        <v>2</v>
      </c>
      <c r="I144" s="271">
        <v>2</v>
      </c>
      <c r="J144" s="272">
        <v>9</v>
      </c>
      <c r="K144" s="270">
        <v>2</v>
      </c>
      <c r="L144" s="273">
        <v>0</v>
      </c>
      <c r="M144" s="447">
        <v>0</v>
      </c>
      <c r="N144" s="267">
        <v>0</v>
      </c>
      <c r="O144" s="263" t="s">
        <v>167</v>
      </c>
    </row>
    <row r="145" spans="1:15" x14ac:dyDescent="0.3">
      <c r="A145" s="275" t="s">
        <v>168</v>
      </c>
      <c r="B145" s="253">
        <f>SUM(C145:N145)</f>
        <v>8.007923976608188</v>
      </c>
      <c r="C145" s="276">
        <v>0</v>
      </c>
      <c r="D145" s="277">
        <v>0</v>
      </c>
      <c r="E145" s="278">
        <v>0</v>
      </c>
      <c r="F145" s="279">
        <v>0</v>
      </c>
      <c r="G145" s="280">
        <v>5.9152046783625747E-2</v>
      </c>
      <c r="H145" s="281">
        <v>1.4140058479532165</v>
      </c>
      <c r="I145" s="282">
        <v>3.3147953216374266</v>
      </c>
      <c r="J145" s="283">
        <v>2.7383040935672516</v>
      </c>
      <c r="K145" s="281">
        <v>0.48166666666666669</v>
      </c>
      <c r="L145" s="284">
        <v>0</v>
      </c>
      <c r="M145" s="440">
        <v>0</v>
      </c>
      <c r="N145" s="278">
        <v>0</v>
      </c>
      <c r="O145" s="275" t="s">
        <v>168</v>
      </c>
    </row>
    <row r="146" spans="1:15" x14ac:dyDescent="0.3">
      <c r="A146" s="2" t="s">
        <v>169</v>
      </c>
      <c r="B146" s="18">
        <v>16</v>
      </c>
      <c r="C146" s="17">
        <v>0</v>
      </c>
      <c r="D146" s="19">
        <v>0</v>
      </c>
      <c r="E146" s="20">
        <v>0</v>
      </c>
      <c r="F146" s="21">
        <v>0</v>
      </c>
      <c r="G146" s="22">
        <v>1</v>
      </c>
      <c r="H146" s="23">
        <v>4</v>
      </c>
      <c r="I146" s="24">
        <v>13</v>
      </c>
      <c r="J146" s="25">
        <v>10</v>
      </c>
      <c r="K146" s="23">
        <v>2</v>
      </c>
      <c r="L146" s="26">
        <v>0</v>
      </c>
      <c r="M146" s="441">
        <v>0</v>
      </c>
      <c r="N146" s="20">
        <v>0</v>
      </c>
      <c r="O146" s="2" t="s">
        <v>169</v>
      </c>
    </row>
    <row r="147" spans="1:15" x14ac:dyDescent="0.3">
      <c r="A147" s="2" t="s">
        <v>86</v>
      </c>
      <c r="B147" s="18">
        <v>2006</v>
      </c>
      <c r="C147" s="17"/>
      <c r="D147" s="19"/>
      <c r="E147" s="20"/>
      <c r="F147" s="21"/>
      <c r="G147" s="22">
        <v>2005</v>
      </c>
      <c r="H147" s="23">
        <v>2005</v>
      </c>
      <c r="I147" s="24">
        <v>2006</v>
      </c>
      <c r="J147" s="25">
        <v>2003</v>
      </c>
      <c r="K147" s="23">
        <v>2020</v>
      </c>
      <c r="L147" s="26"/>
      <c r="M147" s="441"/>
      <c r="N147" s="20"/>
      <c r="O147" s="2" t="s">
        <v>86</v>
      </c>
    </row>
    <row r="148" spans="1:15" x14ac:dyDescent="0.3">
      <c r="A148" s="2" t="s">
        <v>170</v>
      </c>
      <c r="B148" s="18">
        <v>2</v>
      </c>
      <c r="C148" s="17">
        <v>0</v>
      </c>
      <c r="D148" s="19">
        <v>0</v>
      </c>
      <c r="E148" s="20">
        <v>0</v>
      </c>
      <c r="F148" s="21">
        <v>0</v>
      </c>
      <c r="G148" s="22">
        <v>0</v>
      </c>
      <c r="H148" s="23">
        <v>0</v>
      </c>
      <c r="I148" s="24">
        <v>0</v>
      </c>
      <c r="J148" s="25">
        <v>0</v>
      </c>
      <c r="K148" s="23">
        <v>0</v>
      </c>
      <c r="L148" s="26">
        <v>0</v>
      </c>
      <c r="M148" s="441">
        <v>0</v>
      </c>
      <c r="N148" s="20">
        <v>0</v>
      </c>
      <c r="O148" s="2" t="s">
        <v>170</v>
      </c>
    </row>
    <row r="149" spans="1:15" x14ac:dyDescent="0.3">
      <c r="A149" s="87" t="s">
        <v>86</v>
      </c>
      <c r="B149" s="88">
        <v>2007</v>
      </c>
      <c r="C149" s="89"/>
      <c r="D149" s="90"/>
      <c r="E149" s="91"/>
      <c r="F149" s="92"/>
      <c r="G149" s="93">
        <v>2020</v>
      </c>
      <c r="H149" s="94">
        <v>2016</v>
      </c>
      <c r="I149" s="95">
        <v>2005</v>
      </c>
      <c r="J149" s="96">
        <v>2014</v>
      </c>
      <c r="K149" s="94">
        <v>2019</v>
      </c>
      <c r="L149" s="97"/>
      <c r="M149" s="450"/>
      <c r="N149" s="91"/>
      <c r="O149" s="87" t="s">
        <v>86</v>
      </c>
    </row>
    <row r="150" spans="1:15" x14ac:dyDescent="0.3">
      <c r="A150" s="2" t="s">
        <v>171</v>
      </c>
      <c r="B150" s="100">
        <v>44006</v>
      </c>
      <c r="C150" s="17"/>
      <c r="D150" s="19"/>
      <c r="E150" s="20"/>
      <c r="F150" s="21"/>
      <c r="G150" s="22"/>
      <c r="H150" s="23"/>
      <c r="I150" s="24"/>
      <c r="J150" s="25"/>
      <c r="K150" s="23"/>
      <c r="L150" s="26"/>
      <c r="M150" s="441"/>
      <c r="N150" s="20"/>
      <c r="O150" s="2"/>
    </row>
    <row r="151" spans="1:15" x14ac:dyDescent="0.3">
      <c r="A151" s="2" t="s">
        <v>172</v>
      </c>
      <c r="B151" s="38">
        <v>38499</v>
      </c>
      <c r="C151" s="17"/>
      <c r="D151" s="19"/>
      <c r="E151" s="20"/>
      <c r="F151" s="21"/>
      <c r="G151" s="22"/>
      <c r="H151" s="23"/>
      <c r="I151" s="24"/>
      <c r="J151" s="25"/>
      <c r="K151" s="23"/>
      <c r="L151" s="26"/>
      <c r="M151" s="441"/>
      <c r="N151" s="20"/>
      <c r="O151" s="2"/>
    </row>
    <row r="152" spans="1:15" x14ac:dyDescent="0.3">
      <c r="A152" s="2" t="s">
        <v>173</v>
      </c>
      <c r="B152" s="38">
        <v>39657</v>
      </c>
      <c r="C152" s="17"/>
      <c r="D152" s="19"/>
      <c r="E152" s="20"/>
      <c r="F152" s="21"/>
      <c r="G152" s="22"/>
      <c r="H152" s="23"/>
      <c r="I152" s="24"/>
      <c r="J152" s="25"/>
      <c r="K152" s="23"/>
      <c r="L152" s="26"/>
      <c r="M152" s="441"/>
      <c r="N152" s="20"/>
      <c r="O152" s="2"/>
    </row>
    <row r="153" spans="1:15" x14ac:dyDescent="0.3">
      <c r="A153" s="2" t="s">
        <v>174</v>
      </c>
      <c r="B153" s="100">
        <v>44089</v>
      </c>
      <c r="C153" s="17"/>
      <c r="D153" s="19"/>
      <c r="E153" s="20"/>
      <c r="F153" s="21"/>
      <c r="G153" s="22"/>
      <c r="H153" s="23"/>
      <c r="I153" s="24"/>
      <c r="J153" s="25"/>
      <c r="K153" s="23"/>
      <c r="L153" s="26"/>
      <c r="M153" s="441"/>
      <c r="N153" s="20"/>
      <c r="O153" s="2"/>
    </row>
    <row r="154" spans="1:15" x14ac:dyDescent="0.3">
      <c r="A154" s="2" t="s">
        <v>175</v>
      </c>
      <c r="B154" s="38">
        <v>40379</v>
      </c>
      <c r="C154" s="17"/>
      <c r="D154" s="19"/>
      <c r="E154" s="20"/>
      <c r="F154" s="21"/>
      <c r="G154" s="22"/>
      <c r="H154" s="23"/>
      <c r="I154" s="24"/>
      <c r="J154" s="25"/>
      <c r="K154" s="23"/>
      <c r="L154" s="26"/>
      <c r="M154" s="441"/>
      <c r="N154" s="20"/>
      <c r="O154" s="2"/>
    </row>
    <row r="155" spans="1:15" ht="15" thickBot="1" x14ac:dyDescent="0.35">
      <c r="A155" s="101" t="s">
        <v>176</v>
      </c>
      <c r="B155" s="102">
        <v>37885</v>
      </c>
      <c r="C155" s="103"/>
      <c r="D155" s="104"/>
      <c r="E155" s="105"/>
      <c r="F155" s="106"/>
      <c r="G155" s="107"/>
      <c r="H155" s="108"/>
      <c r="I155" s="109"/>
      <c r="J155" s="110"/>
      <c r="K155" s="108"/>
      <c r="L155" s="111"/>
      <c r="M155" s="452"/>
      <c r="N155" s="105"/>
      <c r="O155" s="101"/>
    </row>
    <row r="156" spans="1:15" ht="15" thickTop="1" x14ac:dyDescent="0.3">
      <c r="A156" s="61" t="s">
        <v>177</v>
      </c>
      <c r="B156" s="62">
        <f>SUM(C156:N156)</f>
        <v>15</v>
      </c>
      <c r="C156" s="63">
        <v>0</v>
      </c>
      <c r="D156" s="64">
        <v>0</v>
      </c>
      <c r="E156" s="65">
        <v>0</v>
      </c>
      <c r="F156" s="66">
        <v>0</v>
      </c>
      <c r="G156" s="67">
        <v>0</v>
      </c>
      <c r="H156" s="68">
        <v>2</v>
      </c>
      <c r="I156" s="69">
        <v>2</v>
      </c>
      <c r="J156" s="70">
        <v>9</v>
      </c>
      <c r="K156" s="68">
        <v>2</v>
      </c>
      <c r="L156" s="71">
        <v>0</v>
      </c>
      <c r="M156" s="453">
        <v>0</v>
      </c>
      <c r="N156" s="65">
        <v>0</v>
      </c>
      <c r="O156" s="61" t="s">
        <v>177</v>
      </c>
    </row>
    <row r="157" spans="1:15" x14ac:dyDescent="0.3">
      <c r="A157" s="2" t="s">
        <v>168</v>
      </c>
      <c r="B157" s="18">
        <f>SUM(C157:N157)</f>
        <v>3</v>
      </c>
      <c r="C157" s="17">
        <v>0</v>
      </c>
      <c r="D157" s="19">
        <v>0</v>
      </c>
      <c r="E157" s="20">
        <v>0</v>
      </c>
      <c r="F157" s="21">
        <v>0</v>
      </c>
      <c r="G157" s="22">
        <v>0</v>
      </c>
      <c r="H157" s="23">
        <v>1</v>
      </c>
      <c r="I157" s="24">
        <v>1</v>
      </c>
      <c r="J157" s="25">
        <v>1</v>
      </c>
      <c r="K157" s="23">
        <v>0</v>
      </c>
      <c r="L157" s="26">
        <v>0</v>
      </c>
      <c r="M157" s="441">
        <v>0</v>
      </c>
      <c r="N157" s="20">
        <v>0</v>
      </c>
      <c r="O157" s="2" t="s">
        <v>168</v>
      </c>
    </row>
    <row r="158" spans="1:15" x14ac:dyDescent="0.3">
      <c r="A158" s="2" t="s">
        <v>169</v>
      </c>
      <c r="B158" s="16"/>
      <c r="C158" s="17">
        <v>0</v>
      </c>
      <c r="D158" s="19">
        <v>0</v>
      </c>
      <c r="E158" s="20">
        <v>0</v>
      </c>
      <c r="F158" s="21">
        <v>0</v>
      </c>
      <c r="G158" s="22">
        <v>4</v>
      </c>
      <c r="H158" s="23">
        <v>7</v>
      </c>
      <c r="I158" s="24">
        <v>7</v>
      </c>
      <c r="J158" s="25">
        <v>9</v>
      </c>
      <c r="K158" s="23">
        <v>3</v>
      </c>
      <c r="L158" s="26">
        <v>0</v>
      </c>
      <c r="M158" s="441">
        <v>0</v>
      </c>
      <c r="N158" s="20">
        <v>0</v>
      </c>
      <c r="O158" s="2" t="s">
        <v>169</v>
      </c>
    </row>
    <row r="159" spans="1:15" x14ac:dyDescent="0.3">
      <c r="A159" s="2" t="s">
        <v>86</v>
      </c>
      <c r="B159" s="16"/>
      <c r="C159" s="17"/>
      <c r="D159" s="19"/>
      <c r="E159" s="20"/>
      <c r="F159" s="21"/>
      <c r="G159" s="22">
        <v>1947</v>
      </c>
      <c r="H159" s="23">
        <v>1976</v>
      </c>
      <c r="I159" s="24">
        <v>2006</v>
      </c>
      <c r="J159" s="25">
        <v>2020</v>
      </c>
      <c r="K159" s="23">
        <v>1961</v>
      </c>
      <c r="L159" s="26"/>
      <c r="M159" s="441"/>
      <c r="N159" s="20"/>
      <c r="O159" s="2" t="s">
        <v>86</v>
      </c>
    </row>
    <row r="160" spans="1:15" x14ac:dyDescent="0.3">
      <c r="A160" s="2" t="s">
        <v>170</v>
      </c>
      <c r="B160" s="16"/>
      <c r="C160" s="17">
        <v>0</v>
      </c>
      <c r="D160" s="19">
        <v>0</v>
      </c>
      <c r="E160" s="20">
        <v>0</v>
      </c>
      <c r="F160" s="21">
        <v>0</v>
      </c>
      <c r="G160" s="22">
        <v>0</v>
      </c>
      <c r="H160" s="23">
        <v>0</v>
      </c>
      <c r="I160" s="24">
        <v>0</v>
      </c>
      <c r="J160" s="25">
        <v>0</v>
      </c>
      <c r="K160" s="23">
        <v>0</v>
      </c>
      <c r="L160" s="26">
        <v>0</v>
      </c>
      <c r="M160" s="441">
        <v>0</v>
      </c>
      <c r="N160" s="20">
        <v>0</v>
      </c>
      <c r="O160" s="2" t="s">
        <v>170</v>
      </c>
    </row>
    <row r="161" spans="1:15" x14ac:dyDescent="0.3">
      <c r="A161" s="87" t="s">
        <v>86</v>
      </c>
      <c r="B161" s="16"/>
      <c r="C161" s="17"/>
      <c r="D161" s="19"/>
      <c r="E161" s="20"/>
      <c r="F161" s="21"/>
      <c r="G161" s="22">
        <v>2019</v>
      </c>
      <c r="H161" s="23">
        <v>2018</v>
      </c>
      <c r="I161" s="24">
        <v>2004</v>
      </c>
      <c r="J161" s="25">
        <v>2014</v>
      </c>
      <c r="K161" s="23">
        <v>2019</v>
      </c>
      <c r="L161" s="26"/>
      <c r="M161" s="441"/>
      <c r="N161" s="20"/>
      <c r="O161" s="87" t="s">
        <v>86</v>
      </c>
    </row>
    <row r="162" spans="1:15" x14ac:dyDescent="0.3">
      <c r="A162" s="15" t="s">
        <v>178</v>
      </c>
      <c r="B162" s="16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 t="s">
        <v>178</v>
      </c>
    </row>
    <row r="163" spans="1:15" x14ac:dyDescent="0.3">
      <c r="A163" s="263" t="s">
        <v>179</v>
      </c>
      <c r="B163" s="264">
        <f>SUM(C163:N163)</f>
        <v>695.20000000000016</v>
      </c>
      <c r="C163" s="265">
        <v>43</v>
      </c>
      <c r="D163" s="266">
        <v>134.19999999999999</v>
      </c>
      <c r="E163" s="267">
        <v>73.8</v>
      </c>
      <c r="F163" s="268">
        <v>39.6</v>
      </c>
      <c r="G163" s="269">
        <v>18</v>
      </c>
      <c r="H163" s="270">
        <v>39.200000000000003</v>
      </c>
      <c r="I163" s="271">
        <v>20.8</v>
      </c>
      <c r="J163" s="272">
        <v>76</v>
      </c>
      <c r="K163" s="270">
        <v>24.8</v>
      </c>
      <c r="L163" s="273">
        <v>113</v>
      </c>
      <c r="M163" s="447">
        <v>37.6</v>
      </c>
      <c r="N163" s="267">
        <v>75.2</v>
      </c>
      <c r="O163" s="263" t="s">
        <v>179</v>
      </c>
    </row>
    <row r="164" spans="1:15" x14ac:dyDescent="0.3">
      <c r="A164" s="275" t="s">
        <v>180</v>
      </c>
      <c r="B164" s="253">
        <f>SUM(C164:N164)</f>
        <v>759.48678362573105</v>
      </c>
      <c r="C164" s="276">
        <v>64.138070175438585</v>
      </c>
      <c r="D164" s="277">
        <v>55.360935672514621</v>
      </c>
      <c r="E164" s="278">
        <v>58.942192982456142</v>
      </c>
      <c r="F164" s="279">
        <v>40.737894736842101</v>
      </c>
      <c r="G164" s="280">
        <v>59.294473684210537</v>
      </c>
      <c r="H164" s="281">
        <v>50.116578947368424</v>
      </c>
      <c r="I164" s="286">
        <v>67.779152046783636</v>
      </c>
      <c r="J164" s="283">
        <v>83.370935672514591</v>
      </c>
      <c r="K164" s="281">
        <v>54.523888888888891</v>
      </c>
      <c r="L164" s="284">
        <v>63.473538011695922</v>
      </c>
      <c r="M164" s="440">
        <v>79.751169590643286</v>
      </c>
      <c r="N164" s="278">
        <v>81.997953216374285</v>
      </c>
      <c r="O164" s="275" t="s">
        <v>180</v>
      </c>
    </row>
    <row r="165" spans="1:15" x14ac:dyDescent="0.3">
      <c r="A165" s="2" t="s">
        <v>28</v>
      </c>
      <c r="B165" s="18">
        <f t="shared" ref="B165:N165" si="10">INT((B163-B164)*10000/B164)/100</f>
        <v>-8.4700000000000006</v>
      </c>
      <c r="C165" s="17">
        <f t="shared" si="10"/>
        <v>-32.96</v>
      </c>
      <c r="D165" s="19">
        <f t="shared" si="10"/>
        <v>142.4</v>
      </c>
      <c r="E165" s="20">
        <f t="shared" si="10"/>
        <v>25.2</v>
      </c>
      <c r="F165" s="21">
        <f t="shared" si="10"/>
        <v>-2.8</v>
      </c>
      <c r="G165" s="22">
        <f t="shared" si="10"/>
        <v>-69.650000000000006</v>
      </c>
      <c r="H165" s="23">
        <f t="shared" si="10"/>
        <v>-21.79</v>
      </c>
      <c r="I165" s="24">
        <f t="shared" si="10"/>
        <v>-69.319999999999993</v>
      </c>
      <c r="J165" s="25">
        <f t="shared" si="10"/>
        <v>-8.85</v>
      </c>
      <c r="K165" s="23">
        <f t="shared" si="10"/>
        <v>-54.52</v>
      </c>
      <c r="L165" s="26">
        <f t="shared" si="10"/>
        <v>78.02</v>
      </c>
      <c r="M165" s="441">
        <f t="shared" si="10"/>
        <v>-52.86</v>
      </c>
      <c r="N165" s="20">
        <f t="shared" si="10"/>
        <v>-8.3000000000000007</v>
      </c>
      <c r="O165" s="2" t="s">
        <v>28</v>
      </c>
    </row>
    <row r="166" spans="1:15" x14ac:dyDescent="0.3">
      <c r="A166" s="2" t="s">
        <v>181</v>
      </c>
      <c r="B166" s="18">
        <v>1180</v>
      </c>
      <c r="C166" s="17">
        <v>105.6</v>
      </c>
      <c r="D166" s="19">
        <v>135.5</v>
      </c>
      <c r="E166" s="20">
        <v>185</v>
      </c>
      <c r="F166" s="21">
        <v>182.5</v>
      </c>
      <c r="G166" s="22">
        <v>128</v>
      </c>
      <c r="H166" s="23">
        <v>107</v>
      </c>
      <c r="I166" s="24">
        <v>144.6</v>
      </c>
      <c r="J166" s="25">
        <v>164.5</v>
      </c>
      <c r="K166" s="23">
        <v>144.5</v>
      </c>
      <c r="L166" s="26">
        <v>162.19999999999999</v>
      </c>
      <c r="M166" s="441">
        <v>175</v>
      </c>
      <c r="N166" s="20">
        <v>130.5</v>
      </c>
      <c r="O166" s="2" t="s">
        <v>181</v>
      </c>
    </row>
    <row r="167" spans="1:15" x14ac:dyDescent="0.3">
      <c r="A167" s="2" t="s">
        <v>86</v>
      </c>
      <c r="B167" s="18">
        <v>2001</v>
      </c>
      <c r="C167" s="17">
        <v>2018</v>
      </c>
      <c r="D167" s="19">
        <v>2002</v>
      </c>
      <c r="E167" s="20">
        <v>2001</v>
      </c>
      <c r="F167" s="21">
        <v>2001</v>
      </c>
      <c r="G167" s="22">
        <v>2006</v>
      </c>
      <c r="H167" s="23">
        <v>2007</v>
      </c>
      <c r="I167" s="24">
        <v>2012</v>
      </c>
      <c r="J167" s="25">
        <v>2002</v>
      </c>
      <c r="K167" s="23">
        <v>2001</v>
      </c>
      <c r="L167" s="26">
        <v>2012</v>
      </c>
      <c r="M167" s="441">
        <v>2002</v>
      </c>
      <c r="N167" s="20">
        <v>2002</v>
      </c>
      <c r="O167" s="2" t="s">
        <v>86</v>
      </c>
    </row>
    <row r="168" spans="1:15" x14ac:dyDescent="0.3">
      <c r="A168" s="2" t="s">
        <v>182</v>
      </c>
      <c r="B168" s="18">
        <v>529</v>
      </c>
      <c r="C168" s="17">
        <v>32</v>
      </c>
      <c r="D168" s="19">
        <v>5.6</v>
      </c>
      <c r="E168" s="20">
        <v>19</v>
      </c>
      <c r="F168" s="21">
        <v>7.4</v>
      </c>
      <c r="G168" s="22">
        <v>9.6</v>
      </c>
      <c r="H168" s="23">
        <v>12.8</v>
      </c>
      <c r="I168" s="24">
        <v>9.8000000000000007</v>
      </c>
      <c r="J168" s="25">
        <v>9.4</v>
      </c>
      <c r="K168" s="23">
        <v>7</v>
      </c>
      <c r="L168" s="26">
        <v>26.2</v>
      </c>
      <c r="M168" s="441">
        <v>28.2</v>
      </c>
      <c r="N168" s="20">
        <v>19.600000000000001</v>
      </c>
      <c r="O168" s="2" t="s">
        <v>182</v>
      </c>
    </row>
    <row r="169" spans="1:15" ht="15" thickBot="1" x14ac:dyDescent="0.35">
      <c r="A169" s="87" t="s">
        <v>86</v>
      </c>
      <c r="B169" s="88">
        <v>2003</v>
      </c>
      <c r="C169" s="89">
        <v>2007</v>
      </c>
      <c r="D169" s="90">
        <v>2012</v>
      </c>
      <c r="E169" s="91">
        <v>2003</v>
      </c>
      <c r="F169" s="92">
        <v>2017</v>
      </c>
      <c r="G169" s="93">
        <v>2011</v>
      </c>
      <c r="H169" s="94">
        <v>2018</v>
      </c>
      <c r="I169" s="95">
        <v>2018</v>
      </c>
      <c r="J169" s="96">
        <v>2009</v>
      </c>
      <c r="K169" s="94">
        <v>2003</v>
      </c>
      <c r="L169" s="97">
        <v>2016</v>
      </c>
      <c r="M169" s="450">
        <v>2011</v>
      </c>
      <c r="N169" s="91">
        <v>2016</v>
      </c>
      <c r="O169" s="87" t="s">
        <v>86</v>
      </c>
    </row>
    <row r="170" spans="1:15" ht="15" thickTop="1" x14ac:dyDescent="0.3">
      <c r="A170" s="61" t="s">
        <v>183</v>
      </c>
      <c r="B170" s="62">
        <f>SUM(C170:N170)</f>
        <v>833.1</v>
      </c>
      <c r="C170" s="63">
        <v>54.4</v>
      </c>
      <c r="D170" s="64">
        <v>139.4</v>
      </c>
      <c r="E170" s="65">
        <v>75.400000000000006</v>
      </c>
      <c r="F170" s="66">
        <v>29</v>
      </c>
      <c r="G170" s="67">
        <v>27.4</v>
      </c>
      <c r="H170" s="68">
        <v>53.1</v>
      </c>
      <c r="I170" s="69">
        <v>19.399999999999999</v>
      </c>
      <c r="J170" s="70">
        <v>120</v>
      </c>
      <c r="K170" s="68">
        <v>37.6</v>
      </c>
      <c r="L170" s="71">
        <v>122.5</v>
      </c>
      <c r="M170" s="453">
        <v>64.099999999999994</v>
      </c>
      <c r="N170" s="65">
        <v>90.8</v>
      </c>
      <c r="O170" s="61" t="s">
        <v>183</v>
      </c>
    </row>
    <row r="171" spans="1:15" x14ac:dyDescent="0.3">
      <c r="A171" s="2" t="s">
        <v>184</v>
      </c>
      <c r="B171" s="18">
        <v>748</v>
      </c>
      <c r="C171" s="17">
        <v>60</v>
      </c>
      <c r="D171" s="19">
        <v>49.4</v>
      </c>
      <c r="E171" s="20">
        <v>49.1</v>
      </c>
      <c r="F171" s="21">
        <v>50.6</v>
      </c>
      <c r="G171" s="22">
        <v>55.2</v>
      </c>
      <c r="H171" s="23">
        <v>64.5</v>
      </c>
      <c r="I171" s="24">
        <v>55.1</v>
      </c>
      <c r="J171" s="25">
        <v>66.900000000000006</v>
      </c>
      <c r="K171" s="23">
        <v>75</v>
      </c>
      <c r="L171" s="26">
        <v>71.3</v>
      </c>
      <c r="M171" s="441">
        <v>77.2</v>
      </c>
      <c r="N171" s="20">
        <v>73.7</v>
      </c>
      <c r="O171" s="2" t="s">
        <v>184</v>
      </c>
    </row>
    <row r="172" spans="1:15" x14ac:dyDescent="0.3">
      <c r="A172" s="2" t="s">
        <v>28</v>
      </c>
      <c r="B172" s="18">
        <f t="shared" ref="B172:N172" si="11">INT((B170-B171)*10000/B171)/100</f>
        <v>11.37</v>
      </c>
      <c r="C172" s="17">
        <f t="shared" si="11"/>
        <v>-9.34</v>
      </c>
      <c r="D172" s="19">
        <f t="shared" si="11"/>
        <v>182.18</v>
      </c>
      <c r="E172" s="20">
        <f t="shared" si="11"/>
        <v>53.56</v>
      </c>
      <c r="F172" s="21">
        <f t="shared" si="11"/>
        <v>-42.69</v>
      </c>
      <c r="G172" s="22">
        <f t="shared" si="11"/>
        <v>-50.37</v>
      </c>
      <c r="H172" s="23">
        <f t="shared" si="11"/>
        <v>-17.68</v>
      </c>
      <c r="I172" s="24">
        <f t="shared" si="11"/>
        <v>-64.8</v>
      </c>
      <c r="J172" s="25">
        <f t="shared" si="11"/>
        <v>79.37</v>
      </c>
      <c r="K172" s="23">
        <f t="shared" si="11"/>
        <v>-49.87</v>
      </c>
      <c r="L172" s="26">
        <f t="shared" si="11"/>
        <v>71.8</v>
      </c>
      <c r="M172" s="441">
        <f t="shared" si="11"/>
        <v>-16.97</v>
      </c>
      <c r="N172" s="20">
        <f t="shared" si="11"/>
        <v>23.2</v>
      </c>
      <c r="O172" s="2" t="s">
        <v>28</v>
      </c>
    </row>
    <row r="173" spans="1:15" x14ac:dyDescent="0.3">
      <c r="A173" s="2" t="s">
        <v>181</v>
      </c>
      <c r="B173" s="16"/>
      <c r="C173" s="17">
        <v>145</v>
      </c>
      <c r="D173" s="19">
        <v>132</v>
      </c>
      <c r="E173" s="20">
        <v>169</v>
      </c>
      <c r="F173" s="21">
        <v>148</v>
      </c>
      <c r="G173" s="22">
        <v>114</v>
      </c>
      <c r="H173" s="23">
        <v>150</v>
      </c>
      <c r="I173" s="24">
        <v>135.69999999999999</v>
      </c>
      <c r="J173" s="25">
        <v>174</v>
      </c>
      <c r="K173" s="23">
        <v>171</v>
      </c>
      <c r="L173" s="26">
        <v>216</v>
      </c>
      <c r="M173" s="441">
        <v>169</v>
      </c>
      <c r="N173" s="20">
        <v>204</v>
      </c>
      <c r="O173" s="2" t="s">
        <v>181</v>
      </c>
    </row>
    <row r="174" spans="1:15" x14ac:dyDescent="0.3">
      <c r="A174" s="2" t="s">
        <v>86</v>
      </c>
      <c r="B174" s="16"/>
      <c r="C174" s="17">
        <v>1995</v>
      </c>
      <c r="D174" s="19">
        <v>1957</v>
      </c>
      <c r="E174" s="20">
        <v>2001</v>
      </c>
      <c r="F174" s="21">
        <v>2000</v>
      </c>
      <c r="G174" s="22">
        <v>1945</v>
      </c>
      <c r="H174" s="23">
        <v>2003</v>
      </c>
      <c r="I174" s="24">
        <v>2012</v>
      </c>
      <c r="J174" s="25">
        <v>1945</v>
      </c>
      <c r="K174" s="23">
        <v>1958</v>
      </c>
      <c r="L174" s="26">
        <v>2000</v>
      </c>
      <c r="M174" s="441">
        <v>2000</v>
      </c>
      <c r="N174" s="20">
        <v>1965</v>
      </c>
      <c r="O174" s="2" t="s">
        <v>86</v>
      </c>
    </row>
    <row r="175" spans="1:15" x14ac:dyDescent="0.3">
      <c r="A175" s="2" t="s">
        <v>182</v>
      </c>
      <c r="B175" s="16"/>
      <c r="C175" s="17">
        <v>3</v>
      </c>
      <c r="D175" s="19">
        <v>2</v>
      </c>
      <c r="E175" s="20">
        <v>3</v>
      </c>
      <c r="F175" s="21">
        <v>6</v>
      </c>
      <c r="G175" s="22">
        <v>9</v>
      </c>
      <c r="H175" s="23">
        <v>3</v>
      </c>
      <c r="I175" s="24">
        <v>12</v>
      </c>
      <c r="J175" s="25">
        <v>9</v>
      </c>
      <c r="K175" s="23">
        <v>2</v>
      </c>
      <c r="L175" s="26">
        <v>5</v>
      </c>
      <c r="M175" s="441">
        <v>8</v>
      </c>
      <c r="N175" s="20">
        <v>9</v>
      </c>
      <c r="O175" s="2" t="s">
        <v>182</v>
      </c>
    </row>
    <row r="176" spans="1:15" x14ac:dyDescent="0.3">
      <c r="A176" s="87" t="s">
        <v>86</v>
      </c>
      <c r="B176" s="16"/>
      <c r="C176" s="17">
        <v>1997</v>
      </c>
      <c r="D176" s="19">
        <v>1959</v>
      </c>
      <c r="E176" s="20">
        <v>1953</v>
      </c>
      <c r="F176" s="21">
        <v>2007</v>
      </c>
      <c r="G176" s="22">
        <v>1989</v>
      </c>
      <c r="H176" s="23" t="s">
        <v>790</v>
      </c>
      <c r="I176" s="24">
        <v>1982</v>
      </c>
      <c r="J176" s="25">
        <v>1991</v>
      </c>
      <c r="K176" s="23">
        <v>1959</v>
      </c>
      <c r="L176" s="26">
        <v>1969</v>
      </c>
      <c r="M176" s="441">
        <v>1955</v>
      </c>
      <c r="N176" s="20">
        <v>1971</v>
      </c>
      <c r="O176" s="87" t="s">
        <v>86</v>
      </c>
    </row>
    <row r="177" spans="1:15" x14ac:dyDescent="0.3">
      <c r="A177" s="15" t="s">
        <v>185</v>
      </c>
      <c r="B177" s="16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 t="s">
        <v>185</v>
      </c>
    </row>
    <row r="178" spans="1:15" x14ac:dyDescent="0.3">
      <c r="A178" s="3" t="s">
        <v>186</v>
      </c>
      <c r="B178" s="4">
        <f>SUM(C178:N178)</f>
        <v>1776.07</v>
      </c>
      <c r="C178" s="423">
        <v>40.659999999999997</v>
      </c>
      <c r="D178" s="424">
        <v>55.82</v>
      </c>
      <c r="E178" s="425">
        <v>164.63</v>
      </c>
      <c r="F178" s="426">
        <v>266.85000000000002</v>
      </c>
      <c r="G178" s="427">
        <v>298.25</v>
      </c>
      <c r="H178" s="428">
        <v>230.5</v>
      </c>
      <c r="I178" s="429">
        <v>231.1</v>
      </c>
      <c r="J178" s="430">
        <v>178.3</v>
      </c>
      <c r="K178" s="428">
        <v>159.5</v>
      </c>
      <c r="L178" s="431">
        <v>73</v>
      </c>
      <c r="M178" s="456">
        <v>52.33</v>
      </c>
      <c r="N178" s="425">
        <v>25.13</v>
      </c>
      <c r="O178" s="3" t="s">
        <v>186</v>
      </c>
    </row>
    <row r="179" spans="1:15" x14ac:dyDescent="0.3">
      <c r="A179" s="2" t="s">
        <v>187</v>
      </c>
      <c r="B179" s="4">
        <f>SUM(C179:N179)</f>
        <v>1645</v>
      </c>
      <c r="C179" s="17">
        <v>68</v>
      </c>
      <c r="D179" s="19">
        <v>80</v>
      </c>
      <c r="E179" s="20">
        <v>115</v>
      </c>
      <c r="F179" s="21">
        <v>162</v>
      </c>
      <c r="G179" s="22">
        <v>199</v>
      </c>
      <c r="H179" s="23">
        <v>206</v>
      </c>
      <c r="I179" s="24">
        <v>213</v>
      </c>
      <c r="J179" s="25">
        <v>213</v>
      </c>
      <c r="K179" s="23">
        <v>151</v>
      </c>
      <c r="L179" s="26">
        <v>116</v>
      </c>
      <c r="M179" s="441">
        <v>74</v>
      </c>
      <c r="N179" s="20">
        <v>48</v>
      </c>
      <c r="O179" s="2" t="s">
        <v>187</v>
      </c>
    </row>
    <row r="180" spans="1:15" x14ac:dyDescent="0.3">
      <c r="A180" s="2" t="s">
        <v>28</v>
      </c>
      <c r="B180" s="18">
        <f t="shared" ref="B180:N180" si="12">INT((B178-B179)*10000/B179)/100</f>
        <v>7.96</v>
      </c>
      <c r="C180" s="17">
        <f t="shared" si="12"/>
        <v>-40.21</v>
      </c>
      <c r="D180" s="19">
        <f t="shared" si="12"/>
        <v>-30.23</v>
      </c>
      <c r="E180" s="20">
        <f t="shared" si="12"/>
        <v>43.15</v>
      </c>
      <c r="F180" s="21">
        <f t="shared" si="12"/>
        <v>64.72</v>
      </c>
      <c r="G180" s="22">
        <f t="shared" si="12"/>
        <v>49.87</v>
      </c>
      <c r="H180" s="23">
        <f t="shared" si="12"/>
        <v>11.89</v>
      </c>
      <c r="I180" s="24">
        <f t="shared" si="12"/>
        <v>8.49</v>
      </c>
      <c r="J180" s="25">
        <f t="shared" si="12"/>
        <v>-16.3</v>
      </c>
      <c r="K180" s="23">
        <f t="shared" si="12"/>
        <v>5.62</v>
      </c>
      <c r="L180" s="26">
        <f t="shared" si="12"/>
        <v>-37.07</v>
      </c>
      <c r="M180" s="441">
        <f t="shared" si="12"/>
        <v>-29.29</v>
      </c>
      <c r="N180" s="20">
        <f t="shared" si="12"/>
        <v>-47.65</v>
      </c>
      <c r="O180" s="2" t="s">
        <v>28</v>
      </c>
    </row>
    <row r="181" spans="1:15" x14ac:dyDescent="0.3">
      <c r="A181" s="2" t="s">
        <v>188</v>
      </c>
      <c r="B181" s="18">
        <v>1817.63</v>
      </c>
      <c r="C181" s="17">
        <v>95</v>
      </c>
      <c r="D181" s="19">
        <v>154</v>
      </c>
      <c r="E181" s="20">
        <v>204</v>
      </c>
      <c r="F181" s="21">
        <v>291</v>
      </c>
      <c r="G181" s="22">
        <v>298.25</v>
      </c>
      <c r="H181" s="23">
        <v>292</v>
      </c>
      <c r="I181" s="24">
        <v>310</v>
      </c>
      <c r="J181" s="25">
        <v>284</v>
      </c>
      <c r="K181" s="23">
        <v>238</v>
      </c>
      <c r="L181" s="26">
        <v>179</v>
      </c>
      <c r="M181" s="441">
        <v>95</v>
      </c>
      <c r="N181" s="20">
        <v>90.3</v>
      </c>
      <c r="O181" s="2" t="s">
        <v>188</v>
      </c>
    </row>
    <row r="182" spans="1:15" x14ac:dyDescent="0.3">
      <c r="A182" s="2" t="s">
        <v>86</v>
      </c>
      <c r="B182" s="18">
        <v>2015</v>
      </c>
      <c r="C182" s="17">
        <v>2005</v>
      </c>
      <c r="D182" s="19">
        <v>2008</v>
      </c>
      <c r="E182" s="20">
        <v>2014</v>
      </c>
      <c r="F182" s="21">
        <v>2007</v>
      </c>
      <c r="G182" s="22">
        <v>2020</v>
      </c>
      <c r="H182" s="23">
        <v>1976</v>
      </c>
      <c r="I182" s="24">
        <v>1990</v>
      </c>
      <c r="J182" s="25">
        <v>1976</v>
      </c>
      <c r="K182" s="23">
        <v>1997</v>
      </c>
      <c r="L182" s="26">
        <v>1965</v>
      </c>
      <c r="M182" s="441">
        <v>2005</v>
      </c>
      <c r="N182" s="20">
        <v>2013</v>
      </c>
      <c r="O182" s="2" t="s">
        <v>86</v>
      </c>
    </row>
    <row r="183" spans="1:15" x14ac:dyDescent="0.3">
      <c r="A183" s="2" t="s">
        <v>189</v>
      </c>
      <c r="B183" s="18">
        <v>1603</v>
      </c>
      <c r="C183" s="17">
        <v>32</v>
      </c>
      <c r="D183" s="19">
        <v>28</v>
      </c>
      <c r="E183" s="20">
        <v>54</v>
      </c>
      <c r="F183" s="21">
        <v>100</v>
      </c>
      <c r="G183" s="22">
        <v>120</v>
      </c>
      <c r="H183" s="23">
        <v>115</v>
      </c>
      <c r="I183" s="24">
        <v>141</v>
      </c>
      <c r="J183" s="25">
        <v>127</v>
      </c>
      <c r="K183" s="23">
        <v>81</v>
      </c>
      <c r="L183" s="26">
        <v>52</v>
      </c>
      <c r="M183" s="441">
        <v>42</v>
      </c>
      <c r="N183" s="20">
        <v>17</v>
      </c>
      <c r="O183" s="2" t="s">
        <v>189</v>
      </c>
    </row>
    <row r="184" spans="1:15" x14ac:dyDescent="0.3">
      <c r="A184" s="2" t="s">
        <v>86</v>
      </c>
      <c r="B184" s="18">
        <v>2002</v>
      </c>
      <c r="C184" s="17">
        <v>1964</v>
      </c>
      <c r="D184" s="19">
        <v>2006</v>
      </c>
      <c r="E184" s="20">
        <v>2001</v>
      </c>
      <c r="F184" s="21">
        <v>1998</v>
      </c>
      <c r="G184" s="22">
        <v>2006</v>
      </c>
      <c r="H184" s="23">
        <v>2007</v>
      </c>
      <c r="I184" s="24">
        <v>1965</v>
      </c>
      <c r="J184" s="25">
        <v>1968</v>
      </c>
      <c r="K184" s="23">
        <v>1984</v>
      </c>
      <c r="L184" s="26">
        <v>1998</v>
      </c>
      <c r="M184" s="441">
        <v>2010</v>
      </c>
      <c r="N184" s="20">
        <v>1988</v>
      </c>
      <c r="O184" s="2" t="s">
        <v>86</v>
      </c>
    </row>
    <row r="185" spans="1:15" x14ac:dyDescent="0.3">
      <c r="A185" s="15" t="s">
        <v>190</v>
      </c>
      <c r="B185" s="16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 t="s">
        <v>190</v>
      </c>
    </row>
    <row r="186" spans="1:15" x14ac:dyDescent="0.3">
      <c r="A186" s="263" t="s">
        <v>191</v>
      </c>
      <c r="B186" s="264">
        <f>SUM(C186:N186)</f>
        <v>130</v>
      </c>
      <c r="C186" s="265">
        <v>11</v>
      </c>
      <c r="D186" s="266">
        <v>19</v>
      </c>
      <c r="E186" s="267">
        <v>12</v>
      </c>
      <c r="F186" s="268">
        <v>5</v>
      </c>
      <c r="G186" s="269">
        <v>3</v>
      </c>
      <c r="H186" s="270">
        <v>10</v>
      </c>
      <c r="I186" s="271">
        <v>6</v>
      </c>
      <c r="J186" s="272">
        <v>12</v>
      </c>
      <c r="K186" s="270">
        <v>9</v>
      </c>
      <c r="L186" s="273">
        <v>19</v>
      </c>
      <c r="M186" s="447">
        <v>8</v>
      </c>
      <c r="N186" s="267">
        <v>16</v>
      </c>
      <c r="O186" s="263" t="s">
        <v>191</v>
      </c>
    </row>
    <row r="187" spans="1:15" x14ac:dyDescent="0.3">
      <c r="A187" s="275" t="s">
        <v>192</v>
      </c>
      <c r="B187" s="253">
        <f>SUM(C187:N187)</f>
        <v>129.05678362573096</v>
      </c>
      <c r="C187" s="276">
        <v>12.91029239766082</v>
      </c>
      <c r="D187" s="277">
        <v>10.849619883040935</v>
      </c>
      <c r="E187" s="278">
        <v>10.376929824561403</v>
      </c>
      <c r="F187" s="279">
        <v>8.1252046783625733</v>
      </c>
      <c r="G187" s="280">
        <v>10.063538011695904</v>
      </c>
      <c r="H187" s="281">
        <v>8.2711988304093556</v>
      </c>
      <c r="I187" s="282">
        <v>10.529970760233915</v>
      </c>
      <c r="J187" s="283">
        <v>11.096549707602339</v>
      </c>
      <c r="K187" s="281">
        <v>8.7282748538011692</v>
      </c>
      <c r="L187" s="284">
        <v>11.16421052631579</v>
      </c>
      <c r="M187" s="440">
        <v>13.215847953216375</v>
      </c>
      <c r="N187" s="278">
        <v>13.725146198830409</v>
      </c>
      <c r="O187" s="275" t="s">
        <v>192</v>
      </c>
    </row>
    <row r="188" spans="1:15" x14ac:dyDescent="0.3">
      <c r="A188" s="2" t="s">
        <v>193</v>
      </c>
      <c r="B188" s="18">
        <v>174</v>
      </c>
      <c r="C188" s="17">
        <v>20</v>
      </c>
      <c r="D188" s="19">
        <v>21</v>
      </c>
      <c r="E188" s="20">
        <v>20</v>
      </c>
      <c r="F188" s="21">
        <v>21</v>
      </c>
      <c r="G188" s="22">
        <v>21</v>
      </c>
      <c r="H188" s="23">
        <v>15</v>
      </c>
      <c r="I188" s="24">
        <v>17</v>
      </c>
      <c r="J188" s="25">
        <v>19</v>
      </c>
      <c r="K188" s="23">
        <v>18</v>
      </c>
      <c r="L188" s="26">
        <v>19</v>
      </c>
      <c r="M188" s="441">
        <v>18</v>
      </c>
      <c r="N188" s="20">
        <v>23</v>
      </c>
      <c r="O188" s="2" t="s">
        <v>193</v>
      </c>
    </row>
    <row r="189" spans="1:15" x14ac:dyDescent="0.3">
      <c r="A189" s="2" t="s">
        <v>86</v>
      </c>
      <c r="B189" s="18">
        <v>2002</v>
      </c>
      <c r="C189" s="17">
        <v>2014</v>
      </c>
      <c r="D189" s="19">
        <v>2002</v>
      </c>
      <c r="E189" s="20">
        <v>2008</v>
      </c>
      <c r="F189" s="21">
        <v>2001</v>
      </c>
      <c r="G189" s="22">
        <v>2002</v>
      </c>
      <c r="H189" s="23">
        <v>2007</v>
      </c>
      <c r="I189" s="24">
        <v>2007</v>
      </c>
      <c r="J189" s="25">
        <v>2014</v>
      </c>
      <c r="K189" s="23">
        <v>2001</v>
      </c>
      <c r="L189" s="26">
        <v>2020</v>
      </c>
      <c r="M189" s="441">
        <v>2009</v>
      </c>
      <c r="N189" s="20">
        <v>2011</v>
      </c>
      <c r="O189" s="2" t="s">
        <v>86</v>
      </c>
    </row>
    <row r="190" spans="1:15" x14ac:dyDescent="0.3">
      <c r="A190" s="2" t="s">
        <v>194</v>
      </c>
      <c r="B190" s="18">
        <v>109</v>
      </c>
      <c r="C190" s="17">
        <v>8</v>
      </c>
      <c r="D190" s="19">
        <v>2</v>
      </c>
      <c r="E190" s="20">
        <v>4</v>
      </c>
      <c r="F190" s="21">
        <v>2</v>
      </c>
      <c r="G190" s="22">
        <v>3</v>
      </c>
      <c r="H190" s="23">
        <v>2</v>
      </c>
      <c r="I190" s="24">
        <v>5</v>
      </c>
      <c r="J190" s="25">
        <v>2</v>
      </c>
      <c r="K190" s="23">
        <v>2</v>
      </c>
      <c r="L190" s="26">
        <v>4</v>
      </c>
      <c r="M190" s="441">
        <v>4</v>
      </c>
      <c r="N190" s="20">
        <v>3</v>
      </c>
      <c r="O190" s="2" t="s">
        <v>194</v>
      </c>
    </row>
    <row r="191" spans="1:15" ht="15" thickBot="1" x14ac:dyDescent="0.35">
      <c r="A191" s="87" t="s">
        <v>86</v>
      </c>
      <c r="B191" s="88">
        <v>2009</v>
      </c>
      <c r="C191" s="89">
        <v>2009</v>
      </c>
      <c r="D191" s="90">
        <v>2012</v>
      </c>
      <c r="E191" s="91">
        <v>2012</v>
      </c>
      <c r="F191" s="92">
        <v>2007</v>
      </c>
      <c r="G191" s="93">
        <v>2020</v>
      </c>
      <c r="H191" s="94">
        <v>2018</v>
      </c>
      <c r="I191" s="95">
        <v>2018</v>
      </c>
      <c r="J191" s="96">
        <v>2009</v>
      </c>
      <c r="K191" s="94">
        <v>2003</v>
      </c>
      <c r="L191" s="97">
        <v>2018</v>
      </c>
      <c r="M191" s="450">
        <v>2011</v>
      </c>
      <c r="N191" s="91">
        <v>2010</v>
      </c>
      <c r="O191" s="87" t="s">
        <v>86</v>
      </c>
    </row>
    <row r="192" spans="1:15" ht="15" thickTop="1" x14ac:dyDescent="0.3">
      <c r="A192" s="61" t="s">
        <v>195</v>
      </c>
      <c r="B192" s="62">
        <f>SUM(C192:N192)</f>
        <v>145</v>
      </c>
      <c r="C192" s="63">
        <v>12</v>
      </c>
      <c r="D192" s="64">
        <v>21</v>
      </c>
      <c r="E192" s="65">
        <v>11</v>
      </c>
      <c r="F192" s="66">
        <v>6</v>
      </c>
      <c r="G192" s="67">
        <v>4</v>
      </c>
      <c r="H192" s="68">
        <v>11</v>
      </c>
      <c r="I192" s="69">
        <v>5</v>
      </c>
      <c r="J192" s="70">
        <v>14</v>
      </c>
      <c r="K192" s="68">
        <v>11</v>
      </c>
      <c r="L192" s="71">
        <v>20</v>
      </c>
      <c r="M192" s="453">
        <v>11</v>
      </c>
      <c r="N192" s="65">
        <v>19</v>
      </c>
      <c r="O192" s="61" t="s">
        <v>195</v>
      </c>
    </row>
    <row r="193" spans="1:15" x14ac:dyDescent="0.3">
      <c r="A193" s="2" t="s">
        <v>192</v>
      </c>
      <c r="B193" s="18">
        <f>SUM(C193:N193)</f>
        <v>126</v>
      </c>
      <c r="C193" s="17">
        <v>11</v>
      </c>
      <c r="D193" s="19">
        <v>10</v>
      </c>
      <c r="E193" s="20">
        <v>10</v>
      </c>
      <c r="F193" s="21">
        <v>11</v>
      </c>
      <c r="G193" s="22">
        <v>10</v>
      </c>
      <c r="H193" s="23">
        <v>10</v>
      </c>
      <c r="I193" s="24">
        <v>9</v>
      </c>
      <c r="J193" s="25">
        <v>10</v>
      </c>
      <c r="K193" s="23">
        <v>11</v>
      </c>
      <c r="L193" s="26">
        <v>10</v>
      </c>
      <c r="M193" s="441">
        <v>12</v>
      </c>
      <c r="N193" s="20">
        <v>12</v>
      </c>
      <c r="O193" s="2" t="s">
        <v>192</v>
      </c>
    </row>
    <row r="194" spans="1:15" x14ac:dyDescent="0.3">
      <c r="A194" s="2" t="s">
        <v>193</v>
      </c>
      <c r="B194" s="16"/>
      <c r="C194" s="17">
        <v>24</v>
      </c>
      <c r="D194" s="19">
        <v>21</v>
      </c>
      <c r="E194" s="20">
        <v>23</v>
      </c>
      <c r="F194" s="21">
        <v>21</v>
      </c>
      <c r="G194" s="22">
        <v>20</v>
      </c>
      <c r="H194" s="23">
        <v>21</v>
      </c>
      <c r="I194" s="24">
        <v>21</v>
      </c>
      <c r="J194" s="25">
        <v>21</v>
      </c>
      <c r="K194" s="23">
        <v>22</v>
      </c>
      <c r="L194" s="26">
        <v>24</v>
      </c>
      <c r="M194" s="441">
        <v>23</v>
      </c>
      <c r="N194" s="20">
        <v>21</v>
      </c>
      <c r="O194" s="2" t="s">
        <v>193</v>
      </c>
    </row>
    <row r="195" spans="1:15" x14ac:dyDescent="0.3">
      <c r="A195" s="2" t="s">
        <v>86</v>
      </c>
      <c r="B195" s="16"/>
      <c r="C195" s="17">
        <v>1948</v>
      </c>
      <c r="D195" s="19">
        <v>2020</v>
      </c>
      <c r="E195" s="20">
        <v>1979</v>
      </c>
      <c r="F195" s="21">
        <v>2001</v>
      </c>
      <c r="G195" s="22">
        <v>2006</v>
      </c>
      <c r="H195" s="23">
        <v>1991</v>
      </c>
      <c r="I195" s="24">
        <v>1988</v>
      </c>
      <c r="J195" s="25">
        <v>1956</v>
      </c>
      <c r="K195" s="23">
        <v>1950</v>
      </c>
      <c r="L195" s="26">
        <v>1981</v>
      </c>
      <c r="M195" s="441">
        <v>2000</v>
      </c>
      <c r="N195" s="20" t="s">
        <v>99</v>
      </c>
      <c r="O195" s="2" t="s">
        <v>86</v>
      </c>
    </row>
    <row r="196" spans="1:15" x14ac:dyDescent="0.3">
      <c r="A196" s="2" t="s">
        <v>194</v>
      </c>
      <c r="B196" s="16"/>
      <c r="C196" s="17">
        <v>1</v>
      </c>
      <c r="D196" s="19">
        <v>1</v>
      </c>
      <c r="E196" s="20">
        <v>1</v>
      </c>
      <c r="F196" s="21">
        <v>2</v>
      </c>
      <c r="G196" s="22">
        <v>2</v>
      </c>
      <c r="H196" s="23">
        <v>0</v>
      </c>
      <c r="I196" s="24">
        <v>3</v>
      </c>
      <c r="J196" s="25">
        <v>2</v>
      </c>
      <c r="K196" s="23">
        <v>1</v>
      </c>
      <c r="L196" s="26">
        <v>2</v>
      </c>
      <c r="M196" s="441">
        <v>4</v>
      </c>
      <c r="N196" s="20">
        <v>2</v>
      </c>
      <c r="O196" s="2" t="s">
        <v>194</v>
      </c>
    </row>
    <row r="197" spans="1:15" x14ac:dyDescent="0.3">
      <c r="A197" s="87" t="s">
        <v>86</v>
      </c>
      <c r="B197" s="99"/>
      <c r="C197" s="89">
        <v>1997</v>
      </c>
      <c r="D197" s="90">
        <v>1959</v>
      </c>
      <c r="E197" s="91">
        <v>1953</v>
      </c>
      <c r="F197" s="92">
        <v>2007</v>
      </c>
      <c r="G197" s="93">
        <v>1989</v>
      </c>
      <c r="H197" s="94">
        <v>2018</v>
      </c>
      <c r="I197" s="95" t="s">
        <v>99</v>
      </c>
      <c r="J197" s="96">
        <v>1995</v>
      </c>
      <c r="K197" s="94">
        <v>1959</v>
      </c>
      <c r="L197" s="97">
        <v>1969</v>
      </c>
      <c r="M197" s="450" t="s">
        <v>99</v>
      </c>
      <c r="N197" s="91">
        <v>1971</v>
      </c>
      <c r="O197" s="87" t="s">
        <v>86</v>
      </c>
    </row>
    <row r="198" spans="1:15" x14ac:dyDescent="0.3">
      <c r="A198" s="15" t="s">
        <v>196</v>
      </c>
      <c r="B198" s="16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 t="s">
        <v>196</v>
      </c>
    </row>
    <row r="199" spans="1:15" x14ac:dyDescent="0.3">
      <c r="A199" s="3" t="s">
        <v>197</v>
      </c>
      <c r="B199" s="18">
        <f>MAX(C199:N199)</f>
        <v>25.6</v>
      </c>
      <c r="C199" s="5">
        <v>9.1999999999999993</v>
      </c>
      <c r="D199" s="6">
        <v>14</v>
      </c>
      <c r="E199" s="7">
        <v>12.6</v>
      </c>
      <c r="F199" s="8">
        <v>18.2</v>
      </c>
      <c r="G199" s="9">
        <v>12.4</v>
      </c>
      <c r="H199" s="10">
        <v>8.6</v>
      </c>
      <c r="I199" s="11">
        <v>3.4</v>
      </c>
      <c r="J199" s="12">
        <v>25.6</v>
      </c>
      <c r="K199" s="10">
        <v>7.2</v>
      </c>
      <c r="L199" s="13">
        <v>13.2</v>
      </c>
      <c r="M199" s="442">
        <v>11</v>
      </c>
      <c r="N199" s="7">
        <v>16.2</v>
      </c>
      <c r="O199" s="3" t="s">
        <v>197</v>
      </c>
    </row>
    <row r="200" spans="1:15" x14ac:dyDescent="0.3">
      <c r="A200" s="35" t="s">
        <v>89</v>
      </c>
      <c r="B200" s="38">
        <v>44056</v>
      </c>
      <c r="C200" s="39" t="s">
        <v>811</v>
      </c>
      <c r="D200" s="40">
        <v>43888</v>
      </c>
      <c r="E200" s="41">
        <v>43900</v>
      </c>
      <c r="F200" s="42">
        <v>43938</v>
      </c>
      <c r="G200" s="43">
        <v>43961</v>
      </c>
      <c r="H200" s="44">
        <v>43998</v>
      </c>
      <c r="I200" s="45">
        <v>44020</v>
      </c>
      <c r="J200" s="46">
        <v>44056</v>
      </c>
      <c r="K200" s="44">
        <v>44097</v>
      </c>
      <c r="L200" s="47">
        <v>44105</v>
      </c>
      <c r="M200" s="443">
        <v>44150</v>
      </c>
      <c r="N200" s="41">
        <v>44192</v>
      </c>
      <c r="O200" s="35" t="s">
        <v>89</v>
      </c>
    </row>
    <row r="201" spans="1:15" x14ac:dyDescent="0.3">
      <c r="A201" s="2" t="s">
        <v>198</v>
      </c>
      <c r="B201" s="18">
        <v>65</v>
      </c>
      <c r="C201" s="17">
        <v>25</v>
      </c>
      <c r="D201" s="19">
        <v>24.6</v>
      </c>
      <c r="E201" s="20">
        <v>23.4</v>
      </c>
      <c r="F201" s="21">
        <v>63.5</v>
      </c>
      <c r="G201" s="22">
        <v>50</v>
      </c>
      <c r="H201" s="23">
        <v>32</v>
      </c>
      <c r="I201" s="24">
        <v>48</v>
      </c>
      <c r="J201" s="25">
        <v>65</v>
      </c>
      <c r="K201" s="23">
        <v>32</v>
      </c>
      <c r="L201" s="26">
        <v>39.799999999999997</v>
      </c>
      <c r="M201" s="441">
        <v>45.4</v>
      </c>
      <c r="N201" s="20">
        <v>33.799999999999997</v>
      </c>
      <c r="O201" s="2" t="s">
        <v>198</v>
      </c>
    </row>
    <row r="202" spans="1:15" ht="15" thickBot="1" x14ac:dyDescent="0.35">
      <c r="A202" s="87" t="s">
        <v>89</v>
      </c>
      <c r="B202" s="179">
        <v>37494</v>
      </c>
      <c r="C202" s="89" t="s">
        <v>200</v>
      </c>
      <c r="D202" s="169">
        <v>40237</v>
      </c>
      <c r="E202" s="170">
        <v>40973</v>
      </c>
      <c r="F202" s="92" t="s">
        <v>202</v>
      </c>
      <c r="G202" s="172">
        <v>38843</v>
      </c>
      <c r="H202" s="173">
        <v>39210</v>
      </c>
      <c r="I202" s="95" t="s">
        <v>387</v>
      </c>
      <c r="J202" s="175">
        <v>37494</v>
      </c>
      <c r="K202" s="173">
        <v>37500</v>
      </c>
      <c r="L202" s="176">
        <v>41186</v>
      </c>
      <c r="M202" s="457">
        <v>40495</v>
      </c>
      <c r="N202" s="170">
        <v>41265</v>
      </c>
      <c r="O202" s="87" t="s">
        <v>89</v>
      </c>
    </row>
    <row r="203" spans="1:15" ht="15" thickTop="1" x14ac:dyDescent="0.3">
      <c r="A203" s="61" t="s">
        <v>206</v>
      </c>
      <c r="B203" s="114">
        <f>MAX(C203:N203)</f>
        <v>43.1</v>
      </c>
      <c r="C203" s="63">
        <v>11.7</v>
      </c>
      <c r="D203" s="64">
        <v>15.5</v>
      </c>
      <c r="E203" s="65">
        <v>17.899999999999999</v>
      </c>
      <c r="F203" s="66">
        <v>7.8</v>
      </c>
      <c r="G203" s="67">
        <v>14.4</v>
      </c>
      <c r="H203" s="68">
        <v>16</v>
      </c>
      <c r="I203" s="69">
        <v>6.6</v>
      </c>
      <c r="J203" s="70">
        <v>43.1</v>
      </c>
      <c r="K203" s="68">
        <v>10.4</v>
      </c>
      <c r="L203" s="71">
        <v>12.1</v>
      </c>
      <c r="M203" s="453">
        <v>18.3</v>
      </c>
      <c r="N203" s="65">
        <v>12.7</v>
      </c>
      <c r="O203" s="61" t="s">
        <v>206</v>
      </c>
    </row>
    <row r="204" spans="1:15" x14ac:dyDescent="0.3">
      <c r="A204" s="152" t="s">
        <v>89</v>
      </c>
      <c r="B204" s="464"/>
      <c r="C204" s="154">
        <v>43861</v>
      </c>
      <c r="D204" s="155">
        <v>43888</v>
      </c>
      <c r="E204" s="156">
        <v>43895</v>
      </c>
      <c r="F204" s="157">
        <v>43938</v>
      </c>
      <c r="G204" s="158">
        <v>43960</v>
      </c>
      <c r="H204" s="159">
        <v>43998</v>
      </c>
      <c r="I204" s="160">
        <v>44037</v>
      </c>
      <c r="J204" s="161">
        <v>44056</v>
      </c>
      <c r="K204" s="159">
        <v>44097</v>
      </c>
      <c r="L204" s="162">
        <v>44105</v>
      </c>
      <c r="M204" s="458">
        <v>44138</v>
      </c>
      <c r="N204" s="156">
        <v>44192</v>
      </c>
      <c r="O204" s="152" t="s">
        <v>89</v>
      </c>
    </row>
    <row r="205" spans="1:15" x14ac:dyDescent="0.3">
      <c r="A205" s="2" t="s">
        <v>198</v>
      </c>
      <c r="B205" s="18">
        <v>101.4</v>
      </c>
      <c r="C205" s="17">
        <v>41.1</v>
      </c>
      <c r="D205" s="19">
        <v>33.4</v>
      </c>
      <c r="E205" s="20">
        <v>31.4</v>
      </c>
      <c r="F205" s="21">
        <v>37.5</v>
      </c>
      <c r="G205" s="22">
        <v>44.7</v>
      </c>
      <c r="H205" s="23">
        <v>68.099999999999994</v>
      </c>
      <c r="I205" s="24">
        <v>77</v>
      </c>
      <c r="J205" s="25">
        <v>65</v>
      </c>
      <c r="K205" s="23">
        <v>101.4</v>
      </c>
      <c r="L205" s="26">
        <v>53.3</v>
      </c>
      <c r="M205" s="441">
        <v>37.4</v>
      </c>
      <c r="N205" s="20">
        <v>37.6</v>
      </c>
      <c r="O205" s="2" t="s">
        <v>198</v>
      </c>
    </row>
    <row r="206" spans="1:15" x14ac:dyDescent="0.3">
      <c r="A206" s="2" t="s">
        <v>89</v>
      </c>
      <c r="B206" s="38">
        <v>34587</v>
      </c>
      <c r="C206" s="73">
        <v>9135</v>
      </c>
      <c r="D206" s="74">
        <v>37299</v>
      </c>
      <c r="E206" s="75">
        <v>32574</v>
      </c>
      <c r="F206" s="76">
        <v>28582</v>
      </c>
      <c r="G206" s="77">
        <v>42873</v>
      </c>
      <c r="H206" s="78">
        <v>19540</v>
      </c>
      <c r="I206" s="79">
        <v>10049</v>
      </c>
      <c r="J206" s="80">
        <v>37494</v>
      </c>
      <c r="K206" s="78">
        <v>34587</v>
      </c>
      <c r="L206" s="81">
        <v>11973</v>
      </c>
      <c r="M206" s="445">
        <v>23334</v>
      </c>
      <c r="N206" s="75">
        <v>29207</v>
      </c>
      <c r="O206" s="2"/>
    </row>
    <row r="207" spans="1:15" x14ac:dyDescent="0.3">
      <c r="A207" s="15" t="s">
        <v>207</v>
      </c>
      <c r="B207" s="16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 t="s">
        <v>207</v>
      </c>
    </row>
    <row r="208" spans="1:15" x14ac:dyDescent="0.3">
      <c r="A208" s="263" t="s">
        <v>208</v>
      </c>
      <c r="B208" s="264">
        <f>SUM(C208:N208)</f>
        <v>2</v>
      </c>
      <c r="C208" s="265">
        <v>0</v>
      </c>
      <c r="D208" s="266">
        <v>1</v>
      </c>
      <c r="E208" s="267">
        <v>1</v>
      </c>
      <c r="F208" s="268">
        <v>0</v>
      </c>
      <c r="G208" s="269">
        <v>0</v>
      </c>
      <c r="H208" s="270">
        <v>0</v>
      </c>
      <c r="I208" s="271">
        <v>0</v>
      </c>
      <c r="J208" s="272">
        <v>0</v>
      </c>
      <c r="K208" s="270">
        <v>0</v>
      </c>
      <c r="L208" s="273">
        <v>0</v>
      </c>
      <c r="M208" s="447">
        <v>0</v>
      </c>
      <c r="N208" s="267">
        <v>0</v>
      </c>
      <c r="O208" s="263" t="s">
        <v>208</v>
      </c>
    </row>
    <row r="209" spans="1:15" x14ac:dyDescent="0.3">
      <c r="A209" s="275" t="s">
        <v>209</v>
      </c>
      <c r="B209" s="253">
        <f>SUM(C209:N209)</f>
        <v>11.002602339181283</v>
      </c>
      <c r="C209" s="276">
        <v>2.5248538011695905</v>
      </c>
      <c r="D209" s="277">
        <v>3.4817251461988299</v>
      </c>
      <c r="E209" s="278">
        <v>2.317514619883041</v>
      </c>
      <c r="F209" s="279">
        <v>0.36330409356725146</v>
      </c>
      <c r="G209" s="280">
        <v>0</v>
      </c>
      <c r="H209" s="281">
        <v>0</v>
      </c>
      <c r="I209" s="282">
        <v>0</v>
      </c>
      <c r="J209" s="283">
        <v>0</v>
      </c>
      <c r="K209" s="281">
        <v>0</v>
      </c>
      <c r="L209" s="284">
        <v>5.9152046783625747E-2</v>
      </c>
      <c r="M209" s="440">
        <v>0.47608187134502922</v>
      </c>
      <c r="N209" s="278">
        <v>1.7799707602339181</v>
      </c>
      <c r="O209" s="275" t="s">
        <v>209</v>
      </c>
    </row>
    <row r="210" spans="1:15" x14ac:dyDescent="0.3">
      <c r="A210" s="2" t="s">
        <v>210</v>
      </c>
      <c r="B210" s="18">
        <v>22</v>
      </c>
      <c r="C210" s="17">
        <v>9</v>
      </c>
      <c r="D210" s="19">
        <v>13</v>
      </c>
      <c r="E210" s="20">
        <v>7</v>
      </c>
      <c r="F210" s="21">
        <v>2</v>
      </c>
      <c r="G210" s="22">
        <v>0</v>
      </c>
      <c r="H210" s="23">
        <v>0</v>
      </c>
      <c r="I210" s="24">
        <v>0</v>
      </c>
      <c r="J210" s="25">
        <v>0</v>
      </c>
      <c r="K210" s="23">
        <v>0</v>
      </c>
      <c r="L210" s="26">
        <v>1</v>
      </c>
      <c r="M210" s="441">
        <v>2</v>
      </c>
      <c r="N210" s="20">
        <v>9</v>
      </c>
      <c r="O210" s="2" t="s">
        <v>210</v>
      </c>
    </row>
    <row r="211" spans="1:15" x14ac:dyDescent="0.3">
      <c r="A211" s="2" t="s">
        <v>86</v>
      </c>
      <c r="B211" s="18">
        <v>2005</v>
      </c>
      <c r="C211" s="17">
        <v>2010</v>
      </c>
      <c r="D211" s="19">
        <v>2010</v>
      </c>
      <c r="E211" s="20">
        <v>2006</v>
      </c>
      <c r="F211" s="21">
        <v>2017</v>
      </c>
      <c r="G211" s="22"/>
      <c r="H211" s="23"/>
      <c r="I211" s="24"/>
      <c r="J211" s="25"/>
      <c r="K211" s="23"/>
      <c r="L211" s="26">
        <v>2012</v>
      </c>
      <c r="M211" s="441">
        <v>2010</v>
      </c>
      <c r="N211" s="20">
        <v>2010</v>
      </c>
      <c r="O211" s="2" t="s">
        <v>86</v>
      </c>
    </row>
    <row r="212" spans="1:15" x14ac:dyDescent="0.3">
      <c r="A212" s="2" t="s">
        <v>211</v>
      </c>
      <c r="B212" s="18">
        <v>0</v>
      </c>
      <c r="C212" s="17">
        <v>0</v>
      </c>
      <c r="D212" s="19">
        <v>0</v>
      </c>
      <c r="E212" s="20">
        <v>0</v>
      </c>
      <c r="F212" s="21">
        <v>0</v>
      </c>
      <c r="G212" s="22">
        <v>0</v>
      </c>
      <c r="H212" s="23">
        <v>0</v>
      </c>
      <c r="I212" s="24">
        <v>0</v>
      </c>
      <c r="J212" s="25">
        <v>0</v>
      </c>
      <c r="K212" s="23">
        <v>0</v>
      </c>
      <c r="L212" s="26">
        <v>0</v>
      </c>
      <c r="M212" s="441">
        <v>0</v>
      </c>
      <c r="N212" s="20">
        <v>0</v>
      </c>
      <c r="O212" s="2" t="s">
        <v>211</v>
      </c>
    </row>
    <row r="213" spans="1:15" x14ac:dyDescent="0.3">
      <c r="A213" s="2" t="s">
        <v>126</v>
      </c>
      <c r="B213" s="18">
        <v>2011</v>
      </c>
      <c r="C213" s="17">
        <v>2020</v>
      </c>
      <c r="D213" s="19">
        <v>2015</v>
      </c>
      <c r="E213" s="20">
        <v>2019</v>
      </c>
      <c r="F213" s="21">
        <v>2020</v>
      </c>
      <c r="G213" s="22"/>
      <c r="H213" s="23"/>
      <c r="I213" s="24"/>
      <c r="J213" s="25"/>
      <c r="K213" s="23"/>
      <c r="L213" s="26">
        <v>2020</v>
      </c>
      <c r="M213" s="441">
        <v>2020</v>
      </c>
      <c r="N213" s="20">
        <v>2020</v>
      </c>
      <c r="O213" s="2" t="s">
        <v>126</v>
      </c>
    </row>
    <row r="214" spans="1:15" x14ac:dyDescent="0.3">
      <c r="A214" s="2" t="s">
        <v>212</v>
      </c>
      <c r="B214" s="18">
        <v>22</v>
      </c>
      <c r="C214" s="17">
        <v>12</v>
      </c>
      <c r="D214" s="19">
        <v>22</v>
      </c>
      <c r="E214" s="20">
        <v>22</v>
      </c>
      <c r="F214" s="21">
        <v>8</v>
      </c>
      <c r="G214" s="22">
        <v>0</v>
      </c>
      <c r="H214" s="23">
        <v>0</v>
      </c>
      <c r="I214" s="24">
        <v>0</v>
      </c>
      <c r="J214" s="25">
        <v>0</v>
      </c>
      <c r="K214" s="23">
        <v>0</v>
      </c>
      <c r="L214" s="26">
        <v>1</v>
      </c>
      <c r="M214" s="441">
        <v>2</v>
      </c>
      <c r="N214" s="20">
        <v>16</v>
      </c>
      <c r="O214" s="2" t="s">
        <v>212</v>
      </c>
    </row>
    <row r="215" spans="1:15" x14ac:dyDescent="0.3">
      <c r="A215" s="49" t="s">
        <v>89</v>
      </c>
      <c r="B215" s="50">
        <v>38407</v>
      </c>
      <c r="C215" s="51">
        <v>41294</v>
      </c>
      <c r="D215" s="52">
        <v>38407</v>
      </c>
      <c r="E215" s="53">
        <v>38413</v>
      </c>
      <c r="F215" s="54">
        <v>39545</v>
      </c>
      <c r="G215" s="55"/>
      <c r="H215" s="56"/>
      <c r="I215" s="57"/>
      <c r="J215" s="58"/>
      <c r="K215" s="56"/>
      <c r="L215" s="59">
        <v>41209</v>
      </c>
      <c r="M215" s="444">
        <v>40510</v>
      </c>
      <c r="N215" s="53">
        <v>40531</v>
      </c>
      <c r="O215" s="49" t="s">
        <v>89</v>
      </c>
    </row>
    <row r="216" spans="1:15" x14ac:dyDescent="0.3">
      <c r="A216" s="2" t="s">
        <v>388</v>
      </c>
      <c r="B216" s="18">
        <f>SUM(C216:N216)</f>
        <v>14</v>
      </c>
      <c r="C216" s="17">
        <v>4</v>
      </c>
      <c r="D216" s="19">
        <v>4</v>
      </c>
      <c r="E216" s="20">
        <v>2</v>
      </c>
      <c r="F216" s="21">
        <v>1</v>
      </c>
      <c r="G216" s="22">
        <v>0</v>
      </c>
      <c r="H216" s="23">
        <v>0</v>
      </c>
      <c r="I216" s="24">
        <v>0</v>
      </c>
      <c r="J216" s="25">
        <v>0</v>
      </c>
      <c r="K216" s="23">
        <v>0</v>
      </c>
      <c r="L216" s="26">
        <v>0</v>
      </c>
      <c r="M216" s="441">
        <v>1</v>
      </c>
      <c r="N216" s="20">
        <v>2</v>
      </c>
      <c r="O216" s="2" t="s">
        <v>388</v>
      </c>
    </row>
    <row r="217" spans="1:15" x14ac:dyDescent="0.3">
      <c r="A217" s="15" t="s">
        <v>214</v>
      </c>
      <c r="B217" s="16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 t="s">
        <v>214</v>
      </c>
    </row>
    <row r="218" spans="1:15" x14ac:dyDescent="0.3">
      <c r="A218" s="263" t="s">
        <v>215</v>
      </c>
      <c r="B218" s="264">
        <f>SUM(C218:N218)</f>
        <v>12</v>
      </c>
      <c r="C218" s="265">
        <v>5</v>
      </c>
      <c r="D218" s="266">
        <v>0</v>
      </c>
      <c r="E218" s="267">
        <v>0</v>
      </c>
      <c r="F218" s="268">
        <v>0</v>
      </c>
      <c r="G218" s="269">
        <v>1</v>
      </c>
      <c r="H218" s="270">
        <v>0</v>
      </c>
      <c r="I218" s="271">
        <v>0</v>
      </c>
      <c r="J218" s="272">
        <v>0</v>
      </c>
      <c r="K218" s="270">
        <v>2</v>
      </c>
      <c r="L218" s="273">
        <v>1</v>
      </c>
      <c r="M218" s="447">
        <v>2</v>
      </c>
      <c r="N218" s="267">
        <v>1</v>
      </c>
      <c r="O218" s="263" t="s">
        <v>215</v>
      </c>
    </row>
    <row r="219" spans="1:15" x14ac:dyDescent="0.3">
      <c r="A219" s="275" t="s">
        <v>216</v>
      </c>
      <c r="B219" s="253">
        <f>SUM(C219:N219)</f>
        <v>13.776228070175438</v>
      </c>
      <c r="C219" s="276">
        <v>1.5650584795321638</v>
      </c>
      <c r="D219" s="277">
        <v>0.95388888888888912</v>
      </c>
      <c r="E219" s="278">
        <v>1.2619590643274854</v>
      </c>
      <c r="F219" s="279">
        <v>1.2073391812865499</v>
      </c>
      <c r="G219" s="280">
        <v>1.2236842105263157</v>
      </c>
      <c r="H219" s="281">
        <v>0.52584795321637434</v>
      </c>
      <c r="I219" s="282">
        <v>0.34646198830409353</v>
      </c>
      <c r="J219" s="283">
        <v>0.53236842105263171</v>
      </c>
      <c r="K219" s="281">
        <v>1.3691520467836256</v>
      </c>
      <c r="L219" s="284">
        <v>1.3698830409356726</v>
      </c>
      <c r="M219" s="440">
        <v>1.6873976608187133</v>
      </c>
      <c r="N219" s="278">
        <v>1.7331871345029242</v>
      </c>
      <c r="O219" s="275" t="s">
        <v>216</v>
      </c>
    </row>
    <row r="220" spans="1:15" x14ac:dyDescent="0.3">
      <c r="A220" s="2" t="s">
        <v>217</v>
      </c>
      <c r="B220" s="18">
        <v>25</v>
      </c>
      <c r="C220" s="17">
        <v>6</v>
      </c>
      <c r="D220" s="19">
        <v>3</v>
      </c>
      <c r="E220" s="20">
        <v>5</v>
      </c>
      <c r="F220" s="21">
        <v>4</v>
      </c>
      <c r="G220" s="22">
        <v>4</v>
      </c>
      <c r="H220" s="23">
        <v>3</v>
      </c>
      <c r="I220" s="24">
        <v>1</v>
      </c>
      <c r="J220" s="25">
        <v>3</v>
      </c>
      <c r="K220" s="23">
        <v>5</v>
      </c>
      <c r="L220" s="26">
        <v>6</v>
      </c>
      <c r="M220" s="441">
        <v>11</v>
      </c>
      <c r="N220" s="20">
        <v>4</v>
      </c>
      <c r="O220" s="2" t="s">
        <v>217</v>
      </c>
    </row>
    <row r="221" spans="1:15" x14ac:dyDescent="0.3">
      <c r="A221" s="2" t="s">
        <v>86</v>
      </c>
      <c r="B221" s="18">
        <v>2001</v>
      </c>
      <c r="C221" s="17">
        <v>2017</v>
      </c>
      <c r="D221" s="19">
        <v>2001</v>
      </c>
      <c r="E221" s="20">
        <v>2005</v>
      </c>
      <c r="F221" s="21">
        <v>2010</v>
      </c>
      <c r="G221" s="22">
        <v>2001</v>
      </c>
      <c r="H221" s="23">
        <v>2010</v>
      </c>
      <c r="I221" s="24">
        <v>2006</v>
      </c>
      <c r="J221" s="25">
        <v>2013</v>
      </c>
      <c r="K221" s="23">
        <v>2018</v>
      </c>
      <c r="L221" s="26">
        <v>2016</v>
      </c>
      <c r="M221" s="441">
        <v>2011</v>
      </c>
      <c r="N221" s="20">
        <v>2010</v>
      </c>
      <c r="O221" s="2" t="s">
        <v>86</v>
      </c>
    </row>
    <row r="222" spans="1:15" x14ac:dyDescent="0.3">
      <c r="A222" s="2" t="s">
        <v>218</v>
      </c>
      <c r="B222" s="18">
        <v>6</v>
      </c>
      <c r="C222" s="17">
        <v>0</v>
      </c>
      <c r="D222" s="19">
        <v>0</v>
      </c>
      <c r="E222" s="20">
        <v>0</v>
      </c>
      <c r="F222" s="21">
        <v>0</v>
      </c>
      <c r="G222" s="22">
        <v>0</v>
      </c>
      <c r="H222" s="23">
        <v>0</v>
      </c>
      <c r="I222" s="24">
        <v>0</v>
      </c>
      <c r="J222" s="25">
        <v>0</v>
      </c>
      <c r="K222" s="23">
        <v>0</v>
      </c>
      <c r="L222" s="26">
        <v>0</v>
      </c>
      <c r="M222" s="441">
        <v>0</v>
      </c>
      <c r="N222" s="20">
        <v>1</v>
      </c>
      <c r="O222" s="2" t="s">
        <v>218</v>
      </c>
    </row>
    <row r="223" spans="1:15" ht="15" thickBot="1" x14ac:dyDescent="0.35">
      <c r="A223" s="87" t="s">
        <v>86</v>
      </c>
      <c r="B223" s="88">
        <v>2015</v>
      </c>
      <c r="C223" s="89">
        <v>2015</v>
      </c>
      <c r="D223" s="90">
        <v>2014</v>
      </c>
      <c r="E223" s="91">
        <v>2020</v>
      </c>
      <c r="F223" s="92">
        <v>2020</v>
      </c>
      <c r="G223" s="93">
        <v>2002</v>
      </c>
      <c r="H223" s="94">
        <v>2018</v>
      </c>
      <c r="I223" s="95">
        <v>2019</v>
      </c>
      <c r="J223" s="96">
        <v>2019</v>
      </c>
      <c r="K223" s="94">
        <v>2016</v>
      </c>
      <c r="L223" s="97">
        <v>2019</v>
      </c>
      <c r="M223" s="450">
        <v>2017</v>
      </c>
      <c r="N223" s="91">
        <v>2015</v>
      </c>
      <c r="O223" s="87" t="s">
        <v>86</v>
      </c>
    </row>
    <row r="224" spans="1:15" ht="15" thickTop="1" x14ac:dyDescent="0.3">
      <c r="A224" s="61" t="s">
        <v>219</v>
      </c>
      <c r="B224" s="62">
        <f>SUM(C224:N224)</f>
        <v>18</v>
      </c>
      <c r="C224" s="63">
        <v>5</v>
      </c>
      <c r="D224" s="64">
        <v>0</v>
      </c>
      <c r="E224" s="65">
        <v>0</v>
      </c>
      <c r="F224" s="66">
        <v>0</v>
      </c>
      <c r="G224" s="67">
        <v>0</v>
      </c>
      <c r="H224" s="68">
        <v>5</v>
      </c>
      <c r="I224" s="69">
        <v>0</v>
      </c>
      <c r="J224" s="70">
        <v>0</v>
      </c>
      <c r="K224" s="68">
        <v>1</v>
      </c>
      <c r="L224" s="71">
        <v>0</v>
      </c>
      <c r="M224" s="453">
        <v>6</v>
      </c>
      <c r="N224" s="65">
        <v>1</v>
      </c>
      <c r="O224" s="61" t="s">
        <v>219</v>
      </c>
    </row>
    <row r="225" spans="1:15" x14ac:dyDescent="0.3">
      <c r="A225" s="2" t="s">
        <v>220</v>
      </c>
      <c r="B225" s="18">
        <f>SUM(C225:N225)</f>
        <v>58</v>
      </c>
      <c r="C225" s="17">
        <v>5</v>
      </c>
      <c r="D225" s="19">
        <v>6</v>
      </c>
      <c r="E225" s="20">
        <v>5</v>
      </c>
      <c r="F225" s="21">
        <v>4</v>
      </c>
      <c r="G225" s="22">
        <v>3</v>
      </c>
      <c r="H225" s="23">
        <v>4</v>
      </c>
      <c r="I225" s="24">
        <v>4</v>
      </c>
      <c r="J225" s="25">
        <v>4</v>
      </c>
      <c r="K225" s="23">
        <v>5</v>
      </c>
      <c r="L225" s="26">
        <v>6</v>
      </c>
      <c r="M225" s="441">
        <v>6</v>
      </c>
      <c r="N225" s="20">
        <v>6</v>
      </c>
      <c r="O225" s="2" t="s">
        <v>220</v>
      </c>
    </row>
    <row r="226" spans="1:15" x14ac:dyDescent="0.3">
      <c r="A226" s="15" t="s">
        <v>221</v>
      </c>
      <c r="B226" s="16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 t="s">
        <v>221</v>
      </c>
    </row>
    <row r="227" spans="1:15" x14ac:dyDescent="0.3">
      <c r="A227" s="3" t="s">
        <v>222</v>
      </c>
      <c r="B227" s="4">
        <f>MAX(C227:N227)</f>
        <v>78.900000000000006</v>
      </c>
      <c r="C227" s="5">
        <v>64.400000000000006</v>
      </c>
      <c r="D227" s="6">
        <v>78.900000000000006</v>
      </c>
      <c r="E227" s="7">
        <v>59.5</v>
      </c>
      <c r="F227" s="8">
        <v>46.7</v>
      </c>
      <c r="G227" s="9">
        <v>49.9</v>
      </c>
      <c r="H227" s="10">
        <v>54.7</v>
      </c>
      <c r="I227" s="11">
        <v>49.9</v>
      </c>
      <c r="J227" s="215">
        <v>54.7</v>
      </c>
      <c r="K227" s="10">
        <v>32.200000000000003</v>
      </c>
      <c r="L227" s="13">
        <v>41.8</v>
      </c>
      <c r="M227" s="442">
        <v>38.6</v>
      </c>
      <c r="N227" s="7">
        <v>46.7</v>
      </c>
      <c r="O227" s="3" t="s">
        <v>222</v>
      </c>
    </row>
    <row r="228" spans="1:15" x14ac:dyDescent="0.3">
      <c r="A228" s="35" t="s">
        <v>223</v>
      </c>
      <c r="B228" s="18">
        <v>82.1</v>
      </c>
      <c r="C228" s="17">
        <v>77.400000000000006</v>
      </c>
      <c r="D228" s="19">
        <v>78.900000000000006</v>
      </c>
      <c r="E228" s="20">
        <v>79.2</v>
      </c>
      <c r="F228" s="21">
        <v>56.3</v>
      </c>
      <c r="G228" s="22">
        <v>70.2</v>
      </c>
      <c r="H228" s="23">
        <v>67.599999999999994</v>
      </c>
      <c r="I228" s="24">
        <v>49.9</v>
      </c>
      <c r="J228" s="207">
        <v>54.7</v>
      </c>
      <c r="K228" s="23">
        <v>56.3</v>
      </c>
      <c r="L228" s="284">
        <v>49.9</v>
      </c>
      <c r="M228" s="441">
        <v>82.1</v>
      </c>
      <c r="N228" s="208">
        <v>72.400000000000006</v>
      </c>
      <c r="O228" s="35" t="s">
        <v>223</v>
      </c>
    </row>
    <row r="229" spans="1:15" ht="15" thickBot="1" x14ac:dyDescent="0.35">
      <c r="A229" s="164" t="s">
        <v>89</v>
      </c>
      <c r="B229" s="50">
        <v>42684</v>
      </c>
      <c r="C229" s="51">
        <v>39100</v>
      </c>
      <c r="D229" s="52">
        <v>43890</v>
      </c>
      <c r="E229" s="53">
        <v>39145</v>
      </c>
      <c r="F229" s="54">
        <v>43582</v>
      </c>
      <c r="G229" s="55">
        <v>38857</v>
      </c>
      <c r="H229" s="56">
        <v>43623</v>
      </c>
      <c r="I229" s="57">
        <v>44043</v>
      </c>
      <c r="J229" s="58">
        <v>44069</v>
      </c>
      <c r="K229" s="56">
        <v>43364</v>
      </c>
      <c r="L229" s="59">
        <v>43030</v>
      </c>
      <c r="M229" s="444">
        <v>42694</v>
      </c>
      <c r="N229" s="53">
        <v>43079</v>
      </c>
      <c r="O229" s="164" t="s">
        <v>86</v>
      </c>
    </row>
    <row r="230" spans="1:15" ht="15" thickTop="1" x14ac:dyDescent="0.3">
      <c r="A230" s="61" t="s">
        <v>224</v>
      </c>
      <c r="B230" s="62">
        <f>MAX(C230:N230)</f>
        <v>116.6</v>
      </c>
      <c r="C230" s="63">
        <v>72.400000000000006</v>
      </c>
      <c r="D230" s="64">
        <v>116.6</v>
      </c>
      <c r="E230" s="65">
        <v>83.9</v>
      </c>
      <c r="F230" s="66">
        <v>62.6</v>
      </c>
      <c r="G230" s="67">
        <v>79.2</v>
      </c>
      <c r="H230" s="68">
        <v>79.2</v>
      </c>
      <c r="I230" s="69">
        <v>79.2</v>
      </c>
      <c r="J230" s="70">
        <v>86.8</v>
      </c>
      <c r="K230" s="68">
        <v>72</v>
      </c>
      <c r="L230" s="71">
        <v>72</v>
      </c>
      <c r="M230" s="453">
        <v>74.900000000000006</v>
      </c>
      <c r="N230" s="65">
        <v>76.7</v>
      </c>
      <c r="O230" s="61" t="s">
        <v>224</v>
      </c>
    </row>
    <row r="231" spans="1:15" x14ac:dyDescent="0.3">
      <c r="A231" s="35" t="s">
        <v>223</v>
      </c>
      <c r="B231" s="18">
        <v>180</v>
      </c>
      <c r="C231" s="17">
        <v>151</v>
      </c>
      <c r="D231" s="19">
        <v>151</v>
      </c>
      <c r="E231" s="20">
        <v>126</v>
      </c>
      <c r="F231" s="21">
        <v>180</v>
      </c>
      <c r="G231" s="22">
        <v>133</v>
      </c>
      <c r="H231" s="23">
        <v>108</v>
      </c>
      <c r="I231" s="24">
        <v>94</v>
      </c>
      <c r="J231" s="25">
        <v>108</v>
      </c>
      <c r="K231" s="23">
        <v>96.5</v>
      </c>
      <c r="L231" s="26">
        <v>180</v>
      </c>
      <c r="M231" s="441">
        <v>122</v>
      </c>
      <c r="N231" s="20">
        <v>148</v>
      </c>
      <c r="O231" s="35" t="s">
        <v>223</v>
      </c>
    </row>
    <row r="232" spans="1:15" x14ac:dyDescent="0.3">
      <c r="A232" s="35" t="s">
        <v>86</v>
      </c>
      <c r="B232" s="18">
        <v>1949</v>
      </c>
      <c r="C232" s="17">
        <v>1966</v>
      </c>
      <c r="D232" s="19">
        <v>1990</v>
      </c>
      <c r="E232" s="20">
        <v>1984</v>
      </c>
      <c r="F232" s="21">
        <v>1949</v>
      </c>
      <c r="G232" s="22">
        <v>1949</v>
      </c>
      <c r="H232" s="23">
        <v>1993</v>
      </c>
      <c r="I232" s="24">
        <v>1983</v>
      </c>
      <c r="J232" s="25">
        <v>1949</v>
      </c>
      <c r="K232" s="23">
        <v>2012</v>
      </c>
      <c r="L232" s="26">
        <v>1949</v>
      </c>
      <c r="M232" s="441" t="s">
        <v>99</v>
      </c>
      <c r="N232" s="20">
        <v>2004</v>
      </c>
      <c r="O232" s="35" t="s">
        <v>86</v>
      </c>
    </row>
    <row r="233" spans="1:15" x14ac:dyDescent="0.3">
      <c r="A233" s="16" t="s">
        <v>225</v>
      </c>
      <c r="B233" s="16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6" t="s">
        <v>225</v>
      </c>
    </row>
    <row r="234" spans="1:15" x14ac:dyDescent="0.3">
      <c r="A234" s="263" t="s">
        <v>389</v>
      </c>
      <c r="B234" s="264">
        <f>SUM(C234:N234)</f>
        <v>18.5</v>
      </c>
      <c r="C234" s="265">
        <v>0</v>
      </c>
      <c r="D234" s="266">
        <v>0</v>
      </c>
      <c r="E234" s="267">
        <v>3.5</v>
      </c>
      <c r="F234" s="268">
        <v>3.5</v>
      </c>
      <c r="G234" s="269">
        <v>2</v>
      </c>
      <c r="H234" s="270">
        <v>2</v>
      </c>
      <c r="I234" s="271">
        <v>1</v>
      </c>
      <c r="J234" s="272">
        <v>1</v>
      </c>
      <c r="K234" s="270">
        <v>2.5</v>
      </c>
      <c r="L234" s="273">
        <v>1.5</v>
      </c>
      <c r="M234" s="447">
        <v>0.5</v>
      </c>
      <c r="N234" s="267">
        <v>1</v>
      </c>
      <c r="O234" s="263" t="s">
        <v>389</v>
      </c>
    </row>
    <row r="235" spans="1:15" x14ac:dyDescent="0.3">
      <c r="A235" s="287" t="s">
        <v>227</v>
      </c>
      <c r="B235" s="253">
        <f>SUM(C235:N235)</f>
        <v>29.750789473684215</v>
      </c>
      <c r="C235" s="276">
        <v>1.7385380116959062</v>
      </c>
      <c r="D235" s="277">
        <v>2.9251461988304093</v>
      </c>
      <c r="E235" s="278">
        <v>3.6920467836257309</v>
      </c>
      <c r="F235" s="279">
        <v>1.6578947368421053</v>
      </c>
      <c r="G235" s="280">
        <v>4.1902923976608193</v>
      </c>
      <c r="H235" s="281">
        <v>3.8207017543859658</v>
      </c>
      <c r="I235" s="282">
        <v>2.1330409356725148</v>
      </c>
      <c r="J235" s="283">
        <v>1.4807309941520466</v>
      </c>
      <c r="K235" s="281">
        <v>2.1099122807017539</v>
      </c>
      <c r="L235" s="284">
        <v>2.0562573099415205</v>
      </c>
      <c r="M235" s="440">
        <v>1.9942397660818714</v>
      </c>
      <c r="N235" s="278">
        <v>1.9519883040935675</v>
      </c>
      <c r="O235" s="287" t="s">
        <v>227</v>
      </c>
    </row>
    <row r="236" spans="1:15" x14ac:dyDescent="0.3">
      <c r="A236" s="35" t="s">
        <v>228</v>
      </c>
      <c r="B236" s="18" t="s">
        <v>499</v>
      </c>
      <c r="C236" s="288" t="s">
        <v>500</v>
      </c>
      <c r="D236" s="31" t="s">
        <v>406</v>
      </c>
      <c r="E236" s="32" t="s">
        <v>766</v>
      </c>
      <c r="F236" s="33" t="s">
        <v>502</v>
      </c>
      <c r="G236" s="22" t="s">
        <v>503</v>
      </c>
      <c r="H236" s="23" t="s">
        <v>736</v>
      </c>
      <c r="I236" s="24" t="s">
        <v>523</v>
      </c>
      <c r="J236" s="84" t="s">
        <v>723</v>
      </c>
      <c r="K236" s="255" t="s">
        <v>444</v>
      </c>
      <c r="L236" s="36" t="s">
        <v>505</v>
      </c>
      <c r="M236" s="459" t="s">
        <v>726</v>
      </c>
      <c r="N236" s="32" t="s">
        <v>500</v>
      </c>
      <c r="O236" s="35" t="s">
        <v>228</v>
      </c>
    </row>
    <row r="237" spans="1:15" ht="15" thickBot="1" x14ac:dyDescent="0.35">
      <c r="A237" s="149" t="s">
        <v>239</v>
      </c>
      <c r="B237" s="88" t="s">
        <v>240</v>
      </c>
      <c r="C237" s="89" t="s">
        <v>812</v>
      </c>
      <c r="D237" s="90" t="s">
        <v>812</v>
      </c>
      <c r="E237" s="91" t="s">
        <v>773</v>
      </c>
      <c r="F237" s="92" t="s">
        <v>354</v>
      </c>
      <c r="G237" s="93" t="s">
        <v>244</v>
      </c>
      <c r="H237" s="94" t="s">
        <v>800</v>
      </c>
      <c r="I237" s="95" t="s">
        <v>764</v>
      </c>
      <c r="J237" s="257" t="s">
        <v>800</v>
      </c>
      <c r="K237" s="302" t="s">
        <v>773</v>
      </c>
      <c r="L237" s="97" t="s">
        <v>353</v>
      </c>
      <c r="M237" s="450" t="s">
        <v>782</v>
      </c>
      <c r="N237" s="91" t="s">
        <v>782</v>
      </c>
      <c r="O237" s="149" t="s">
        <v>239</v>
      </c>
    </row>
    <row r="238" spans="1:15" ht="15" thickTop="1" x14ac:dyDescent="0.3">
      <c r="A238" s="289" t="s">
        <v>396</v>
      </c>
      <c r="B238" s="151">
        <f>SUM(C238:N238)</f>
        <v>4</v>
      </c>
      <c r="C238" s="290">
        <v>0</v>
      </c>
      <c r="D238" s="129">
        <v>0</v>
      </c>
      <c r="E238" s="292">
        <v>1</v>
      </c>
      <c r="F238" s="293">
        <v>0.5</v>
      </c>
      <c r="G238" s="294">
        <v>0</v>
      </c>
      <c r="H238" s="295">
        <v>0.5</v>
      </c>
      <c r="I238" s="463">
        <v>0</v>
      </c>
      <c r="J238" s="70">
        <v>0</v>
      </c>
      <c r="K238" s="295">
        <v>1</v>
      </c>
      <c r="L238" s="298">
        <v>1</v>
      </c>
      <c r="M238" s="439">
        <v>0</v>
      </c>
      <c r="N238" s="292">
        <v>0</v>
      </c>
      <c r="O238" s="289" t="s">
        <v>396</v>
      </c>
    </row>
    <row r="239" spans="1:15" x14ac:dyDescent="0.3">
      <c r="A239" s="287" t="s">
        <v>248</v>
      </c>
      <c r="B239" s="253">
        <f>SUM(C239:N239)</f>
        <v>12.147982456140348</v>
      </c>
      <c r="C239" s="276">
        <v>0.66152046783625751</v>
      </c>
      <c r="D239" s="277">
        <v>1.456812865497076</v>
      </c>
      <c r="E239" s="278">
        <v>2.191988304093567</v>
      </c>
      <c r="F239" s="279">
        <v>2.3501461988304091</v>
      </c>
      <c r="G239" s="280">
        <v>1.1323099415204678</v>
      </c>
      <c r="H239" s="281">
        <v>0.63377192982456143</v>
      </c>
      <c r="I239" s="282">
        <v>0.26485380116959062</v>
      </c>
      <c r="J239" s="283">
        <v>0.81918128654970734</v>
      </c>
      <c r="K239" s="281">
        <v>0.87181286549707582</v>
      </c>
      <c r="L239" s="284">
        <v>0.44883040935672508</v>
      </c>
      <c r="M239" s="440">
        <v>0.2107602339181287</v>
      </c>
      <c r="N239" s="278">
        <v>1.1059941520467838</v>
      </c>
      <c r="O239" s="287" t="s">
        <v>248</v>
      </c>
    </row>
    <row r="240" spans="1:15" x14ac:dyDescent="0.3">
      <c r="A240" s="35" t="s">
        <v>249</v>
      </c>
      <c r="B240" s="18" t="s">
        <v>250</v>
      </c>
      <c r="C240" s="17" t="s">
        <v>251</v>
      </c>
      <c r="D240" s="19" t="s">
        <v>252</v>
      </c>
      <c r="E240" s="20" t="s">
        <v>253</v>
      </c>
      <c r="F240" s="21" t="s">
        <v>254</v>
      </c>
      <c r="G240" s="22" t="s">
        <v>255</v>
      </c>
      <c r="H240" s="23" t="s">
        <v>256</v>
      </c>
      <c r="I240" s="24" t="s">
        <v>257</v>
      </c>
      <c r="J240" s="25" t="s">
        <v>258</v>
      </c>
      <c r="K240" s="23" t="s">
        <v>259</v>
      </c>
      <c r="L240" s="26" t="s">
        <v>260</v>
      </c>
      <c r="M240" s="441" t="s">
        <v>261</v>
      </c>
      <c r="N240" s="20" t="s">
        <v>262</v>
      </c>
      <c r="O240" s="35" t="s">
        <v>249</v>
      </c>
    </row>
    <row r="241" spans="1:15" ht="15" thickBot="1" x14ac:dyDescent="0.35">
      <c r="A241" s="149" t="s">
        <v>263</v>
      </c>
      <c r="B241" s="88" t="s">
        <v>507</v>
      </c>
      <c r="C241" s="262" t="s">
        <v>812</v>
      </c>
      <c r="D241" s="300" t="s">
        <v>812</v>
      </c>
      <c r="E241" s="258" t="s">
        <v>540</v>
      </c>
      <c r="F241" s="301" t="s">
        <v>782</v>
      </c>
      <c r="G241" s="261" t="s">
        <v>812</v>
      </c>
      <c r="H241" s="302" t="s">
        <v>800</v>
      </c>
      <c r="I241" s="320" t="s">
        <v>812</v>
      </c>
      <c r="J241" s="257" t="s">
        <v>812</v>
      </c>
      <c r="K241" s="302" t="s">
        <v>782</v>
      </c>
      <c r="L241" s="303" t="s">
        <v>800</v>
      </c>
      <c r="M241" s="460" t="s">
        <v>812</v>
      </c>
      <c r="N241" s="91" t="s">
        <v>812</v>
      </c>
      <c r="O241" s="149" t="s">
        <v>263</v>
      </c>
    </row>
    <row r="242" spans="1:15" ht="15" thickTop="1" x14ac:dyDescent="0.3">
      <c r="A242" s="289" t="s">
        <v>399</v>
      </c>
      <c r="B242" s="151">
        <f>SUM(C242:N242)</f>
        <v>32.5</v>
      </c>
      <c r="C242" s="290">
        <v>1.5</v>
      </c>
      <c r="D242" s="129">
        <v>1.5</v>
      </c>
      <c r="E242" s="292">
        <v>8</v>
      </c>
      <c r="F242" s="293">
        <v>7</v>
      </c>
      <c r="G242" s="294">
        <v>4</v>
      </c>
      <c r="H242" s="295">
        <v>4.5</v>
      </c>
      <c r="I242" s="463">
        <v>1.5</v>
      </c>
      <c r="J242" s="70">
        <v>1</v>
      </c>
      <c r="K242" s="295">
        <v>2</v>
      </c>
      <c r="L242" s="298">
        <v>0</v>
      </c>
      <c r="M242" s="439">
        <v>1</v>
      </c>
      <c r="N242" s="292">
        <v>0.5</v>
      </c>
      <c r="O242" s="289" t="s">
        <v>357</v>
      </c>
    </row>
    <row r="243" spans="1:15" x14ac:dyDescent="0.3">
      <c r="A243" s="287" t="s">
        <v>269</v>
      </c>
      <c r="B243" s="253">
        <f>SUM(C243:N243)</f>
        <v>36.027719298245607</v>
      </c>
      <c r="C243" s="276">
        <v>3.2134795321637424</v>
      </c>
      <c r="D243" s="277">
        <v>3.3114035087719302</v>
      </c>
      <c r="E243" s="278">
        <v>4.2568128654970749</v>
      </c>
      <c r="F243" s="279">
        <v>3.9693567251461985</v>
      </c>
      <c r="G243" s="280">
        <v>3.2865204678362576</v>
      </c>
      <c r="H243" s="281">
        <v>2.4980701754385963</v>
      </c>
      <c r="I243" s="282">
        <v>1.44593567251462</v>
      </c>
      <c r="J243" s="283">
        <v>1.3678947368421053</v>
      </c>
      <c r="K243" s="281">
        <v>2.5340935672514617</v>
      </c>
      <c r="L243" s="284">
        <v>3.3805847953216377</v>
      </c>
      <c r="M243" s="440">
        <v>2.7723976608187129</v>
      </c>
      <c r="N243" s="278">
        <v>3.9911695906432754</v>
      </c>
      <c r="O243" s="287" t="s">
        <v>269</v>
      </c>
    </row>
    <row r="244" spans="1:15" x14ac:dyDescent="0.3">
      <c r="A244" s="35" t="s">
        <v>270</v>
      </c>
      <c r="B244" s="18" t="s">
        <v>525</v>
      </c>
      <c r="C244" s="17" t="s">
        <v>425</v>
      </c>
      <c r="D244" s="19" t="s">
        <v>465</v>
      </c>
      <c r="E244" s="32" t="s">
        <v>526</v>
      </c>
      <c r="F244" s="33" t="s">
        <v>527</v>
      </c>
      <c r="G244" s="22" t="s">
        <v>466</v>
      </c>
      <c r="H244" s="23" t="s">
        <v>428</v>
      </c>
      <c r="I244" s="24" t="s">
        <v>428</v>
      </c>
      <c r="J244" s="84" t="s">
        <v>528</v>
      </c>
      <c r="K244" s="23" t="s">
        <v>467</v>
      </c>
      <c r="L244" s="26" t="s">
        <v>276</v>
      </c>
      <c r="M244" s="459" t="s">
        <v>529</v>
      </c>
      <c r="N244" s="32" t="s">
        <v>770</v>
      </c>
      <c r="O244" s="35" t="s">
        <v>270</v>
      </c>
    </row>
    <row r="245" spans="1:15" ht="15" thickBot="1" x14ac:dyDescent="0.35">
      <c r="A245" s="149" t="s">
        <v>279</v>
      </c>
      <c r="B245" s="88" t="s">
        <v>744</v>
      </c>
      <c r="C245" s="89" t="s">
        <v>782</v>
      </c>
      <c r="D245" s="90" t="s">
        <v>730</v>
      </c>
      <c r="E245" s="91" t="s">
        <v>732</v>
      </c>
      <c r="F245" s="92" t="s">
        <v>782</v>
      </c>
      <c r="G245" s="93" t="s">
        <v>782</v>
      </c>
      <c r="H245" s="94" t="s">
        <v>792</v>
      </c>
      <c r="I245" s="95" t="s">
        <v>782</v>
      </c>
      <c r="J245" s="257" t="s">
        <v>800</v>
      </c>
      <c r="K245" s="94" t="s">
        <v>800</v>
      </c>
      <c r="L245" s="97" t="s">
        <v>812</v>
      </c>
      <c r="M245" s="450" t="s">
        <v>748</v>
      </c>
      <c r="N245" s="91" t="s">
        <v>800</v>
      </c>
      <c r="O245" s="149" t="s">
        <v>279</v>
      </c>
    </row>
    <row r="246" spans="1:15" ht="15" thickTop="1" x14ac:dyDescent="0.3">
      <c r="A246" s="289" t="s">
        <v>402</v>
      </c>
      <c r="B246" s="151">
        <f>SUM(C246:N246)</f>
        <v>41</v>
      </c>
      <c r="C246" s="290">
        <v>6</v>
      </c>
      <c r="D246" s="129">
        <v>1</v>
      </c>
      <c r="E246" s="292">
        <v>2.5</v>
      </c>
      <c r="F246" s="293">
        <v>8.5</v>
      </c>
      <c r="G246" s="294">
        <v>9.5</v>
      </c>
      <c r="H246" s="295">
        <v>3.5</v>
      </c>
      <c r="I246" s="463">
        <v>2.5</v>
      </c>
      <c r="J246" s="70">
        <v>3.5</v>
      </c>
      <c r="K246" s="295">
        <v>1.5</v>
      </c>
      <c r="L246" s="298">
        <v>0</v>
      </c>
      <c r="M246" s="439">
        <v>1.5</v>
      </c>
      <c r="N246" s="292">
        <v>1</v>
      </c>
      <c r="O246" s="289" t="s">
        <v>402</v>
      </c>
    </row>
    <row r="247" spans="1:15" x14ac:dyDescent="0.3">
      <c r="A247" s="287" t="s">
        <v>282</v>
      </c>
      <c r="B247" s="253">
        <f>SUM(C247:N247)</f>
        <v>43.333508771929829</v>
      </c>
      <c r="C247" s="276">
        <v>4.1286549707602349</v>
      </c>
      <c r="D247" s="277">
        <v>3.7879824561403508</v>
      </c>
      <c r="E247" s="278">
        <v>3.4753801169590646</v>
      </c>
      <c r="F247" s="279">
        <v>3.5528947368421049</v>
      </c>
      <c r="G247" s="280">
        <v>2.5930701754385965</v>
      </c>
      <c r="H247" s="281">
        <v>3.0711403508771933</v>
      </c>
      <c r="I247" s="282">
        <v>2.8362865497076029</v>
      </c>
      <c r="J247" s="283">
        <v>2.3684210526315788</v>
      </c>
      <c r="K247" s="281">
        <v>3.7040058479532165</v>
      </c>
      <c r="L247" s="284">
        <v>4.9307602339181287</v>
      </c>
      <c r="M247" s="440">
        <v>5.3501169590643274</v>
      </c>
      <c r="N247" s="278">
        <v>3.5347953216374277</v>
      </c>
      <c r="O247" s="287" t="s">
        <v>282</v>
      </c>
    </row>
    <row r="248" spans="1:15" x14ac:dyDescent="0.3">
      <c r="A248" s="35" t="s">
        <v>283</v>
      </c>
      <c r="B248" s="18" t="s">
        <v>808</v>
      </c>
      <c r="C248" s="17" t="s">
        <v>429</v>
      </c>
      <c r="D248" s="19" t="s">
        <v>801</v>
      </c>
      <c r="E248" s="20" t="s">
        <v>783</v>
      </c>
      <c r="F248" s="33" t="s">
        <v>788</v>
      </c>
      <c r="G248" s="22" t="s">
        <v>813</v>
      </c>
      <c r="H248" s="23" t="s">
        <v>789</v>
      </c>
      <c r="I248" s="24" t="s">
        <v>722</v>
      </c>
      <c r="J248" s="84" t="s">
        <v>803</v>
      </c>
      <c r="K248" s="23" t="s">
        <v>789</v>
      </c>
      <c r="L248" s="26" t="s">
        <v>427</v>
      </c>
      <c r="M248" s="441" t="s">
        <v>794</v>
      </c>
      <c r="N248" s="20" t="s">
        <v>807</v>
      </c>
      <c r="O248" s="35" t="s">
        <v>283</v>
      </c>
    </row>
    <row r="249" spans="1:15" ht="15" thickBot="1" x14ac:dyDescent="0.35">
      <c r="A249" s="149" t="s">
        <v>287</v>
      </c>
      <c r="B249" s="88" t="s">
        <v>288</v>
      </c>
      <c r="C249" s="89" t="s">
        <v>530</v>
      </c>
      <c r="D249" s="90" t="s">
        <v>353</v>
      </c>
      <c r="E249" s="258" t="s">
        <v>486</v>
      </c>
      <c r="F249" s="92" t="s">
        <v>432</v>
      </c>
      <c r="G249" s="93" t="s">
        <v>242</v>
      </c>
      <c r="H249" s="94" t="s">
        <v>464</v>
      </c>
      <c r="I249" s="95" t="s">
        <v>242</v>
      </c>
      <c r="J249" s="96" t="s">
        <v>242</v>
      </c>
      <c r="K249" s="94" t="s">
        <v>246</v>
      </c>
      <c r="L249" s="97" t="s">
        <v>812</v>
      </c>
      <c r="M249" s="450" t="s">
        <v>245</v>
      </c>
      <c r="N249" s="91" t="s">
        <v>245</v>
      </c>
      <c r="O249" s="149" t="s">
        <v>287</v>
      </c>
    </row>
    <row r="250" spans="1:15" ht="15" thickTop="1" x14ac:dyDescent="0.3">
      <c r="A250" s="289" t="s">
        <v>404</v>
      </c>
      <c r="B250" s="151">
        <f>SUM(C250:N250)</f>
        <v>78.5</v>
      </c>
      <c r="C250" s="290">
        <v>6.5</v>
      </c>
      <c r="D250" s="129">
        <v>2.5</v>
      </c>
      <c r="E250" s="292">
        <v>0</v>
      </c>
      <c r="F250" s="293">
        <v>1.5</v>
      </c>
      <c r="G250" s="294">
        <v>1.5</v>
      </c>
      <c r="H250" s="295">
        <v>1</v>
      </c>
      <c r="I250" s="463">
        <v>0.5</v>
      </c>
      <c r="J250" s="70">
        <v>3</v>
      </c>
      <c r="K250" s="295">
        <v>5</v>
      </c>
      <c r="L250" s="298">
        <v>18.5</v>
      </c>
      <c r="M250" s="439">
        <v>20.5</v>
      </c>
      <c r="N250" s="292">
        <v>18</v>
      </c>
      <c r="O250" s="289" t="s">
        <v>404</v>
      </c>
    </row>
    <row r="251" spans="1:15" x14ac:dyDescent="0.3">
      <c r="A251" s="287" t="s">
        <v>290</v>
      </c>
      <c r="B251" s="253">
        <f>SUM(C251:N251)</f>
        <v>43.902923976608179</v>
      </c>
      <c r="C251" s="276">
        <v>5.5350584795321627</v>
      </c>
      <c r="D251" s="277">
        <v>3.344502923976608</v>
      </c>
      <c r="E251" s="278">
        <v>3.0367543859649127</v>
      </c>
      <c r="F251" s="279">
        <v>2.3981578947368418</v>
      </c>
      <c r="G251" s="280">
        <v>2.5994736842105262</v>
      </c>
      <c r="H251" s="281">
        <v>2.1827485380116958</v>
      </c>
      <c r="I251" s="282">
        <v>1.9493274853801168</v>
      </c>
      <c r="J251" s="283">
        <v>3.1630116959064325</v>
      </c>
      <c r="K251" s="281">
        <v>3.7124561403508771</v>
      </c>
      <c r="L251" s="284">
        <v>5.7499707602339178</v>
      </c>
      <c r="M251" s="440">
        <v>5.3779239766081872</v>
      </c>
      <c r="N251" s="278">
        <v>4.8535380116959068</v>
      </c>
      <c r="O251" s="287" t="s">
        <v>290</v>
      </c>
    </row>
    <row r="252" spans="1:15" x14ac:dyDescent="0.3">
      <c r="A252" s="35" t="s">
        <v>291</v>
      </c>
      <c r="B252" s="18" t="s">
        <v>746</v>
      </c>
      <c r="C252" s="17" t="s">
        <v>467</v>
      </c>
      <c r="D252" s="19" t="s">
        <v>731</v>
      </c>
      <c r="E252" s="32" t="s">
        <v>472</v>
      </c>
      <c r="F252" s="33" t="s">
        <v>487</v>
      </c>
      <c r="G252" s="22" t="s">
        <v>403</v>
      </c>
      <c r="H252" s="23" t="s">
        <v>487</v>
      </c>
      <c r="I252" s="24" t="s">
        <v>453</v>
      </c>
      <c r="J252" s="84" t="s">
        <v>473</v>
      </c>
      <c r="K252" s="255" t="s">
        <v>755</v>
      </c>
      <c r="L252" s="26" t="s">
        <v>815</v>
      </c>
      <c r="M252" s="459" t="s">
        <v>816</v>
      </c>
      <c r="N252" s="20" t="s">
        <v>817</v>
      </c>
      <c r="O252" s="35" t="s">
        <v>291</v>
      </c>
    </row>
    <row r="253" spans="1:15" ht="15" thickBot="1" x14ac:dyDescent="0.35">
      <c r="A253" s="149" t="s">
        <v>295</v>
      </c>
      <c r="B253" s="88" t="s">
        <v>296</v>
      </c>
      <c r="C253" s="262" t="s">
        <v>512</v>
      </c>
      <c r="D253" s="90" t="s">
        <v>354</v>
      </c>
      <c r="E253" s="91" t="s">
        <v>812</v>
      </c>
      <c r="F253" s="301" t="s">
        <v>750</v>
      </c>
      <c r="G253" s="93" t="s">
        <v>510</v>
      </c>
      <c r="H253" s="94" t="s">
        <v>242</v>
      </c>
      <c r="I253" s="95" t="s">
        <v>814</v>
      </c>
      <c r="J253" s="96" t="s">
        <v>242</v>
      </c>
      <c r="K253" s="94" t="s">
        <v>243</v>
      </c>
      <c r="L253" s="97" t="s">
        <v>235</v>
      </c>
      <c r="M253" s="450" t="s">
        <v>245</v>
      </c>
      <c r="N253" s="91" t="s">
        <v>245</v>
      </c>
      <c r="O253" s="149" t="s">
        <v>295</v>
      </c>
    </row>
    <row r="254" spans="1:15" ht="15" thickTop="1" x14ac:dyDescent="0.3">
      <c r="A254" s="289" t="s">
        <v>410</v>
      </c>
      <c r="B254" s="151">
        <f>SUM(C254:N254)</f>
        <v>47</v>
      </c>
      <c r="C254" s="290">
        <v>8</v>
      </c>
      <c r="D254" s="129">
        <v>9.5</v>
      </c>
      <c r="E254" s="292">
        <v>5</v>
      </c>
      <c r="F254" s="293">
        <v>2</v>
      </c>
      <c r="G254" s="294">
        <v>0.5</v>
      </c>
      <c r="H254" s="295">
        <v>4</v>
      </c>
      <c r="I254" s="463">
        <v>3.5</v>
      </c>
      <c r="J254" s="70">
        <v>4.5</v>
      </c>
      <c r="K254" s="295">
        <v>2.5</v>
      </c>
      <c r="L254" s="298">
        <v>0.5</v>
      </c>
      <c r="M254" s="439">
        <v>2.5</v>
      </c>
      <c r="N254" s="292">
        <v>4.5</v>
      </c>
      <c r="O254" s="289" t="s">
        <v>410</v>
      </c>
    </row>
    <row r="255" spans="1:15" x14ac:dyDescent="0.3">
      <c r="A255" s="287" t="s">
        <v>299</v>
      </c>
      <c r="B255" s="253">
        <f>SUM(C255:N255)</f>
        <v>49.062836257309939</v>
      </c>
      <c r="C255" s="276">
        <v>5.2982163742690052</v>
      </c>
      <c r="D255" s="277">
        <v>4.2003216374269012</v>
      </c>
      <c r="E255" s="278">
        <v>3.627719298245613</v>
      </c>
      <c r="F255" s="279">
        <v>3.1406432748538013</v>
      </c>
      <c r="G255" s="280">
        <v>3.1135087719298244</v>
      </c>
      <c r="H255" s="281">
        <v>2.9810526315789474</v>
      </c>
      <c r="I255" s="282">
        <v>4.2619298245614035</v>
      </c>
      <c r="J255" s="283">
        <v>4.4750877192982452</v>
      </c>
      <c r="K255" s="281">
        <v>4.1281578947368418</v>
      </c>
      <c r="L255" s="284">
        <v>5.0523684210526314</v>
      </c>
      <c r="M255" s="440">
        <v>4.4922222222222219</v>
      </c>
      <c r="N255" s="278">
        <v>4.2916081871345026</v>
      </c>
      <c r="O255" s="287" t="s">
        <v>299</v>
      </c>
    </row>
    <row r="256" spans="1:15" x14ac:dyDescent="0.3">
      <c r="A256" s="35" t="s">
        <v>300</v>
      </c>
      <c r="B256" s="18" t="s">
        <v>809</v>
      </c>
      <c r="C256" s="17" t="s">
        <v>368</v>
      </c>
      <c r="D256" s="19" t="s">
        <v>813</v>
      </c>
      <c r="E256" s="20" t="s">
        <v>774</v>
      </c>
      <c r="F256" s="33" t="s">
        <v>775</v>
      </c>
      <c r="G256" s="22" t="s">
        <v>777</v>
      </c>
      <c r="H256" s="23" t="s">
        <v>775</v>
      </c>
      <c r="I256" s="24" t="s">
        <v>253</v>
      </c>
      <c r="J256" s="25" t="s">
        <v>804</v>
      </c>
      <c r="K256" s="23" t="s">
        <v>805</v>
      </c>
      <c r="L256" s="26" t="s">
        <v>280</v>
      </c>
      <c r="M256" s="441" t="s">
        <v>806</v>
      </c>
      <c r="N256" s="20" t="s">
        <v>755</v>
      </c>
      <c r="O256" s="35" t="s">
        <v>300</v>
      </c>
    </row>
    <row r="257" spans="1:15" ht="15" thickBot="1" x14ac:dyDescent="0.35">
      <c r="A257" s="149" t="s">
        <v>305</v>
      </c>
      <c r="B257" s="88" t="s">
        <v>513</v>
      </c>
      <c r="C257" s="262" t="s">
        <v>542</v>
      </c>
      <c r="D257" s="90" t="s">
        <v>715</v>
      </c>
      <c r="E257" s="258" t="s">
        <v>531</v>
      </c>
      <c r="F257" s="92" t="s">
        <v>447</v>
      </c>
      <c r="G257" s="93" t="s">
        <v>464</v>
      </c>
      <c r="H257" s="94" t="s">
        <v>483</v>
      </c>
      <c r="I257" s="95" t="s">
        <v>748</v>
      </c>
      <c r="J257" s="96" t="s">
        <v>243</v>
      </c>
      <c r="K257" s="94" t="s">
        <v>756</v>
      </c>
      <c r="L257" s="97" t="s">
        <v>814</v>
      </c>
      <c r="M257" s="460" t="s">
        <v>510</v>
      </c>
      <c r="N257" s="258" t="s">
        <v>730</v>
      </c>
      <c r="O257" s="149" t="s">
        <v>305</v>
      </c>
    </row>
    <row r="258" spans="1:15" ht="15" thickTop="1" x14ac:dyDescent="0.3">
      <c r="A258" s="289" t="s">
        <v>414</v>
      </c>
      <c r="B258" s="151">
        <f>SUM(C258:N258)</f>
        <v>120.5</v>
      </c>
      <c r="C258" s="290">
        <v>7.5</v>
      </c>
      <c r="D258" s="129">
        <v>13.5</v>
      </c>
      <c r="E258" s="292">
        <v>10.5</v>
      </c>
      <c r="F258" s="293">
        <v>6.5</v>
      </c>
      <c r="G258" s="294">
        <v>10.5</v>
      </c>
      <c r="H258" s="295">
        <v>13</v>
      </c>
      <c r="I258" s="463">
        <v>20.5</v>
      </c>
      <c r="J258" s="70">
        <v>13.5</v>
      </c>
      <c r="K258" s="295">
        <v>12</v>
      </c>
      <c r="L258" s="298">
        <v>7</v>
      </c>
      <c r="M258" s="439">
        <v>2.5</v>
      </c>
      <c r="N258" s="292">
        <v>3.5</v>
      </c>
      <c r="O258" s="289" t="s">
        <v>414</v>
      </c>
    </row>
    <row r="259" spans="1:15" x14ac:dyDescent="0.3">
      <c r="A259" s="287" t="s">
        <v>312</v>
      </c>
      <c r="B259" s="253">
        <f>SUM(C259:N259)</f>
        <v>111.86383040935672</v>
      </c>
      <c r="C259" s="276">
        <v>7.452251461988304</v>
      </c>
      <c r="D259" s="277">
        <v>7.0124269005847957</v>
      </c>
      <c r="E259" s="278">
        <v>8.3165497076023396</v>
      </c>
      <c r="F259" s="279">
        <v>8.2897368421052633</v>
      </c>
      <c r="G259" s="280">
        <v>10.979005847953218</v>
      </c>
      <c r="H259" s="281">
        <v>11.976374269005847</v>
      </c>
      <c r="I259" s="282">
        <v>14.457865497076023</v>
      </c>
      <c r="J259" s="283">
        <v>13.247807017543858</v>
      </c>
      <c r="K259" s="281">
        <v>9.0109356725146199</v>
      </c>
      <c r="L259" s="284">
        <v>6.8379824561403497</v>
      </c>
      <c r="M259" s="440">
        <v>6.0465789473684213</v>
      </c>
      <c r="N259" s="278">
        <v>8.236315789473684</v>
      </c>
      <c r="O259" s="287" t="s">
        <v>312</v>
      </c>
    </row>
    <row r="260" spans="1:15" x14ac:dyDescent="0.3">
      <c r="A260" s="35" t="s">
        <v>313</v>
      </c>
      <c r="B260" s="18" t="s">
        <v>761</v>
      </c>
      <c r="C260" s="30" t="s">
        <v>543</v>
      </c>
      <c r="D260" s="19" t="s">
        <v>765</v>
      </c>
      <c r="E260" s="32" t="s">
        <v>802</v>
      </c>
      <c r="F260" s="21" t="s">
        <v>720</v>
      </c>
      <c r="G260" s="22" t="s">
        <v>751</v>
      </c>
      <c r="H260" s="255" t="s">
        <v>534</v>
      </c>
      <c r="I260" s="24" t="s">
        <v>768</v>
      </c>
      <c r="J260" s="84" t="s">
        <v>738</v>
      </c>
      <c r="K260" s="255" t="s">
        <v>518</v>
      </c>
      <c r="L260" s="26" t="s">
        <v>779</v>
      </c>
      <c r="M260" s="459" t="s">
        <v>760</v>
      </c>
      <c r="N260" s="32" t="s">
        <v>536</v>
      </c>
      <c r="O260" s="35" t="s">
        <v>313</v>
      </c>
    </row>
    <row r="261" spans="1:15" ht="15" thickBot="1" x14ac:dyDescent="0.35">
      <c r="A261" s="149" t="s">
        <v>320</v>
      </c>
      <c r="B261" s="88" t="s">
        <v>321</v>
      </c>
      <c r="C261" s="262" t="s">
        <v>491</v>
      </c>
      <c r="D261" s="90" t="s">
        <v>235</v>
      </c>
      <c r="E261" s="91" t="s">
        <v>230</v>
      </c>
      <c r="F261" s="92" t="s">
        <v>232</v>
      </c>
      <c r="G261" s="93" t="s">
        <v>778</v>
      </c>
      <c r="H261" s="94" t="s">
        <v>319</v>
      </c>
      <c r="I261" s="95" t="s">
        <v>322</v>
      </c>
      <c r="J261" s="96" t="s">
        <v>243</v>
      </c>
      <c r="K261" s="94" t="s">
        <v>243</v>
      </c>
      <c r="L261" s="97" t="s">
        <v>413</v>
      </c>
      <c r="M261" s="450" t="s">
        <v>795</v>
      </c>
      <c r="N261" s="91" t="s">
        <v>432</v>
      </c>
      <c r="O261" s="149" t="s">
        <v>320</v>
      </c>
    </row>
    <row r="262" spans="1:15" ht="15" thickTop="1" x14ac:dyDescent="0.3">
      <c r="A262" s="289" t="s">
        <v>419</v>
      </c>
      <c r="B262" s="151">
        <f>SUM(C262:N262)</f>
        <v>17.5</v>
      </c>
      <c r="C262" s="290">
        <v>1.5</v>
      </c>
      <c r="D262" s="129">
        <v>1</v>
      </c>
      <c r="E262" s="292">
        <v>0.5</v>
      </c>
      <c r="F262" s="293">
        <v>0.5</v>
      </c>
      <c r="G262" s="294">
        <v>3</v>
      </c>
      <c r="H262" s="295">
        <v>1.5</v>
      </c>
      <c r="I262" s="463">
        <v>1.5</v>
      </c>
      <c r="J262" s="70">
        <v>1</v>
      </c>
      <c r="K262" s="295">
        <v>1.5</v>
      </c>
      <c r="L262" s="298">
        <v>2.5</v>
      </c>
      <c r="M262" s="439">
        <v>0.5</v>
      </c>
      <c r="N262" s="292">
        <v>2.5</v>
      </c>
      <c r="O262" s="289" t="s">
        <v>419</v>
      </c>
    </row>
    <row r="263" spans="1:15" x14ac:dyDescent="0.3">
      <c r="A263" s="287" t="s">
        <v>324</v>
      </c>
      <c r="B263" s="253">
        <f>SUM(C263:N263)</f>
        <v>15.665233918128656</v>
      </c>
      <c r="C263" s="276">
        <v>0.96956140350877196</v>
      </c>
      <c r="D263" s="277">
        <v>1.0253508771929825</v>
      </c>
      <c r="E263" s="278">
        <v>0.92444444444444418</v>
      </c>
      <c r="F263" s="279">
        <v>1.2073684210526316</v>
      </c>
      <c r="G263" s="280">
        <v>1.4242105263157896</v>
      </c>
      <c r="H263" s="281">
        <v>1.8728070175438598</v>
      </c>
      <c r="I263" s="282">
        <v>1.4790350877192981</v>
      </c>
      <c r="J263" s="283">
        <v>1.3937719298245614</v>
      </c>
      <c r="K263" s="281">
        <v>1.7390350877192982</v>
      </c>
      <c r="L263" s="284">
        <v>1.1827485380116958</v>
      </c>
      <c r="M263" s="440">
        <v>1.4995321637426902</v>
      </c>
      <c r="N263" s="278">
        <v>0.94736842105263153</v>
      </c>
      <c r="O263" s="287" t="s">
        <v>324</v>
      </c>
    </row>
    <row r="264" spans="1:15" x14ac:dyDescent="0.3">
      <c r="A264" s="35" t="s">
        <v>325</v>
      </c>
      <c r="B264" s="18" t="s">
        <v>420</v>
      </c>
      <c r="C264" s="17" t="s">
        <v>799</v>
      </c>
      <c r="D264" s="19" t="s">
        <v>393</v>
      </c>
      <c r="E264" s="20" t="s">
        <v>458</v>
      </c>
      <c r="F264" s="33" t="s">
        <v>485</v>
      </c>
      <c r="G264" s="22" t="s">
        <v>379</v>
      </c>
      <c r="H264" s="23" t="s">
        <v>327</v>
      </c>
      <c r="I264" s="24" t="s">
        <v>407</v>
      </c>
      <c r="J264" s="25" t="s">
        <v>430</v>
      </c>
      <c r="K264" s="23" t="s">
        <v>328</v>
      </c>
      <c r="L264" s="26" t="s">
        <v>793</v>
      </c>
      <c r="M264" s="441" t="s">
        <v>453</v>
      </c>
      <c r="N264" s="20" t="s">
        <v>394</v>
      </c>
      <c r="O264" s="35" t="s">
        <v>325</v>
      </c>
    </row>
    <row r="265" spans="1:15" x14ac:dyDescent="0.3">
      <c r="A265" s="35" t="s">
        <v>329</v>
      </c>
      <c r="B265" s="18" t="s">
        <v>730</v>
      </c>
      <c r="C265" s="30" t="s">
        <v>782</v>
      </c>
      <c r="D265" s="31" t="s">
        <v>782</v>
      </c>
      <c r="E265" s="32" t="s">
        <v>782</v>
      </c>
      <c r="F265" s="33" t="s">
        <v>782</v>
      </c>
      <c r="G265" s="22" t="s">
        <v>748</v>
      </c>
      <c r="H265" s="255" t="s">
        <v>730</v>
      </c>
      <c r="I265" s="212" t="s">
        <v>773</v>
      </c>
      <c r="J265" s="84" t="s">
        <v>782</v>
      </c>
      <c r="K265" s="255" t="s">
        <v>730</v>
      </c>
      <c r="L265" s="26" t="s">
        <v>730</v>
      </c>
      <c r="M265" s="441" t="s">
        <v>730</v>
      </c>
      <c r="N265" s="20" t="s">
        <v>782</v>
      </c>
      <c r="O265" s="35" t="s">
        <v>329</v>
      </c>
    </row>
    <row r="266" spans="1:15" x14ac:dyDescent="0.3">
      <c r="A266" s="16" t="s">
        <v>331</v>
      </c>
      <c r="B266" s="16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6" t="s">
        <v>331</v>
      </c>
    </row>
    <row r="267" spans="1:15" x14ac:dyDescent="0.3">
      <c r="A267" s="35" t="s">
        <v>380</v>
      </c>
      <c r="B267" s="166">
        <f>AVERAGE(C267:N267)</f>
        <v>1015.8583333333332</v>
      </c>
      <c r="C267" s="5">
        <v>1022.4</v>
      </c>
      <c r="D267" s="424">
        <v>1014.5</v>
      </c>
      <c r="E267" s="7">
        <v>1017.1</v>
      </c>
      <c r="F267" s="8">
        <v>1016.6</v>
      </c>
      <c r="G267" s="9">
        <v>1021.2</v>
      </c>
      <c r="H267" s="10">
        <v>1013.2</v>
      </c>
      <c r="I267" s="429">
        <v>1017.8</v>
      </c>
      <c r="J267" s="12">
        <v>1013</v>
      </c>
      <c r="K267" s="10">
        <v>1016.9</v>
      </c>
      <c r="L267" s="13">
        <v>1010.4</v>
      </c>
      <c r="M267" s="442">
        <v>1021.9</v>
      </c>
      <c r="N267" s="7">
        <v>1005.3</v>
      </c>
      <c r="O267" s="35" t="s">
        <v>380</v>
      </c>
    </row>
    <row r="268" spans="1:15" x14ac:dyDescent="0.3">
      <c r="A268" s="287" t="s">
        <v>382</v>
      </c>
      <c r="B268" s="253">
        <f>MIN(C268:N268)</f>
        <v>972.2</v>
      </c>
      <c r="C268" s="276">
        <v>992.7</v>
      </c>
      <c r="D268" s="19">
        <v>985</v>
      </c>
      <c r="E268" s="278">
        <v>983.3</v>
      </c>
      <c r="F268" s="279">
        <v>997.1</v>
      </c>
      <c r="G268" s="280">
        <v>1000.1</v>
      </c>
      <c r="H268" s="281">
        <v>995.5</v>
      </c>
      <c r="I268" s="24">
        <v>1006.5</v>
      </c>
      <c r="J268" s="257">
        <v>1000.9</v>
      </c>
      <c r="K268" s="305">
        <v>992.6</v>
      </c>
      <c r="L268" s="284">
        <v>983.4</v>
      </c>
      <c r="M268" s="440">
        <v>999.2</v>
      </c>
      <c r="N268" s="278">
        <v>972.2</v>
      </c>
      <c r="O268" s="287" t="s">
        <v>382</v>
      </c>
    </row>
    <row r="269" spans="1:15" x14ac:dyDescent="0.3">
      <c r="A269" s="149" t="s">
        <v>89</v>
      </c>
      <c r="B269" s="167">
        <v>44169</v>
      </c>
      <c r="C269" s="168">
        <v>43858</v>
      </c>
      <c r="D269" s="169">
        <v>43890</v>
      </c>
      <c r="E269" s="170">
        <v>43895</v>
      </c>
      <c r="F269" s="171">
        <v>43951</v>
      </c>
      <c r="G269" s="172">
        <v>43952</v>
      </c>
      <c r="H269" s="173">
        <v>43987</v>
      </c>
      <c r="I269" s="174">
        <v>44013</v>
      </c>
      <c r="J269" s="200">
        <v>44071</v>
      </c>
      <c r="K269" s="173">
        <v>44099</v>
      </c>
      <c r="L269" s="176">
        <v>44108</v>
      </c>
      <c r="M269" s="457">
        <v>44150</v>
      </c>
      <c r="N269" s="170">
        <v>44169</v>
      </c>
      <c r="O269" s="149" t="s">
        <v>89</v>
      </c>
    </row>
    <row r="270" spans="1:15" x14ac:dyDescent="0.3">
      <c r="A270" s="149" t="s">
        <v>383</v>
      </c>
      <c r="B270" s="88">
        <f>MAX(C270:N270)</f>
        <v>1049.4000000000001</v>
      </c>
      <c r="C270" s="89">
        <v>1049.4000000000001</v>
      </c>
      <c r="D270" s="90">
        <v>1038</v>
      </c>
      <c r="E270" s="91">
        <v>1034.9000000000001</v>
      </c>
      <c r="F270" s="92">
        <v>1030.5</v>
      </c>
      <c r="G270" s="93">
        <v>1035.9000000000001</v>
      </c>
      <c r="H270" s="94">
        <v>1027.5</v>
      </c>
      <c r="I270" s="95">
        <v>1028.7</v>
      </c>
      <c r="J270" s="84">
        <v>1021.2</v>
      </c>
      <c r="K270" s="23">
        <v>1027.0999999999999</v>
      </c>
      <c r="L270" s="97">
        <v>1025.8</v>
      </c>
      <c r="M270" s="450">
        <v>1040.3</v>
      </c>
      <c r="N270" s="91">
        <v>1030.3</v>
      </c>
      <c r="O270" s="149" t="s">
        <v>383</v>
      </c>
    </row>
    <row r="271" spans="1:15" ht="15" thickBot="1" x14ac:dyDescent="0.35">
      <c r="A271" s="178" t="s">
        <v>89</v>
      </c>
      <c r="B271" s="179">
        <v>43850</v>
      </c>
      <c r="C271" s="180">
        <v>43850</v>
      </c>
      <c r="D271" s="181">
        <v>43866</v>
      </c>
      <c r="E271" s="182">
        <v>43920</v>
      </c>
      <c r="F271" s="183">
        <v>43928</v>
      </c>
      <c r="G271" s="184">
        <v>43977</v>
      </c>
      <c r="H271" s="185">
        <v>44004</v>
      </c>
      <c r="I271" s="186">
        <v>44024</v>
      </c>
      <c r="J271" s="200">
        <v>44074</v>
      </c>
      <c r="K271" s="173">
        <v>44091</v>
      </c>
      <c r="L271" s="188">
        <v>44115</v>
      </c>
      <c r="M271" s="461">
        <v>44140</v>
      </c>
      <c r="N271" s="182">
        <v>44191</v>
      </c>
      <c r="O271" s="178" t="s">
        <v>89</v>
      </c>
    </row>
    <row r="272" spans="1:15" ht="15" thickTop="1" x14ac:dyDescent="0.3">
      <c r="A272" s="152" t="s">
        <v>384</v>
      </c>
      <c r="B272" s="166" t="e">
        <f>AVERAGE(C272:N272)</f>
        <v>#DIV/0!</v>
      </c>
      <c r="C272" s="190"/>
      <c r="D272" s="191"/>
      <c r="E272" s="192"/>
      <c r="F272" s="193"/>
      <c r="G272" s="194"/>
      <c r="H272" s="195"/>
      <c r="I272" s="121"/>
      <c r="J272" s="70"/>
      <c r="K272" s="68"/>
      <c r="L272" s="198"/>
      <c r="M272" s="462"/>
      <c r="N272" s="192"/>
      <c r="O272" s="152" t="s">
        <v>384</v>
      </c>
    </row>
    <row r="273" spans="1:15" x14ac:dyDescent="0.3">
      <c r="A273" s="15"/>
      <c r="B273" s="16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</row>
    <row r="274" spans="1:15" x14ac:dyDescent="0.3">
      <c r="A274" s="3" t="s">
        <v>810</v>
      </c>
      <c r="B274" s="4" t="s">
        <v>1</v>
      </c>
      <c r="C274" s="5" t="s">
        <v>2</v>
      </c>
      <c r="D274" s="6" t="s">
        <v>3</v>
      </c>
      <c r="E274" s="7" t="s">
        <v>4</v>
      </c>
      <c r="F274" s="8" t="s">
        <v>5</v>
      </c>
      <c r="G274" s="9" t="s">
        <v>6</v>
      </c>
      <c r="H274" s="10" t="s">
        <v>7</v>
      </c>
      <c r="I274" s="11" t="s">
        <v>8</v>
      </c>
      <c r="J274" s="12" t="s">
        <v>9</v>
      </c>
      <c r="K274" s="10" t="s">
        <v>10</v>
      </c>
      <c r="L274" s="13" t="s">
        <v>11</v>
      </c>
      <c r="M274" s="442" t="s">
        <v>12</v>
      </c>
      <c r="N274" s="7" t="s">
        <v>13</v>
      </c>
      <c r="O274" s="3" t="s">
        <v>810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D2393-9323-4AAB-B0BE-93B9004403F8}">
  <dimension ref="A1:O275"/>
  <sheetViews>
    <sheetView workbookViewId="0">
      <selection activeCell="F16" sqref="F16"/>
    </sheetView>
  </sheetViews>
  <sheetFormatPr baseColWidth="10" defaultRowHeight="14.4" x14ac:dyDescent="0.3"/>
  <cols>
    <col min="1" max="1" width="45.88671875" customWidth="1"/>
    <col min="15" max="15" width="45.88671875" customWidth="1"/>
  </cols>
  <sheetData>
    <row r="1" spans="1:15" ht="15" thickBot="1" x14ac:dyDescent="0.35">
      <c r="A1" s="3" t="s">
        <v>818</v>
      </c>
      <c r="B1" s="307" t="s">
        <v>1</v>
      </c>
      <c r="C1" s="308" t="s">
        <v>2</v>
      </c>
      <c r="D1" s="309" t="s">
        <v>3</v>
      </c>
      <c r="E1" s="310" t="s">
        <v>4</v>
      </c>
      <c r="F1" s="311" t="s">
        <v>5</v>
      </c>
      <c r="G1" s="312" t="s">
        <v>6</v>
      </c>
      <c r="H1" s="313" t="s">
        <v>7</v>
      </c>
      <c r="I1" s="314" t="s">
        <v>8</v>
      </c>
      <c r="J1" s="315" t="s">
        <v>9</v>
      </c>
      <c r="K1" s="313" t="s">
        <v>10</v>
      </c>
      <c r="L1" s="316" t="s">
        <v>11</v>
      </c>
      <c r="M1" s="437" t="s">
        <v>12</v>
      </c>
      <c r="N1" s="310" t="s">
        <v>13</v>
      </c>
      <c r="O1" s="3" t="s">
        <v>818</v>
      </c>
    </row>
    <row r="2" spans="1:15" ht="15.6" thickTop="1" thickBot="1" x14ac:dyDescent="0.35">
      <c r="A2" s="318" t="s">
        <v>82</v>
      </c>
      <c r="B2" s="319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 t="s">
        <v>82</v>
      </c>
    </row>
    <row r="3" spans="1:15" ht="15" thickTop="1" x14ac:dyDescent="0.3">
      <c r="A3" s="263" t="s">
        <v>694</v>
      </c>
      <c r="B3" s="264">
        <f>INT(SUM(C3:N3)*100/12)/100</f>
        <v>7.31</v>
      </c>
      <c r="C3" s="265">
        <v>1.6</v>
      </c>
      <c r="D3" s="266">
        <v>2.84</v>
      </c>
      <c r="E3" s="267">
        <v>2.84</v>
      </c>
      <c r="F3" s="268">
        <v>2.1</v>
      </c>
      <c r="G3" s="269">
        <v>7.63</v>
      </c>
      <c r="H3" s="270">
        <v>13</v>
      </c>
      <c r="I3" s="271">
        <v>14.8</v>
      </c>
      <c r="J3" s="272">
        <v>13.4</v>
      </c>
      <c r="K3" s="270">
        <v>12.2</v>
      </c>
      <c r="L3" s="273">
        <v>8.0500000000000007</v>
      </c>
      <c r="M3" s="439">
        <v>4.2300000000000004</v>
      </c>
      <c r="N3" s="267">
        <v>5.05</v>
      </c>
      <c r="O3" s="263" t="s">
        <v>694</v>
      </c>
    </row>
    <row r="4" spans="1:15" x14ac:dyDescent="0.3">
      <c r="A4" s="275" t="s">
        <v>84</v>
      </c>
      <c r="B4" s="253">
        <f>INT(SUM(C4:N4)*100/12)/100</f>
        <v>7.16</v>
      </c>
      <c r="C4" s="276">
        <v>1.96</v>
      </c>
      <c r="D4" s="277">
        <v>1.92</v>
      </c>
      <c r="E4" s="278">
        <v>3.3</v>
      </c>
      <c r="F4" s="279">
        <v>5.09</v>
      </c>
      <c r="G4" s="280">
        <v>8.31</v>
      </c>
      <c r="H4" s="281">
        <v>11.49</v>
      </c>
      <c r="I4" s="282">
        <v>13.32</v>
      </c>
      <c r="J4" s="283">
        <v>13.4</v>
      </c>
      <c r="K4" s="281">
        <v>10.68</v>
      </c>
      <c r="L4" s="284">
        <v>8.7899999999999991</v>
      </c>
      <c r="M4" s="440">
        <v>5.15</v>
      </c>
      <c r="N4" s="278">
        <v>2.56</v>
      </c>
      <c r="O4" s="275" t="s">
        <v>84</v>
      </c>
    </row>
    <row r="5" spans="1:15" x14ac:dyDescent="0.3">
      <c r="A5" s="2" t="s">
        <v>21</v>
      </c>
      <c r="B5" s="18">
        <f t="shared" ref="B5:N5" si="0">B3-B4</f>
        <v>0.14999999999999947</v>
      </c>
      <c r="C5" s="17">
        <f t="shared" si="0"/>
        <v>-0.35999999999999988</v>
      </c>
      <c r="D5" s="19">
        <f t="shared" si="0"/>
        <v>0.91999999999999993</v>
      </c>
      <c r="E5" s="20">
        <f t="shared" si="0"/>
        <v>-0.45999999999999996</v>
      </c>
      <c r="F5" s="21">
        <f t="shared" si="0"/>
        <v>-2.9899999999999998</v>
      </c>
      <c r="G5" s="22">
        <f t="shared" si="0"/>
        <v>-0.6800000000000006</v>
      </c>
      <c r="H5" s="23">
        <f t="shared" si="0"/>
        <v>1.5099999999999998</v>
      </c>
      <c r="I5" s="24">
        <f t="shared" si="0"/>
        <v>1.4800000000000004</v>
      </c>
      <c r="J5" s="25">
        <f t="shared" si="0"/>
        <v>0</v>
      </c>
      <c r="K5" s="23">
        <f t="shared" si="0"/>
        <v>1.5199999999999996</v>
      </c>
      <c r="L5" s="26">
        <f t="shared" si="0"/>
        <v>-0.73999999999999844</v>
      </c>
      <c r="M5" s="441">
        <f t="shared" si="0"/>
        <v>-0.91999999999999993</v>
      </c>
      <c r="N5" s="20">
        <f t="shared" si="0"/>
        <v>2.4899999999999998</v>
      </c>
      <c r="O5" s="2" t="s">
        <v>21</v>
      </c>
    </row>
    <row r="6" spans="1:15" x14ac:dyDescent="0.3">
      <c r="A6" s="2" t="s">
        <v>85</v>
      </c>
      <c r="B6" s="18">
        <v>6.13</v>
      </c>
      <c r="C6" s="17">
        <v>-1.98</v>
      </c>
      <c r="D6" s="19">
        <v>-2.1</v>
      </c>
      <c r="E6" s="20">
        <v>1.27</v>
      </c>
      <c r="F6" s="21">
        <v>2.1</v>
      </c>
      <c r="G6" s="22">
        <v>5.4</v>
      </c>
      <c r="H6" s="23">
        <v>9.85</v>
      </c>
      <c r="I6" s="24">
        <v>11.5</v>
      </c>
      <c r="J6" s="25">
        <v>11.7</v>
      </c>
      <c r="K6" s="23">
        <v>7.66</v>
      </c>
      <c r="L6" s="26">
        <v>4.42</v>
      </c>
      <c r="M6" s="441">
        <v>3.45</v>
      </c>
      <c r="N6" s="20">
        <v>-2.5</v>
      </c>
      <c r="O6" s="2" t="s">
        <v>85</v>
      </c>
    </row>
    <row r="7" spans="1:15" x14ac:dyDescent="0.3">
      <c r="A7" s="2" t="s">
        <v>86</v>
      </c>
      <c r="B7" s="18">
        <v>2003</v>
      </c>
      <c r="C7" s="17">
        <v>2009</v>
      </c>
      <c r="D7" s="19">
        <v>2012</v>
      </c>
      <c r="E7" s="20">
        <v>2013</v>
      </c>
      <c r="F7" s="21">
        <v>2021</v>
      </c>
      <c r="G7" s="22">
        <v>2010</v>
      </c>
      <c r="H7" s="23">
        <v>2001</v>
      </c>
      <c r="I7" s="24">
        <v>2011</v>
      </c>
      <c r="J7" s="25">
        <v>2005</v>
      </c>
      <c r="K7" s="23">
        <v>2003</v>
      </c>
      <c r="L7" s="26">
        <v>2003</v>
      </c>
      <c r="M7" s="441">
        <v>2005</v>
      </c>
      <c r="N7" s="20">
        <v>2010</v>
      </c>
      <c r="O7" s="2" t="s">
        <v>86</v>
      </c>
    </row>
    <row r="8" spans="1:15" x14ac:dyDescent="0.3">
      <c r="A8" s="2" t="s">
        <v>87</v>
      </c>
      <c r="B8" s="18">
        <v>7.94</v>
      </c>
      <c r="C8" s="17">
        <v>5.46</v>
      </c>
      <c r="D8" s="19">
        <v>5.07</v>
      </c>
      <c r="E8" s="20">
        <v>5.77</v>
      </c>
      <c r="F8" s="21">
        <v>6.96</v>
      </c>
      <c r="G8" s="22">
        <v>10.5</v>
      </c>
      <c r="H8" s="23">
        <v>13</v>
      </c>
      <c r="I8" s="24">
        <v>15.3</v>
      </c>
      <c r="J8" s="25">
        <v>15.6</v>
      </c>
      <c r="K8" s="23">
        <v>13.9</v>
      </c>
      <c r="L8" s="26">
        <v>12</v>
      </c>
      <c r="M8" s="441">
        <v>7.61</v>
      </c>
      <c r="N8" s="20">
        <v>7.72</v>
      </c>
      <c r="O8" s="2" t="s">
        <v>87</v>
      </c>
    </row>
    <row r="9" spans="1:15" x14ac:dyDescent="0.3">
      <c r="A9" s="2" t="s">
        <v>86</v>
      </c>
      <c r="B9" s="18">
        <v>2014</v>
      </c>
      <c r="C9" s="17">
        <v>2007</v>
      </c>
      <c r="D9" s="19">
        <v>2002</v>
      </c>
      <c r="E9" s="20">
        <v>2017</v>
      </c>
      <c r="F9" s="21">
        <v>2011</v>
      </c>
      <c r="G9" s="22">
        <v>2008</v>
      </c>
      <c r="H9" s="23">
        <v>2017</v>
      </c>
      <c r="I9" s="24">
        <v>2006</v>
      </c>
      <c r="J9" s="25">
        <v>2020</v>
      </c>
      <c r="K9" s="23">
        <v>2006</v>
      </c>
      <c r="L9" s="26">
        <v>2001</v>
      </c>
      <c r="M9" s="441">
        <v>2009</v>
      </c>
      <c r="N9" s="20">
        <v>2015</v>
      </c>
      <c r="O9" s="2" t="s">
        <v>86</v>
      </c>
    </row>
    <row r="10" spans="1:15" x14ac:dyDescent="0.3">
      <c r="A10" s="3" t="s">
        <v>88</v>
      </c>
      <c r="B10" s="18">
        <f>MIN(C10:N10)</f>
        <v>-7.8</v>
      </c>
      <c r="C10" s="5">
        <v>-4.7</v>
      </c>
      <c r="D10" s="6">
        <v>-7.8</v>
      </c>
      <c r="E10" s="7">
        <v>-3.6</v>
      </c>
      <c r="F10" s="8">
        <v>-3.6</v>
      </c>
      <c r="G10" s="9">
        <v>0.7</v>
      </c>
      <c r="H10" s="10">
        <v>7.8</v>
      </c>
      <c r="I10" s="11">
        <v>12.3</v>
      </c>
      <c r="J10" s="12">
        <v>10.1</v>
      </c>
      <c r="K10" s="10">
        <v>6.3</v>
      </c>
      <c r="L10" s="13">
        <v>2.8</v>
      </c>
      <c r="M10" s="442">
        <v>-1.9</v>
      </c>
      <c r="N10" s="7">
        <v>-3.5</v>
      </c>
      <c r="O10" s="3" t="s">
        <v>88</v>
      </c>
    </row>
    <row r="11" spans="1:15" x14ac:dyDescent="0.3">
      <c r="A11" s="35" t="s">
        <v>89</v>
      </c>
      <c r="B11" s="50">
        <v>44206</v>
      </c>
      <c r="C11" s="39">
        <v>44206</v>
      </c>
      <c r="D11" s="40">
        <v>44238</v>
      </c>
      <c r="E11" s="41">
        <v>44262</v>
      </c>
      <c r="F11" s="42">
        <v>44293</v>
      </c>
      <c r="G11" s="43">
        <v>44319</v>
      </c>
      <c r="H11" s="44">
        <v>44353</v>
      </c>
      <c r="I11" s="45">
        <v>44394</v>
      </c>
      <c r="J11" s="46">
        <v>44419</v>
      </c>
      <c r="K11" s="44">
        <v>44461</v>
      </c>
      <c r="L11" s="47">
        <v>44493</v>
      </c>
      <c r="M11" s="443">
        <v>44529</v>
      </c>
      <c r="N11" s="41">
        <v>44552</v>
      </c>
      <c r="O11" s="35" t="s">
        <v>89</v>
      </c>
    </row>
    <row r="12" spans="1:15" x14ac:dyDescent="0.3">
      <c r="A12" s="2" t="s">
        <v>90</v>
      </c>
      <c r="B12" s="18">
        <v>-15.7</v>
      </c>
      <c r="C12" s="17">
        <v>-15.7</v>
      </c>
      <c r="D12" s="19">
        <v>-13.5</v>
      </c>
      <c r="E12" s="32">
        <v>-11.9</v>
      </c>
      <c r="F12" s="21">
        <v>-5.2</v>
      </c>
      <c r="G12" s="22">
        <v>-0.8</v>
      </c>
      <c r="H12" s="23">
        <v>3.1</v>
      </c>
      <c r="I12" s="24">
        <v>5.0999999999999996</v>
      </c>
      <c r="J12" s="25">
        <v>5.7</v>
      </c>
      <c r="K12" s="23">
        <v>0.7</v>
      </c>
      <c r="L12" s="26">
        <v>-5.5</v>
      </c>
      <c r="M12" s="441">
        <v>-6</v>
      </c>
      <c r="N12" s="20">
        <v>-10.6</v>
      </c>
      <c r="O12" s="2" t="s">
        <v>90</v>
      </c>
    </row>
    <row r="13" spans="1:15" ht="15" thickBot="1" x14ac:dyDescent="0.35">
      <c r="A13" s="49" t="s">
        <v>89</v>
      </c>
      <c r="B13" s="50">
        <v>39820</v>
      </c>
      <c r="C13" s="51">
        <v>39820</v>
      </c>
      <c r="D13" s="52">
        <v>40951</v>
      </c>
      <c r="E13" s="218">
        <v>38415</v>
      </c>
      <c r="F13" s="54">
        <v>37719</v>
      </c>
      <c r="G13" s="55">
        <v>42491</v>
      </c>
      <c r="H13" s="56">
        <v>38869</v>
      </c>
      <c r="I13" s="57">
        <v>40727</v>
      </c>
      <c r="J13" s="58">
        <v>40786</v>
      </c>
      <c r="K13" s="56">
        <v>43373</v>
      </c>
      <c r="L13" s="59">
        <v>37922</v>
      </c>
      <c r="M13" s="444">
        <v>40511</v>
      </c>
      <c r="N13" s="53">
        <v>40530</v>
      </c>
      <c r="O13" s="49" t="s">
        <v>89</v>
      </c>
    </row>
    <row r="14" spans="1:15" ht="15" thickTop="1" x14ac:dyDescent="0.3">
      <c r="A14" s="289" t="s">
        <v>819</v>
      </c>
      <c r="B14" s="434">
        <f>INT(SUM(C14:N14)*100/12)/100</f>
        <v>7.37</v>
      </c>
      <c r="C14" s="290">
        <v>1.7</v>
      </c>
      <c r="D14" s="291">
        <v>2.5</v>
      </c>
      <c r="E14" s="292">
        <v>3.3</v>
      </c>
      <c r="F14" s="293">
        <v>2.4</v>
      </c>
      <c r="G14" s="294">
        <v>7.6</v>
      </c>
      <c r="H14" s="295">
        <v>13</v>
      </c>
      <c r="I14" s="296">
        <v>14.4</v>
      </c>
      <c r="J14" s="297">
        <v>13.1</v>
      </c>
      <c r="K14" s="295">
        <v>12.5</v>
      </c>
      <c r="L14" s="298">
        <v>8.3000000000000007</v>
      </c>
      <c r="M14" s="439">
        <v>4.8</v>
      </c>
      <c r="N14" s="292">
        <v>4.9000000000000004</v>
      </c>
      <c r="O14" s="289" t="s">
        <v>819</v>
      </c>
    </row>
    <row r="15" spans="1:15" x14ac:dyDescent="0.3">
      <c r="A15" s="275" t="s">
        <v>98</v>
      </c>
      <c r="B15" s="253">
        <f>INT(SUM(C15:N15)*100/12)/100</f>
        <v>7.29</v>
      </c>
      <c r="C15" s="276">
        <v>1</v>
      </c>
      <c r="D15" s="277">
        <v>1.1000000000000001</v>
      </c>
      <c r="E15" s="278">
        <v>3.8</v>
      </c>
      <c r="F15" s="279">
        <v>4.5999999999999996</v>
      </c>
      <c r="G15" s="280">
        <v>9.1999999999999993</v>
      </c>
      <c r="H15" s="281">
        <v>11.7</v>
      </c>
      <c r="I15" s="282">
        <v>12</v>
      </c>
      <c r="J15" s="283">
        <v>13.3</v>
      </c>
      <c r="K15" s="281">
        <v>12.7</v>
      </c>
      <c r="L15" s="284">
        <v>9.6999999999999993</v>
      </c>
      <c r="M15" s="440">
        <v>6.1</v>
      </c>
      <c r="N15" s="278">
        <v>2.2999999999999998</v>
      </c>
      <c r="O15" s="275" t="s">
        <v>98</v>
      </c>
    </row>
    <row r="16" spans="1:15" x14ac:dyDescent="0.3">
      <c r="A16" s="2" t="s">
        <v>21</v>
      </c>
      <c r="B16" s="18">
        <f t="shared" ref="B16:N16" si="1">B14-B15</f>
        <v>8.0000000000000071E-2</v>
      </c>
      <c r="C16" s="17">
        <f t="shared" si="1"/>
        <v>0.7</v>
      </c>
      <c r="D16" s="19">
        <f t="shared" si="1"/>
        <v>1.4</v>
      </c>
      <c r="E16" s="20">
        <f t="shared" si="1"/>
        <v>-0.5</v>
      </c>
      <c r="F16" s="21">
        <f t="shared" si="1"/>
        <v>-2.1999999999999997</v>
      </c>
      <c r="G16" s="280">
        <f>G14-G15</f>
        <v>-1.5999999999999996</v>
      </c>
      <c r="H16" s="23">
        <f t="shared" si="1"/>
        <v>1.3000000000000007</v>
      </c>
      <c r="I16" s="24">
        <f t="shared" si="1"/>
        <v>2.4000000000000004</v>
      </c>
      <c r="J16" s="25">
        <f t="shared" si="1"/>
        <v>-0.20000000000000107</v>
      </c>
      <c r="K16" s="23">
        <f t="shared" si="1"/>
        <v>-0.19999999999999929</v>
      </c>
      <c r="L16" s="26">
        <f t="shared" si="1"/>
        <v>-1.3999999999999986</v>
      </c>
      <c r="M16" s="441">
        <f t="shared" si="1"/>
        <v>-1.2999999999999998</v>
      </c>
      <c r="N16" s="20">
        <f t="shared" si="1"/>
        <v>2.6000000000000005</v>
      </c>
      <c r="O16" s="2" t="s">
        <v>21</v>
      </c>
    </row>
    <row r="17" spans="1:15" x14ac:dyDescent="0.3">
      <c r="A17" s="2" t="s">
        <v>85</v>
      </c>
      <c r="B17" s="16"/>
      <c r="C17" s="17">
        <v>-5.6</v>
      </c>
      <c r="D17" s="19">
        <v>-7.6</v>
      </c>
      <c r="E17" s="20">
        <v>-0.7</v>
      </c>
      <c r="F17" s="21">
        <v>2.2000000000000002</v>
      </c>
      <c r="G17" s="22">
        <v>5.8</v>
      </c>
      <c r="H17" s="23">
        <v>8.3000000000000007</v>
      </c>
      <c r="I17" s="24">
        <v>11.1</v>
      </c>
      <c r="J17" s="25">
        <v>10.6</v>
      </c>
      <c r="K17" s="23">
        <v>7.6</v>
      </c>
      <c r="L17" s="26">
        <v>5.0999999999999996</v>
      </c>
      <c r="M17" s="441">
        <v>1</v>
      </c>
      <c r="N17" s="20">
        <v>-2.4</v>
      </c>
      <c r="O17" s="2" t="s">
        <v>85</v>
      </c>
    </row>
    <row r="18" spans="1:15" x14ac:dyDescent="0.3">
      <c r="A18" s="2" t="s">
        <v>86</v>
      </c>
      <c r="B18" s="217"/>
      <c r="C18" s="17">
        <v>1963</v>
      </c>
      <c r="D18" s="19">
        <v>1956</v>
      </c>
      <c r="E18" s="20">
        <v>1955</v>
      </c>
      <c r="F18" s="21">
        <v>1954</v>
      </c>
      <c r="G18" s="22">
        <v>2010</v>
      </c>
      <c r="H18" s="23">
        <v>1949</v>
      </c>
      <c r="I18" s="24">
        <v>1984</v>
      </c>
      <c r="J18" s="25">
        <v>1978</v>
      </c>
      <c r="K18" s="23">
        <v>1986</v>
      </c>
      <c r="L18" s="26">
        <v>1947</v>
      </c>
      <c r="M18" s="441">
        <v>1985</v>
      </c>
      <c r="N18" s="20">
        <v>2010</v>
      </c>
      <c r="O18" s="2" t="s">
        <v>86</v>
      </c>
    </row>
    <row r="19" spans="1:15" x14ac:dyDescent="0.3">
      <c r="A19" s="2" t="s">
        <v>87</v>
      </c>
      <c r="B19" s="16"/>
      <c r="C19" s="17">
        <v>5.5</v>
      </c>
      <c r="D19" s="19">
        <v>5.4</v>
      </c>
      <c r="E19" s="20">
        <v>6.4</v>
      </c>
      <c r="F19" s="21">
        <v>7.9</v>
      </c>
      <c r="G19" s="22">
        <v>10.5</v>
      </c>
      <c r="H19" s="23">
        <v>13.6</v>
      </c>
      <c r="I19" s="24">
        <v>15.3</v>
      </c>
      <c r="J19" s="25">
        <v>16.100000000000001</v>
      </c>
      <c r="K19" s="23">
        <v>14</v>
      </c>
      <c r="L19" s="26">
        <v>11.9</v>
      </c>
      <c r="M19" s="441">
        <v>9.3000000000000007</v>
      </c>
      <c r="N19" s="20">
        <v>8</v>
      </c>
      <c r="O19" s="2" t="s">
        <v>87</v>
      </c>
    </row>
    <row r="20" spans="1:15" x14ac:dyDescent="0.3">
      <c r="A20" s="2" t="s">
        <v>86</v>
      </c>
      <c r="B20" s="217"/>
      <c r="C20" s="17">
        <v>2007</v>
      </c>
      <c r="D20" s="19">
        <v>1990</v>
      </c>
      <c r="E20" s="20">
        <v>2017</v>
      </c>
      <c r="F20" s="21">
        <v>1961</v>
      </c>
      <c r="G20" s="22">
        <v>2000</v>
      </c>
      <c r="H20" s="23">
        <v>2017</v>
      </c>
      <c r="I20" s="24">
        <v>2006</v>
      </c>
      <c r="J20" s="25">
        <v>2020</v>
      </c>
      <c r="K20" s="23">
        <v>2016</v>
      </c>
      <c r="L20" s="26">
        <v>2001</v>
      </c>
      <c r="M20" s="441">
        <v>1994</v>
      </c>
      <c r="N20" s="20">
        <v>2015</v>
      </c>
      <c r="O20" s="2" t="s">
        <v>86</v>
      </c>
    </row>
    <row r="21" spans="1:15" x14ac:dyDescent="0.3">
      <c r="A21" s="3" t="s">
        <v>100</v>
      </c>
      <c r="B21" s="18">
        <f>MIN(C21:N21)</f>
        <v>-6.6</v>
      </c>
      <c r="C21" s="5">
        <v>-4.7</v>
      </c>
      <c r="D21" s="6">
        <v>-6.6</v>
      </c>
      <c r="E21" s="7">
        <v>-3</v>
      </c>
      <c r="F21" s="8">
        <v>-2.2000000000000002</v>
      </c>
      <c r="G21" s="9">
        <v>2</v>
      </c>
      <c r="H21" s="10">
        <v>8.6999999999999993</v>
      </c>
      <c r="I21" s="11">
        <v>10.8</v>
      </c>
      <c r="J21" s="12">
        <v>9.1</v>
      </c>
      <c r="K21" s="10">
        <v>6.4</v>
      </c>
      <c r="L21" s="13">
        <v>4</v>
      </c>
      <c r="M21" s="442">
        <v>0</v>
      </c>
      <c r="N21" s="7">
        <v>-2.1</v>
      </c>
      <c r="O21" s="3" t="s">
        <v>100</v>
      </c>
    </row>
    <row r="22" spans="1:15" x14ac:dyDescent="0.3">
      <c r="A22" s="35" t="s">
        <v>89</v>
      </c>
      <c r="B22" s="38">
        <v>44206</v>
      </c>
      <c r="C22" s="39">
        <v>43852</v>
      </c>
      <c r="D22" s="40">
        <v>44240</v>
      </c>
      <c r="E22" s="41">
        <v>44263</v>
      </c>
      <c r="F22" s="42">
        <v>44293</v>
      </c>
      <c r="G22" s="43">
        <v>44319</v>
      </c>
      <c r="H22" s="44">
        <v>44353</v>
      </c>
      <c r="I22" s="45">
        <v>44394</v>
      </c>
      <c r="J22" s="46">
        <v>44412</v>
      </c>
      <c r="K22" s="44">
        <v>44460</v>
      </c>
      <c r="L22" s="47">
        <v>44482</v>
      </c>
      <c r="M22" s="443">
        <v>44529</v>
      </c>
      <c r="N22" s="41">
        <v>44552</v>
      </c>
      <c r="O22" s="35" t="s">
        <v>89</v>
      </c>
    </row>
    <row r="23" spans="1:15" x14ac:dyDescent="0.3">
      <c r="A23" s="2" t="s">
        <v>17</v>
      </c>
      <c r="B23" s="18">
        <v>-17.399999999999999</v>
      </c>
      <c r="C23" s="17">
        <v>-17.399999999999999</v>
      </c>
      <c r="D23" s="19">
        <v>-15.2</v>
      </c>
      <c r="E23" s="20">
        <v>-9.8000000000000007</v>
      </c>
      <c r="F23" s="21">
        <v>-3.8</v>
      </c>
      <c r="G23" s="22">
        <v>-1.6</v>
      </c>
      <c r="H23" s="23">
        <v>0</v>
      </c>
      <c r="I23" s="24">
        <v>1.3</v>
      </c>
      <c r="J23" s="25">
        <v>4.9000000000000004</v>
      </c>
      <c r="K23" s="23">
        <v>1.3</v>
      </c>
      <c r="L23" s="26">
        <v>-5</v>
      </c>
      <c r="M23" s="441">
        <v>-8.5</v>
      </c>
      <c r="N23" s="20">
        <v>-14.6</v>
      </c>
      <c r="O23" s="2" t="s">
        <v>17</v>
      </c>
    </row>
    <row r="24" spans="1:15" x14ac:dyDescent="0.3">
      <c r="A24" s="2" t="s">
        <v>89</v>
      </c>
      <c r="B24" s="38">
        <v>31064</v>
      </c>
      <c r="C24" s="73">
        <v>31064</v>
      </c>
      <c r="D24" s="74">
        <v>10637</v>
      </c>
      <c r="E24" s="75">
        <v>38415</v>
      </c>
      <c r="F24" s="76">
        <v>8128</v>
      </c>
      <c r="G24" s="77">
        <v>22038</v>
      </c>
      <c r="H24" s="78">
        <v>12219</v>
      </c>
      <c r="I24" s="79">
        <v>12264</v>
      </c>
      <c r="J24" s="80">
        <v>29095</v>
      </c>
      <c r="K24" s="78">
        <v>29121</v>
      </c>
      <c r="L24" s="81">
        <v>7952</v>
      </c>
      <c r="M24" s="445">
        <v>10169</v>
      </c>
      <c r="N24" s="75">
        <v>13504</v>
      </c>
      <c r="O24" s="2" t="s">
        <v>89</v>
      </c>
    </row>
    <row r="25" spans="1:15" x14ac:dyDescent="0.3">
      <c r="A25" s="83" t="s">
        <v>101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83" t="s">
        <v>101</v>
      </c>
    </row>
    <row r="26" spans="1:15" x14ac:dyDescent="0.3">
      <c r="A26" s="263" t="s">
        <v>737</v>
      </c>
      <c r="B26" s="264">
        <f>INT(SUM(C26:N26)*100/12)/100</f>
        <v>15.38</v>
      </c>
      <c r="C26" s="265">
        <v>6.63</v>
      </c>
      <c r="D26" s="266">
        <v>9.32</v>
      </c>
      <c r="E26" s="267">
        <v>12.6</v>
      </c>
      <c r="F26" s="268">
        <v>13.5</v>
      </c>
      <c r="G26" s="269">
        <v>16.600000000000001</v>
      </c>
      <c r="H26" s="270">
        <v>21.9</v>
      </c>
      <c r="I26" s="271">
        <v>23.1</v>
      </c>
      <c r="J26" s="272">
        <v>21.7</v>
      </c>
      <c r="K26" s="270">
        <v>22.7</v>
      </c>
      <c r="L26" s="273">
        <v>16.5</v>
      </c>
      <c r="M26" s="447">
        <v>10.8</v>
      </c>
      <c r="N26" s="267">
        <v>9.24</v>
      </c>
      <c r="O26" s="263" t="s">
        <v>737</v>
      </c>
    </row>
    <row r="27" spans="1:15" x14ac:dyDescent="0.3">
      <c r="A27" s="275" t="s">
        <v>103</v>
      </c>
      <c r="B27" s="253">
        <f>INT(SUM(C27:N27)*100/12)/100</f>
        <v>15.76</v>
      </c>
      <c r="C27" s="276">
        <v>7.36</v>
      </c>
      <c r="D27" s="277">
        <v>8.2899999999999991</v>
      </c>
      <c r="E27" s="278">
        <v>11.86</v>
      </c>
      <c r="F27" s="279">
        <v>16.37</v>
      </c>
      <c r="G27" s="280">
        <v>18.920000000000002</v>
      </c>
      <c r="H27" s="281">
        <v>22.14</v>
      </c>
      <c r="I27" s="282">
        <v>24.07</v>
      </c>
      <c r="J27" s="283">
        <v>23.86</v>
      </c>
      <c r="K27" s="281">
        <v>20.95</v>
      </c>
      <c r="L27" s="284">
        <v>16.399999999999999</v>
      </c>
      <c r="M27" s="440">
        <v>11.21</v>
      </c>
      <c r="N27" s="278">
        <v>7.77</v>
      </c>
      <c r="O27" s="275" t="s">
        <v>103</v>
      </c>
    </row>
    <row r="28" spans="1:15" x14ac:dyDescent="0.3">
      <c r="A28" s="2" t="s">
        <v>21</v>
      </c>
      <c r="B28" s="18">
        <f t="shared" ref="B28:N28" si="2">B26-B27</f>
        <v>-0.37999999999999901</v>
      </c>
      <c r="C28" s="17">
        <f t="shared" si="2"/>
        <v>-0.73000000000000043</v>
      </c>
      <c r="D28" s="19">
        <f t="shared" si="2"/>
        <v>1.0300000000000011</v>
      </c>
      <c r="E28" s="20">
        <f t="shared" si="2"/>
        <v>0.74000000000000021</v>
      </c>
      <c r="F28" s="21">
        <f t="shared" si="2"/>
        <v>-2.870000000000001</v>
      </c>
      <c r="G28" s="22">
        <f t="shared" si="2"/>
        <v>-2.3200000000000003</v>
      </c>
      <c r="H28" s="23">
        <f t="shared" si="2"/>
        <v>-0.24000000000000199</v>
      </c>
      <c r="I28" s="24">
        <f t="shared" si="2"/>
        <v>-0.96999999999999886</v>
      </c>
      <c r="J28" s="25">
        <f t="shared" si="2"/>
        <v>-2.16</v>
      </c>
      <c r="K28" s="23">
        <f t="shared" si="2"/>
        <v>1.75</v>
      </c>
      <c r="L28" s="26">
        <f t="shared" si="2"/>
        <v>0.10000000000000142</v>
      </c>
      <c r="M28" s="441">
        <f t="shared" si="2"/>
        <v>-0.41000000000000014</v>
      </c>
      <c r="N28" s="20">
        <f t="shared" si="2"/>
        <v>1.4700000000000006</v>
      </c>
      <c r="O28" s="2" t="s">
        <v>21</v>
      </c>
    </row>
    <row r="29" spans="1:15" x14ac:dyDescent="0.3">
      <c r="A29" s="2" t="s">
        <v>104</v>
      </c>
      <c r="B29" s="18">
        <v>14.88</v>
      </c>
      <c r="C29" s="17">
        <v>3.15</v>
      </c>
      <c r="D29" s="19">
        <v>5.07</v>
      </c>
      <c r="E29" s="20">
        <v>9.8000000000000007</v>
      </c>
      <c r="F29" s="21">
        <v>12.9</v>
      </c>
      <c r="G29" s="22">
        <v>16</v>
      </c>
      <c r="H29" s="23">
        <v>20</v>
      </c>
      <c r="I29" s="24">
        <v>21.9</v>
      </c>
      <c r="J29" s="25">
        <v>21.3</v>
      </c>
      <c r="K29" s="23">
        <v>18.100000000000001</v>
      </c>
      <c r="L29" s="26">
        <v>13.5</v>
      </c>
      <c r="M29" s="441">
        <v>9.4</v>
      </c>
      <c r="N29" s="20">
        <v>2.39</v>
      </c>
      <c r="O29" s="2" t="s">
        <v>104</v>
      </c>
    </row>
    <row r="30" spans="1:15" x14ac:dyDescent="0.3">
      <c r="A30" s="2" t="s">
        <v>86</v>
      </c>
      <c r="B30" s="18">
        <v>2013</v>
      </c>
      <c r="C30" s="17">
        <v>2010</v>
      </c>
      <c r="D30" s="19">
        <v>2012</v>
      </c>
      <c r="E30" s="20">
        <v>2006</v>
      </c>
      <c r="F30" s="21">
        <v>2001</v>
      </c>
      <c r="G30" s="22">
        <v>2013</v>
      </c>
      <c r="H30" s="23">
        <v>2002</v>
      </c>
      <c r="I30" s="24">
        <v>2002</v>
      </c>
      <c r="J30" s="25">
        <v>2014</v>
      </c>
      <c r="K30" s="23">
        <v>2001</v>
      </c>
      <c r="L30" s="26">
        <v>2003</v>
      </c>
      <c r="M30" s="441">
        <v>2010</v>
      </c>
      <c r="N30" s="20">
        <v>2010</v>
      </c>
      <c r="O30" s="2" t="s">
        <v>86</v>
      </c>
    </row>
    <row r="31" spans="1:15" x14ac:dyDescent="0.3">
      <c r="A31" s="2" t="s">
        <v>105</v>
      </c>
      <c r="B31" s="18">
        <v>16.670000000000002</v>
      </c>
      <c r="C31" s="17">
        <v>10.3</v>
      </c>
      <c r="D31" s="19">
        <v>11.8</v>
      </c>
      <c r="E31" s="20">
        <v>14.9</v>
      </c>
      <c r="F31" s="21">
        <v>20.8</v>
      </c>
      <c r="G31" s="22">
        <v>22.1</v>
      </c>
      <c r="H31" s="23">
        <v>24.2</v>
      </c>
      <c r="I31" s="24">
        <v>28.9</v>
      </c>
      <c r="J31" s="25">
        <v>26.9</v>
      </c>
      <c r="K31" s="23">
        <v>23.8</v>
      </c>
      <c r="L31" s="26">
        <v>19.2</v>
      </c>
      <c r="M31" s="441">
        <v>13.1</v>
      </c>
      <c r="N31" s="20">
        <v>12</v>
      </c>
      <c r="O31" s="2" t="s">
        <v>105</v>
      </c>
    </row>
    <row r="32" spans="1:15" x14ac:dyDescent="0.3">
      <c r="A32" s="2" t="s">
        <v>86</v>
      </c>
      <c r="B32" s="18">
        <v>2021</v>
      </c>
      <c r="C32" s="17">
        <v>2007</v>
      </c>
      <c r="D32" s="19">
        <v>2019</v>
      </c>
      <c r="E32" s="20">
        <v>2014</v>
      </c>
      <c r="F32" s="21">
        <v>2007</v>
      </c>
      <c r="G32" s="22">
        <v>2008</v>
      </c>
      <c r="H32" s="23">
        <v>2017</v>
      </c>
      <c r="I32" s="24">
        <v>2006</v>
      </c>
      <c r="J32" s="25">
        <v>2003</v>
      </c>
      <c r="K32" s="23">
        <v>2006</v>
      </c>
      <c r="L32" s="26">
        <v>2005</v>
      </c>
      <c r="M32" s="441">
        <v>2006</v>
      </c>
      <c r="N32" s="20">
        <v>2015</v>
      </c>
      <c r="O32" s="2" t="s">
        <v>86</v>
      </c>
    </row>
    <row r="33" spans="1:15" x14ac:dyDescent="0.3">
      <c r="A33" s="3" t="s">
        <v>106</v>
      </c>
      <c r="B33" s="18">
        <f>MAX(C33:N33)</f>
        <v>31.4</v>
      </c>
      <c r="C33" s="5">
        <v>11.9</v>
      </c>
      <c r="D33" s="6">
        <v>19</v>
      </c>
      <c r="E33" s="7">
        <v>25.3</v>
      </c>
      <c r="F33" s="8">
        <v>21.2</v>
      </c>
      <c r="G33" s="9">
        <v>24.4</v>
      </c>
      <c r="H33" s="10">
        <v>31.4</v>
      </c>
      <c r="I33" s="11">
        <v>29.7</v>
      </c>
      <c r="J33" s="12">
        <v>25.1</v>
      </c>
      <c r="K33" s="10">
        <v>29.6</v>
      </c>
      <c r="L33" s="13">
        <v>22.1</v>
      </c>
      <c r="M33" s="442">
        <v>14.7</v>
      </c>
      <c r="N33" s="7">
        <v>15.6</v>
      </c>
      <c r="O33" s="3" t="s">
        <v>106</v>
      </c>
    </row>
    <row r="34" spans="1:15" x14ac:dyDescent="0.3">
      <c r="A34" s="35" t="s">
        <v>89</v>
      </c>
      <c r="B34" s="18">
        <f>MAX(C34:N34)</f>
        <v>44560</v>
      </c>
      <c r="C34" s="39">
        <v>44224</v>
      </c>
      <c r="D34" s="40">
        <v>44251</v>
      </c>
      <c r="E34" s="41">
        <v>44286</v>
      </c>
      <c r="F34" s="42">
        <v>44287</v>
      </c>
      <c r="G34" s="43">
        <v>44347</v>
      </c>
      <c r="H34" s="44">
        <v>44363</v>
      </c>
      <c r="I34" s="45">
        <v>44395</v>
      </c>
      <c r="J34" s="46">
        <v>44422</v>
      </c>
      <c r="K34" s="44">
        <v>44447</v>
      </c>
      <c r="L34" s="47">
        <v>44488</v>
      </c>
      <c r="M34" s="443">
        <v>44512</v>
      </c>
      <c r="N34" s="41">
        <v>44560</v>
      </c>
      <c r="O34" s="35" t="s">
        <v>89</v>
      </c>
    </row>
    <row r="35" spans="1:15" x14ac:dyDescent="0.3">
      <c r="A35" s="2" t="s">
        <v>107</v>
      </c>
      <c r="B35" s="18">
        <v>42</v>
      </c>
      <c r="C35" s="17">
        <v>14.6</v>
      </c>
      <c r="D35" s="19">
        <v>18.7</v>
      </c>
      <c r="E35" s="32">
        <v>25.3</v>
      </c>
      <c r="F35" s="21">
        <v>27.7</v>
      </c>
      <c r="G35" s="22">
        <v>32</v>
      </c>
      <c r="H35" s="23">
        <v>36.4</v>
      </c>
      <c r="I35" s="24">
        <v>42</v>
      </c>
      <c r="J35" s="84">
        <v>37.799999999999997</v>
      </c>
      <c r="K35" s="23">
        <v>33.4</v>
      </c>
      <c r="L35" s="26">
        <v>28.8</v>
      </c>
      <c r="M35" s="441">
        <v>20.9</v>
      </c>
      <c r="N35" s="20">
        <v>15.4</v>
      </c>
      <c r="O35" s="2" t="s">
        <v>107</v>
      </c>
    </row>
    <row r="36" spans="1:15" ht="15" thickBot="1" x14ac:dyDescent="0.35">
      <c r="A36" s="49" t="s">
        <v>89</v>
      </c>
      <c r="B36" s="50">
        <v>43671</v>
      </c>
      <c r="C36" s="39">
        <v>41645</v>
      </c>
      <c r="D36" s="52">
        <v>43522</v>
      </c>
      <c r="E36" s="218">
        <v>44286</v>
      </c>
      <c r="F36" s="54">
        <v>40656</v>
      </c>
      <c r="G36" s="55">
        <v>38499</v>
      </c>
      <c r="H36" s="56">
        <v>40721</v>
      </c>
      <c r="I36" s="57">
        <v>43671</v>
      </c>
      <c r="J36" s="200">
        <v>37843</v>
      </c>
      <c r="K36" s="56">
        <v>41522</v>
      </c>
      <c r="L36" s="59">
        <v>40817</v>
      </c>
      <c r="M36" s="444">
        <v>42315</v>
      </c>
      <c r="N36" s="53">
        <v>39056</v>
      </c>
      <c r="O36" s="49" t="s">
        <v>89</v>
      </c>
    </row>
    <row r="37" spans="1:15" ht="15" thickTop="1" x14ac:dyDescent="0.3">
      <c r="A37" s="289" t="s">
        <v>850</v>
      </c>
      <c r="B37" s="151">
        <f>INT(SUM(C37:N37)*100/12)/100</f>
        <v>14.95</v>
      </c>
      <c r="C37" s="290">
        <v>6.3</v>
      </c>
      <c r="D37" s="291">
        <v>10.1</v>
      </c>
      <c r="E37" s="292">
        <v>12</v>
      </c>
      <c r="F37" s="293">
        <v>12.6</v>
      </c>
      <c r="G37" s="294">
        <v>16.2</v>
      </c>
      <c r="H37" s="295">
        <v>21.2</v>
      </c>
      <c r="I37" s="296">
        <v>22.3</v>
      </c>
      <c r="J37" s="297">
        <v>20.8</v>
      </c>
      <c r="K37" s="295">
        <v>22.3</v>
      </c>
      <c r="L37" s="298">
        <v>16.3</v>
      </c>
      <c r="M37" s="439">
        <v>10.6</v>
      </c>
      <c r="N37" s="292">
        <v>8.8000000000000007</v>
      </c>
      <c r="O37" s="289" t="s">
        <v>850</v>
      </c>
    </row>
    <row r="38" spans="1:15" x14ac:dyDescent="0.3">
      <c r="A38" s="275" t="s">
        <v>113</v>
      </c>
      <c r="B38" s="253">
        <f>INT(SUM(C38:N38)*100/12)/100</f>
        <v>13.79</v>
      </c>
      <c r="C38" s="276">
        <v>5.9</v>
      </c>
      <c r="D38" s="277">
        <v>6.9</v>
      </c>
      <c r="E38" s="278">
        <v>10.1</v>
      </c>
      <c r="F38" s="279">
        <v>13</v>
      </c>
      <c r="G38" s="280">
        <v>16.8</v>
      </c>
      <c r="H38" s="281">
        <v>19.3</v>
      </c>
      <c r="I38" s="282">
        <v>21.4</v>
      </c>
      <c r="J38" s="283">
        <v>21.6</v>
      </c>
      <c r="K38" s="281">
        <v>19.2</v>
      </c>
      <c r="L38" s="284">
        <v>14.9</v>
      </c>
      <c r="M38" s="440">
        <v>9.6</v>
      </c>
      <c r="N38" s="278">
        <v>6.8</v>
      </c>
      <c r="O38" s="275" t="s">
        <v>113</v>
      </c>
    </row>
    <row r="39" spans="1:15" x14ac:dyDescent="0.3">
      <c r="A39" s="2" t="s">
        <v>21</v>
      </c>
      <c r="B39" s="18">
        <f t="shared" ref="B39:N39" si="3">B37-B38</f>
        <v>1.1600000000000001</v>
      </c>
      <c r="C39" s="17">
        <f t="shared" si="3"/>
        <v>0.39999999999999947</v>
      </c>
      <c r="D39" s="19">
        <f t="shared" si="3"/>
        <v>3.1999999999999993</v>
      </c>
      <c r="E39" s="20">
        <f t="shared" si="3"/>
        <v>1.9000000000000004</v>
      </c>
      <c r="F39" s="21">
        <f t="shared" si="3"/>
        <v>-0.40000000000000036</v>
      </c>
      <c r="G39" s="22">
        <f t="shared" si="3"/>
        <v>-0.60000000000000142</v>
      </c>
      <c r="H39" s="23">
        <f t="shared" si="3"/>
        <v>1.8999999999999986</v>
      </c>
      <c r="I39" s="24">
        <f t="shared" si="3"/>
        <v>0.90000000000000213</v>
      </c>
      <c r="J39" s="25">
        <f t="shared" si="3"/>
        <v>-0.80000000000000071</v>
      </c>
      <c r="K39" s="23">
        <f t="shared" si="3"/>
        <v>3.1000000000000014</v>
      </c>
      <c r="L39" s="26">
        <f t="shared" si="3"/>
        <v>1.4000000000000004</v>
      </c>
      <c r="M39" s="441">
        <f t="shared" si="3"/>
        <v>1</v>
      </c>
      <c r="N39" s="20">
        <f t="shared" si="3"/>
        <v>2.0000000000000009</v>
      </c>
      <c r="O39" s="2" t="s">
        <v>21</v>
      </c>
    </row>
    <row r="40" spans="1:15" x14ac:dyDescent="0.3">
      <c r="A40" s="2" t="s">
        <v>104</v>
      </c>
      <c r="B40" s="16"/>
      <c r="C40" s="17">
        <v>-0.6</v>
      </c>
      <c r="D40" s="19">
        <v>0.5</v>
      </c>
      <c r="E40" s="20">
        <v>6.6</v>
      </c>
      <c r="F40" s="21">
        <v>9.3000000000000007</v>
      </c>
      <c r="G40" s="22">
        <v>13.1</v>
      </c>
      <c r="H40" s="23">
        <v>16.3</v>
      </c>
      <c r="I40" s="24">
        <v>18.100000000000001</v>
      </c>
      <c r="J40" s="25">
        <v>18.7</v>
      </c>
      <c r="K40" s="23">
        <v>16.3</v>
      </c>
      <c r="L40" s="26">
        <v>10</v>
      </c>
      <c r="M40" s="441">
        <v>6.1</v>
      </c>
      <c r="N40" s="20">
        <v>2.2000000000000002</v>
      </c>
      <c r="O40" s="2" t="s">
        <v>104</v>
      </c>
    </row>
    <row r="41" spans="1:15" x14ac:dyDescent="0.3">
      <c r="A41" s="2" t="s">
        <v>86</v>
      </c>
      <c r="B41" s="217"/>
      <c r="C41" s="17">
        <v>1963</v>
      </c>
      <c r="D41" s="19">
        <v>1956</v>
      </c>
      <c r="E41" s="20">
        <v>1970</v>
      </c>
      <c r="F41" s="21">
        <v>1986</v>
      </c>
      <c r="G41" s="22">
        <v>1984</v>
      </c>
      <c r="H41" s="23">
        <v>1991</v>
      </c>
      <c r="I41" s="24">
        <v>1965</v>
      </c>
      <c r="J41" s="25">
        <v>1963</v>
      </c>
      <c r="K41" s="23">
        <v>1986</v>
      </c>
      <c r="L41" s="26">
        <v>1974</v>
      </c>
      <c r="M41" s="441">
        <v>1993</v>
      </c>
      <c r="N41" s="20">
        <v>2010</v>
      </c>
      <c r="O41" s="2" t="s">
        <v>86</v>
      </c>
    </row>
    <row r="42" spans="1:15" x14ac:dyDescent="0.3">
      <c r="A42" s="2" t="s">
        <v>105</v>
      </c>
      <c r="B42" s="16"/>
      <c r="C42" s="17">
        <v>9.9</v>
      </c>
      <c r="D42" s="19">
        <v>11.9</v>
      </c>
      <c r="E42" s="20">
        <v>14.8</v>
      </c>
      <c r="F42" s="21">
        <v>18.8</v>
      </c>
      <c r="G42" s="22">
        <v>20.9</v>
      </c>
      <c r="H42" s="23">
        <v>23.9</v>
      </c>
      <c r="I42" s="24">
        <v>27.3</v>
      </c>
      <c r="J42" s="25">
        <v>27.9</v>
      </c>
      <c r="K42" s="23">
        <v>23.9</v>
      </c>
      <c r="L42" s="26">
        <v>18.100000000000001</v>
      </c>
      <c r="M42" s="441">
        <v>13.1</v>
      </c>
      <c r="N42" s="20">
        <v>12.3</v>
      </c>
      <c r="O42" s="2" t="s">
        <v>105</v>
      </c>
    </row>
    <row r="43" spans="1:15" x14ac:dyDescent="0.3">
      <c r="A43" s="2" t="s">
        <v>86</v>
      </c>
      <c r="B43" s="217"/>
      <c r="C43" s="17">
        <v>2007</v>
      </c>
      <c r="D43" s="19">
        <v>1990</v>
      </c>
      <c r="E43" s="20">
        <v>1948</v>
      </c>
      <c r="F43" s="21">
        <v>2020</v>
      </c>
      <c r="G43" s="22">
        <v>1947</v>
      </c>
      <c r="H43" s="23">
        <v>1976</v>
      </c>
      <c r="I43" s="24">
        <v>2006</v>
      </c>
      <c r="J43" s="25">
        <v>1947</v>
      </c>
      <c r="K43" s="23">
        <v>1959</v>
      </c>
      <c r="L43" s="26">
        <v>2001</v>
      </c>
      <c r="M43" s="441">
        <v>1994</v>
      </c>
      <c r="N43" s="20">
        <v>2015</v>
      </c>
      <c r="O43" s="2" t="s">
        <v>86</v>
      </c>
    </row>
    <row r="44" spans="1:15" x14ac:dyDescent="0.3">
      <c r="A44" s="3" t="s">
        <v>106</v>
      </c>
      <c r="B44" s="18">
        <f>MAX(C44:N44)</f>
        <v>30.8</v>
      </c>
      <c r="C44" s="5">
        <v>11.6</v>
      </c>
      <c r="D44" s="6">
        <v>18.8</v>
      </c>
      <c r="E44" s="7">
        <v>25.2</v>
      </c>
      <c r="F44" s="8">
        <v>20.399999999999999</v>
      </c>
      <c r="G44" s="9">
        <v>23.5</v>
      </c>
      <c r="H44" s="10">
        <v>30.8</v>
      </c>
      <c r="I44" s="11">
        <v>28.6</v>
      </c>
      <c r="J44" s="12">
        <v>24.6</v>
      </c>
      <c r="K44" s="10">
        <v>29.4</v>
      </c>
      <c r="L44" s="13">
        <v>22.2</v>
      </c>
      <c r="M44" s="442">
        <v>14.7</v>
      </c>
      <c r="N44" s="7">
        <v>15.1</v>
      </c>
      <c r="O44" s="3" t="s">
        <v>106</v>
      </c>
    </row>
    <row r="45" spans="1:15" x14ac:dyDescent="0.3">
      <c r="A45" s="35" t="s">
        <v>89</v>
      </c>
      <c r="B45" s="38">
        <v>44363</v>
      </c>
      <c r="C45" s="39">
        <v>44224</v>
      </c>
      <c r="D45" s="40">
        <v>44251</v>
      </c>
      <c r="E45" s="41">
        <v>44286</v>
      </c>
      <c r="F45" s="42">
        <v>44287</v>
      </c>
      <c r="G45" s="43">
        <v>44347</v>
      </c>
      <c r="H45" s="44">
        <v>44363</v>
      </c>
      <c r="I45" s="45">
        <v>44396</v>
      </c>
      <c r="J45" s="46">
        <v>44429</v>
      </c>
      <c r="K45" s="44">
        <v>44447</v>
      </c>
      <c r="L45" s="47">
        <v>44488</v>
      </c>
      <c r="M45" s="443">
        <v>44512</v>
      </c>
      <c r="N45" s="41">
        <v>44560</v>
      </c>
      <c r="O45" s="35" t="s">
        <v>89</v>
      </c>
    </row>
    <row r="46" spans="1:15" x14ac:dyDescent="0.3">
      <c r="A46" s="2" t="s">
        <v>22</v>
      </c>
      <c r="B46" s="18">
        <v>41.3</v>
      </c>
      <c r="C46" s="17">
        <v>17.2</v>
      </c>
      <c r="D46" s="19">
        <v>19.899999999999999</v>
      </c>
      <c r="E46" s="20">
        <v>25.2</v>
      </c>
      <c r="F46" s="21">
        <v>29.3</v>
      </c>
      <c r="G46" s="22">
        <v>32.4</v>
      </c>
      <c r="H46" s="23">
        <v>35</v>
      </c>
      <c r="I46" s="24">
        <v>41.3</v>
      </c>
      <c r="J46" s="84">
        <v>37.299999999999997</v>
      </c>
      <c r="K46" s="23">
        <v>32.799999999999997</v>
      </c>
      <c r="L46" s="26">
        <v>27.8</v>
      </c>
      <c r="M46" s="441">
        <v>21.8</v>
      </c>
      <c r="N46" s="20">
        <v>16.100000000000001</v>
      </c>
      <c r="O46" s="2" t="s">
        <v>22</v>
      </c>
    </row>
    <row r="47" spans="1:15" x14ac:dyDescent="0.3">
      <c r="A47" s="2" t="s">
        <v>89</v>
      </c>
      <c r="B47" s="38">
        <v>43671</v>
      </c>
      <c r="C47" s="73">
        <v>13159</v>
      </c>
      <c r="D47" s="74">
        <v>18311</v>
      </c>
      <c r="E47" s="75">
        <v>44286</v>
      </c>
      <c r="F47" s="76">
        <v>18004</v>
      </c>
      <c r="G47" s="77">
        <v>19504</v>
      </c>
      <c r="H47" s="23">
        <v>1947</v>
      </c>
      <c r="I47" s="79">
        <v>43671</v>
      </c>
      <c r="J47" s="46">
        <v>37843</v>
      </c>
      <c r="K47" s="78">
        <v>18145</v>
      </c>
      <c r="L47" s="81">
        <v>40817</v>
      </c>
      <c r="M47" s="445">
        <v>10169</v>
      </c>
      <c r="N47" s="75">
        <v>36867</v>
      </c>
      <c r="O47" s="2" t="s">
        <v>89</v>
      </c>
    </row>
    <row r="48" spans="1:15" x14ac:dyDescent="0.3">
      <c r="A48" s="15" t="s">
        <v>114</v>
      </c>
      <c r="B48" s="16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 t="s">
        <v>114</v>
      </c>
    </row>
    <row r="49" spans="1:15" x14ac:dyDescent="0.3">
      <c r="A49" s="3" t="s">
        <v>849</v>
      </c>
      <c r="B49" s="4">
        <f>INT(SUM(C49:N49)*100/12)/100</f>
        <v>11.34</v>
      </c>
      <c r="C49" s="221">
        <f t="shared" ref="C49:N49" si="4">(C3+C26)/2</f>
        <v>4.1150000000000002</v>
      </c>
      <c r="D49" s="222">
        <f t="shared" si="4"/>
        <v>6.08</v>
      </c>
      <c r="E49" s="223">
        <f t="shared" si="4"/>
        <v>7.72</v>
      </c>
      <c r="F49" s="224">
        <f t="shared" si="4"/>
        <v>7.8</v>
      </c>
      <c r="G49" s="225">
        <f t="shared" si="4"/>
        <v>12.115</v>
      </c>
      <c r="H49" s="226">
        <f t="shared" si="4"/>
        <v>17.45</v>
      </c>
      <c r="I49" s="227">
        <f t="shared" si="4"/>
        <v>18.950000000000003</v>
      </c>
      <c r="J49" s="228">
        <f t="shared" si="4"/>
        <v>17.55</v>
      </c>
      <c r="K49" s="226">
        <f t="shared" si="4"/>
        <v>17.45</v>
      </c>
      <c r="L49" s="229">
        <f t="shared" si="4"/>
        <v>12.275</v>
      </c>
      <c r="M49" s="448">
        <f t="shared" si="4"/>
        <v>7.5150000000000006</v>
      </c>
      <c r="N49" s="251">
        <f t="shared" si="4"/>
        <v>7.1449999999999996</v>
      </c>
      <c r="O49" s="3" t="s">
        <v>849</v>
      </c>
    </row>
    <row r="50" spans="1:15" x14ac:dyDescent="0.3">
      <c r="A50" s="2" t="s">
        <v>116</v>
      </c>
      <c r="B50" s="18">
        <f>INT(SUM(C50:N50)*100/12)/100</f>
        <v>11.46</v>
      </c>
      <c r="C50" s="231">
        <f t="shared" ref="C50:N50" si="5">(C4+C27)/2</f>
        <v>4.66</v>
      </c>
      <c r="D50" s="232">
        <f t="shared" si="5"/>
        <v>5.1049999999999995</v>
      </c>
      <c r="E50" s="233">
        <f t="shared" si="5"/>
        <v>7.58</v>
      </c>
      <c r="F50" s="234">
        <f t="shared" si="5"/>
        <v>10.73</v>
      </c>
      <c r="G50" s="235">
        <f t="shared" si="5"/>
        <v>13.615000000000002</v>
      </c>
      <c r="H50" s="236">
        <f t="shared" si="5"/>
        <v>16.815000000000001</v>
      </c>
      <c r="I50" s="237">
        <f t="shared" si="5"/>
        <v>18.695</v>
      </c>
      <c r="J50" s="238">
        <f t="shared" si="5"/>
        <v>18.63</v>
      </c>
      <c r="K50" s="236">
        <f t="shared" si="5"/>
        <v>15.815</v>
      </c>
      <c r="L50" s="239">
        <f t="shared" si="5"/>
        <v>12.594999999999999</v>
      </c>
      <c r="M50" s="449">
        <f t="shared" si="5"/>
        <v>8.18</v>
      </c>
      <c r="N50" s="233">
        <f t="shared" si="5"/>
        <v>5.165</v>
      </c>
      <c r="O50" s="2" t="s">
        <v>116</v>
      </c>
    </row>
    <row r="51" spans="1:15" x14ac:dyDescent="0.3">
      <c r="A51" s="2" t="s">
        <v>21</v>
      </c>
      <c r="B51" s="18">
        <f t="shared" ref="B51:N51" si="6">B49-B50</f>
        <v>-0.12000000000000099</v>
      </c>
      <c r="C51" s="17">
        <f t="shared" si="6"/>
        <v>-0.54499999999999993</v>
      </c>
      <c r="D51" s="19">
        <f t="shared" si="6"/>
        <v>0.97500000000000053</v>
      </c>
      <c r="E51" s="20">
        <f t="shared" si="6"/>
        <v>0.13999999999999968</v>
      </c>
      <c r="F51" s="21">
        <f t="shared" si="6"/>
        <v>-2.9300000000000006</v>
      </c>
      <c r="G51" s="22">
        <f t="shared" si="6"/>
        <v>-1.5000000000000018</v>
      </c>
      <c r="H51" s="23">
        <f t="shared" si="6"/>
        <v>0.63499999999999801</v>
      </c>
      <c r="I51" s="24">
        <f t="shared" si="6"/>
        <v>0.25500000000000256</v>
      </c>
      <c r="J51" s="25">
        <f t="shared" si="6"/>
        <v>-1.0799999999999983</v>
      </c>
      <c r="K51" s="23">
        <f t="shared" si="6"/>
        <v>1.6349999999999998</v>
      </c>
      <c r="L51" s="26">
        <f t="shared" si="6"/>
        <v>-0.31999999999999851</v>
      </c>
      <c r="M51" s="441">
        <f t="shared" si="6"/>
        <v>-0.66499999999999915</v>
      </c>
      <c r="N51" s="20">
        <f t="shared" si="6"/>
        <v>1.9799999999999995</v>
      </c>
      <c r="O51" s="2" t="s">
        <v>21</v>
      </c>
    </row>
    <row r="52" spans="1:15" x14ac:dyDescent="0.3">
      <c r="A52" s="2" t="s">
        <v>117</v>
      </c>
      <c r="B52" s="18">
        <v>10.11</v>
      </c>
      <c r="C52" s="17">
        <v>0.60499999999999998</v>
      </c>
      <c r="D52" s="19">
        <v>1.4850000000000001</v>
      </c>
      <c r="E52" s="20">
        <v>4.46</v>
      </c>
      <c r="F52" s="21">
        <v>7.8</v>
      </c>
      <c r="G52" s="22">
        <v>11.5</v>
      </c>
      <c r="H52" s="23">
        <v>15.45</v>
      </c>
      <c r="I52" s="24">
        <v>16.8</v>
      </c>
      <c r="J52" s="25">
        <v>17.350000000000001</v>
      </c>
      <c r="K52" s="23">
        <v>13.94</v>
      </c>
      <c r="L52" s="26">
        <v>8.9600000000000009</v>
      </c>
      <c r="M52" s="441">
        <v>6.7850000000000001</v>
      </c>
      <c r="N52" s="20">
        <v>-5.5E-2</v>
      </c>
      <c r="O52" s="2" t="s">
        <v>117</v>
      </c>
    </row>
    <row r="53" spans="1:15" x14ac:dyDescent="0.3">
      <c r="A53" s="2" t="s">
        <v>86</v>
      </c>
      <c r="B53" s="18">
        <v>2010</v>
      </c>
      <c r="C53" s="17">
        <v>2010</v>
      </c>
      <c r="D53" s="19">
        <v>2012</v>
      </c>
      <c r="E53" s="20">
        <v>2013</v>
      </c>
      <c r="F53" s="21">
        <v>2021</v>
      </c>
      <c r="G53" s="22">
        <v>2010</v>
      </c>
      <c r="H53" s="23">
        <v>2002</v>
      </c>
      <c r="I53" s="24">
        <v>2011</v>
      </c>
      <c r="J53" s="25">
        <v>2006</v>
      </c>
      <c r="K53" s="23">
        <v>2001</v>
      </c>
      <c r="L53" s="26">
        <v>2003</v>
      </c>
      <c r="M53" s="441">
        <v>2010</v>
      </c>
      <c r="N53" s="20">
        <v>2010</v>
      </c>
      <c r="O53" s="2" t="s">
        <v>86</v>
      </c>
    </row>
    <row r="54" spans="1:15" x14ac:dyDescent="0.3">
      <c r="A54" s="2" t="s">
        <v>118</v>
      </c>
      <c r="B54" s="18">
        <v>12.3</v>
      </c>
      <c r="C54" s="17">
        <v>7.88</v>
      </c>
      <c r="D54" s="19">
        <v>7.84</v>
      </c>
      <c r="E54" s="20">
        <v>9.8350000000000009</v>
      </c>
      <c r="F54" s="21">
        <v>13.68</v>
      </c>
      <c r="G54" s="22">
        <v>16.3</v>
      </c>
      <c r="H54" s="23">
        <v>18.600000000000001</v>
      </c>
      <c r="I54" s="24">
        <v>22.1</v>
      </c>
      <c r="J54" s="25">
        <v>20.65</v>
      </c>
      <c r="K54" s="23">
        <v>18.850000000000001</v>
      </c>
      <c r="L54" s="26">
        <v>15.5</v>
      </c>
      <c r="M54" s="441">
        <v>10.54</v>
      </c>
      <c r="N54" s="20">
        <v>9.86</v>
      </c>
      <c r="O54" s="2" t="s">
        <v>118</v>
      </c>
    </row>
    <row r="55" spans="1:15" ht="15" thickBot="1" x14ac:dyDescent="0.35">
      <c r="A55" s="87" t="s">
        <v>86</v>
      </c>
      <c r="B55" s="88">
        <v>2014</v>
      </c>
      <c r="C55" s="89">
        <v>2007</v>
      </c>
      <c r="D55" s="90">
        <v>2002</v>
      </c>
      <c r="E55" s="91">
        <v>2017</v>
      </c>
      <c r="F55" s="92">
        <v>2011</v>
      </c>
      <c r="G55" s="93">
        <v>2008</v>
      </c>
      <c r="H55" s="94">
        <v>2017</v>
      </c>
      <c r="I55" s="95">
        <v>2006</v>
      </c>
      <c r="J55" s="96">
        <v>2020</v>
      </c>
      <c r="K55" s="94">
        <v>2006</v>
      </c>
      <c r="L55" s="97">
        <v>2005</v>
      </c>
      <c r="M55" s="450">
        <v>2015</v>
      </c>
      <c r="N55" s="91">
        <v>2015</v>
      </c>
      <c r="O55" s="87" t="s">
        <v>86</v>
      </c>
    </row>
    <row r="56" spans="1:15" ht="15" thickTop="1" x14ac:dyDescent="0.3">
      <c r="A56" s="61" t="s">
        <v>848</v>
      </c>
      <c r="B56" s="62">
        <f>INT(SUM(C56:N56)*100/12)/100</f>
        <v>11.16</v>
      </c>
      <c r="C56" s="241">
        <f t="shared" ref="C56:N56" si="7">(C14+C37)/2</f>
        <v>4</v>
      </c>
      <c r="D56" s="242">
        <f t="shared" si="7"/>
        <v>6.3</v>
      </c>
      <c r="E56" s="243">
        <f t="shared" si="7"/>
        <v>7.65</v>
      </c>
      <c r="F56" s="244">
        <f t="shared" si="7"/>
        <v>7.5</v>
      </c>
      <c r="G56" s="245">
        <f t="shared" si="7"/>
        <v>11.899999999999999</v>
      </c>
      <c r="H56" s="246">
        <f t="shared" si="7"/>
        <v>17.100000000000001</v>
      </c>
      <c r="I56" s="247">
        <f t="shared" si="7"/>
        <v>18.350000000000001</v>
      </c>
      <c r="J56" s="248">
        <f t="shared" si="7"/>
        <v>16.95</v>
      </c>
      <c r="K56" s="246">
        <f t="shared" si="7"/>
        <v>17.399999999999999</v>
      </c>
      <c r="L56" s="249">
        <f t="shared" si="7"/>
        <v>12.3</v>
      </c>
      <c r="M56" s="451">
        <f t="shared" si="7"/>
        <v>7.6999999999999993</v>
      </c>
      <c r="N56" s="243">
        <f t="shared" si="7"/>
        <v>6.8500000000000005</v>
      </c>
      <c r="O56" s="61" t="s">
        <v>848</v>
      </c>
    </row>
    <row r="57" spans="1:15" x14ac:dyDescent="0.3">
      <c r="A57" s="2" t="s">
        <v>120</v>
      </c>
      <c r="B57" s="18">
        <f>INT(SUM(C57:N57)*100/12)/100</f>
        <v>10.54</v>
      </c>
      <c r="C57" s="231">
        <f t="shared" ref="C57:N57" si="8">(C15+C38)/2</f>
        <v>3.45</v>
      </c>
      <c r="D57" s="232">
        <f t="shared" si="8"/>
        <v>4</v>
      </c>
      <c r="E57" s="233">
        <f t="shared" si="8"/>
        <v>6.9499999999999993</v>
      </c>
      <c r="F57" s="234">
        <f t="shared" si="8"/>
        <v>8.8000000000000007</v>
      </c>
      <c r="G57" s="235">
        <f t="shared" si="8"/>
        <v>13</v>
      </c>
      <c r="H57" s="236">
        <f t="shared" si="8"/>
        <v>15.5</v>
      </c>
      <c r="I57" s="237">
        <f t="shared" si="8"/>
        <v>16.7</v>
      </c>
      <c r="J57" s="238">
        <f t="shared" si="8"/>
        <v>17.450000000000003</v>
      </c>
      <c r="K57" s="236">
        <f t="shared" si="8"/>
        <v>15.95</v>
      </c>
      <c r="L57" s="239">
        <f t="shared" si="8"/>
        <v>12.3</v>
      </c>
      <c r="M57" s="449">
        <f t="shared" si="8"/>
        <v>7.85</v>
      </c>
      <c r="N57" s="233">
        <f t="shared" si="8"/>
        <v>4.55</v>
      </c>
      <c r="O57" s="2" t="s">
        <v>120</v>
      </c>
    </row>
    <row r="58" spans="1:15" x14ac:dyDescent="0.3">
      <c r="A58" s="2" t="s">
        <v>21</v>
      </c>
      <c r="B58" s="18">
        <f t="shared" ref="B58:N58" si="9">B56-B57</f>
        <v>0.62000000000000099</v>
      </c>
      <c r="C58" s="17">
        <f t="shared" si="9"/>
        <v>0.54999999999999982</v>
      </c>
      <c r="D58" s="19">
        <f t="shared" si="9"/>
        <v>2.2999999999999998</v>
      </c>
      <c r="E58" s="20">
        <f t="shared" si="9"/>
        <v>0.70000000000000107</v>
      </c>
      <c r="F58" s="21">
        <f t="shared" si="9"/>
        <v>-1.3000000000000007</v>
      </c>
      <c r="G58" s="22">
        <f t="shared" si="9"/>
        <v>-1.1000000000000014</v>
      </c>
      <c r="H58" s="23">
        <f t="shared" si="9"/>
        <v>1.6000000000000014</v>
      </c>
      <c r="I58" s="24">
        <f t="shared" si="9"/>
        <v>1.6500000000000021</v>
      </c>
      <c r="J58" s="25">
        <f t="shared" si="9"/>
        <v>-0.50000000000000355</v>
      </c>
      <c r="K58" s="23">
        <f t="shared" si="9"/>
        <v>1.4499999999999993</v>
      </c>
      <c r="L58" s="26">
        <f t="shared" si="9"/>
        <v>0</v>
      </c>
      <c r="M58" s="441">
        <f t="shared" si="9"/>
        <v>-0.15000000000000036</v>
      </c>
      <c r="N58" s="20">
        <f t="shared" si="9"/>
        <v>2.3000000000000007</v>
      </c>
      <c r="O58" s="2" t="s">
        <v>21</v>
      </c>
    </row>
    <row r="59" spans="1:15" x14ac:dyDescent="0.3">
      <c r="A59" s="2" t="s">
        <v>117</v>
      </c>
      <c r="B59" s="16"/>
      <c r="C59" s="17">
        <v>-3.1</v>
      </c>
      <c r="D59" s="19">
        <v>-3.6</v>
      </c>
      <c r="E59" s="20">
        <v>3.4</v>
      </c>
      <c r="F59" s="21">
        <v>6.3</v>
      </c>
      <c r="G59" s="22">
        <v>9.6999999999999993</v>
      </c>
      <c r="H59" s="23">
        <v>12.5</v>
      </c>
      <c r="I59" s="24">
        <v>14.9</v>
      </c>
      <c r="J59" s="25">
        <v>14.9</v>
      </c>
      <c r="K59" s="23">
        <v>11.9</v>
      </c>
      <c r="L59" s="26">
        <v>7.6</v>
      </c>
      <c r="M59" s="441">
        <v>3.7</v>
      </c>
      <c r="N59" s="20">
        <v>-0.1</v>
      </c>
      <c r="O59" s="2" t="s">
        <v>117</v>
      </c>
    </row>
    <row r="60" spans="1:15" x14ac:dyDescent="0.3">
      <c r="A60" s="2" t="s">
        <v>86</v>
      </c>
      <c r="B60" s="16"/>
      <c r="C60" s="17">
        <v>1963</v>
      </c>
      <c r="D60" s="19">
        <v>1956</v>
      </c>
      <c r="E60" s="20">
        <v>1955</v>
      </c>
      <c r="F60" s="21">
        <v>1986</v>
      </c>
      <c r="G60" s="22">
        <v>1984</v>
      </c>
      <c r="H60" s="23">
        <v>1972</v>
      </c>
      <c r="I60" s="24" t="s">
        <v>99</v>
      </c>
      <c r="J60" s="25">
        <v>1956</v>
      </c>
      <c r="K60" s="23">
        <v>1986</v>
      </c>
      <c r="L60" s="26">
        <v>1974</v>
      </c>
      <c r="M60" s="441">
        <v>1993</v>
      </c>
      <c r="N60" s="20">
        <v>2010</v>
      </c>
      <c r="O60" s="2" t="s">
        <v>86</v>
      </c>
    </row>
    <row r="61" spans="1:15" x14ac:dyDescent="0.3">
      <c r="A61" s="2" t="s">
        <v>118</v>
      </c>
      <c r="B61" s="16"/>
      <c r="C61" s="17">
        <v>7.7</v>
      </c>
      <c r="D61" s="19">
        <v>8.6</v>
      </c>
      <c r="E61" s="20">
        <v>9.85</v>
      </c>
      <c r="F61" s="21">
        <v>12.65</v>
      </c>
      <c r="G61" s="22">
        <v>15.1</v>
      </c>
      <c r="H61" s="23">
        <v>18.3</v>
      </c>
      <c r="I61" s="24">
        <v>21.3</v>
      </c>
      <c r="J61" s="25">
        <v>21.1</v>
      </c>
      <c r="K61" s="23">
        <v>18.600000000000001</v>
      </c>
      <c r="L61" s="26">
        <v>15</v>
      </c>
      <c r="M61" s="441">
        <v>11.2</v>
      </c>
      <c r="N61" s="20">
        <v>10.15</v>
      </c>
      <c r="O61" s="2" t="s">
        <v>118</v>
      </c>
    </row>
    <row r="62" spans="1:15" x14ac:dyDescent="0.3">
      <c r="A62" s="87" t="s">
        <v>86</v>
      </c>
      <c r="B62" s="99"/>
      <c r="C62" s="89">
        <v>2007</v>
      </c>
      <c r="D62" s="90">
        <v>1990</v>
      </c>
      <c r="E62" s="91">
        <v>2017</v>
      </c>
      <c r="F62" s="92">
        <v>2007</v>
      </c>
      <c r="G62" s="93">
        <v>1947</v>
      </c>
      <c r="H62" s="94">
        <v>2017</v>
      </c>
      <c r="I62" s="95">
        <v>2006</v>
      </c>
      <c r="J62" s="96">
        <v>1947</v>
      </c>
      <c r="K62" s="94">
        <v>1949</v>
      </c>
      <c r="L62" s="97">
        <v>2001</v>
      </c>
      <c r="M62" s="450">
        <v>1994</v>
      </c>
      <c r="N62" s="91">
        <v>2015</v>
      </c>
      <c r="O62" s="87" t="s">
        <v>86</v>
      </c>
    </row>
    <row r="63" spans="1:15" x14ac:dyDescent="0.3">
      <c r="A63" s="15" t="s">
        <v>121</v>
      </c>
      <c r="B63" s="16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 t="s">
        <v>121</v>
      </c>
    </row>
    <row r="64" spans="1:15" x14ac:dyDescent="0.3">
      <c r="A64" s="263" t="s">
        <v>847</v>
      </c>
      <c r="B64" s="264">
        <f>SUM(C64:N64)</f>
        <v>41</v>
      </c>
      <c r="C64" s="265">
        <v>11</v>
      </c>
      <c r="D64" s="266">
        <v>8</v>
      </c>
      <c r="E64" s="267">
        <v>7</v>
      </c>
      <c r="F64" s="268">
        <v>8</v>
      </c>
      <c r="G64" s="269">
        <v>0</v>
      </c>
      <c r="H64" s="270">
        <v>0</v>
      </c>
      <c r="I64" s="271">
        <v>0</v>
      </c>
      <c r="J64" s="272">
        <v>0</v>
      </c>
      <c r="K64" s="270">
        <v>0</v>
      </c>
      <c r="L64" s="273">
        <v>0</v>
      </c>
      <c r="M64" s="447">
        <v>2</v>
      </c>
      <c r="N64" s="267">
        <v>5</v>
      </c>
      <c r="O64" s="263" t="s">
        <v>847</v>
      </c>
    </row>
    <row r="65" spans="1:15" x14ac:dyDescent="0.3">
      <c r="A65" s="275" t="s">
        <v>123</v>
      </c>
      <c r="B65" s="253">
        <f>SUM(C65:N65)</f>
        <v>38.949999999999996</v>
      </c>
      <c r="C65" s="276">
        <f t="shared" ref="C65:N65" si="10">ROUND((C64*19+C63)/20,2)</f>
        <v>10.45</v>
      </c>
      <c r="D65" s="277">
        <f t="shared" si="10"/>
        <v>7.6</v>
      </c>
      <c r="E65" s="278">
        <f t="shared" si="10"/>
        <v>6.65</v>
      </c>
      <c r="F65" s="279">
        <f t="shared" si="10"/>
        <v>7.6</v>
      </c>
      <c r="G65" s="280">
        <f t="shared" si="10"/>
        <v>0</v>
      </c>
      <c r="H65" s="281">
        <f t="shared" si="10"/>
        <v>0</v>
      </c>
      <c r="I65" s="282">
        <f t="shared" si="10"/>
        <v>0</v>
      </c>
      <c r="J65" s="283">
        <f t="shared" si="10"/>
        <v>0</v>
      </c>
      <c r="K65" s="281">
        <f t="shared" si="10"/>
        <v>0</v>
      </c>
      <c r="L65" s="284">
        <f t="shared" si="10"/>
        <v>0</v>
      </c>
      <c r="M65" s="440">
        <f t="shared" si="10"/>
        <v>1.9</v>
      </c>
      <c r="N65" s="278">
        <f t="shared" si="10"/>
        <v>4.75</v>
      </c>
      <c r="O65" s="275" t="s">
        <v>123</v>
      </c>
    </row>
    <row r="66" spans="1:15" x14ac:dyDescent="0.3">
      <c r="A66" s="2" t="s">
        <v>124</v>
      </c>
      <c r="B66" s="18">
        <v>77</v>
      </c>
      <c r="C66" s="17">
        <v>18</v>
      </c>
      <c r="D66" s="19">
        <v>19</v>
      </c>
      <c r="E66" s="20">
        <v>15</v>
      </c>
      <c r="F66" s="21">
        <v>9</v>
      </c>
      <c r="G66" s="22">
        <v>2</v>
      </c>
      <c r="H66" s="23">
        <v>0</v>
      </c>
      <c r="I66" s="24">
        <v>0</v>
      </c>
      <c r="J66" s="25">
        <v>0</v>
      </c>
      <c r="K66" s="23">
        <v>0</v>
      </c>
      <c r="L66" s="26">
        <v>7</v>
      </c>
      <c r="M66" s="441">
        <v>8</v>
      </c>
      <c r="N66" s="20">
        <v>25</v>
      </c>
      <c r="O66" s="2" t="s">
        <v>124</v>
      </c>
    </row>
    <row r="67" spans="1:15" x14ac:dyDescent="0.3">
      <c r="A67" s="2" t="s">
        <v>86</v>
      </c>
      <c r="B67" s="18">
        <v>2010</v>
      </c>
      <c r="C67" s="17">
        <v>2017</v>
      </c>
      <c r="D67" s="19">
        <v>2018</v>
      </c>
      <c r="E67" s="20">
        <v>2006</v>
      </c>
      <c r="F67" s="21">
        <v>2003</v>
      </c>
      <c r="G67" s="22">
        <v>2010</v>
      </c>
      <c r="H67" s="23"/>
      <c r="I67" s="24"/>
      <c r="J67" s="25"/>
      <c r="K67" s="23"/>
      <c r="L67" s="26">
        <v>2003</v>
      </c>
      <c r="M67" s="441">
        <v>2005</v>
      </c>
      <c r="N67" s="20">
        <v>2010</v>
      </c>
      <c r="O67" s="2" t="s">
        <v>86</v>
      </c>
    </row>
    <row r="68" spans="1:15" x14ac:dyDescent="0.3">
      <c r="A68" s="2" t="s">
        <v>125</v>
      </c>
      <c r="B68" s="18">
        <v>19</v>
      </c>
      <c r="C68" s="17">
        <v>2</v>
      </c>
      <c r="D68" s="19">
        <v>0</v>
      </c>
      <c r="E68" s="20">
        <v>0</v>
      </c>
      <c r="F68" s="21">
        <v>0</v>
      </c>
      <c r="G68" s="22">
        <v>0</v>
      </c>
      <c r="H68" s="23">
        <v>0</v>
      </c>
      <c r="I68" s="24">
        <v>0</v>
      </c>
      <c r="J68" s="25">
        <v>0</v>
      </c>
      <c r="K68" s="23">
        <v>0</v>
      </c>
      <c r="L68" s="26">
        <v>0</v>
      </c>
      <c r="M68" s="441">
        <v>0</v>
      </c>
      <c r="N68" s="20">
        <v>0</v>
      </c>
      <c r="O68" s="2" t="s">
        <v>125</v>
      </c>
    </row>
    <row r="69" spans="1:15" x14ac:dyDescent="0.3">
      <c r="A69" s="2" t="s">
        <v>126</v>
      </c>
      <c r="B69" s="18">
        <v>2014</v>
      </c>
      <c r="C69" s="17">
        <v>2018</v>
      </c>
      <c r="D69" s="19">
        <v>2014</v>
      </c>
      <c r="E69" s="20">
        <v>2017</v>
      </c>
      <c r="F69" s="21">
        <v>2018</v>
      </c>
      <c r="G69" s="22">
        <v>2020</v>
      </c>
      <c r="H69" s="23"/>
      <c r="I69" s="24"/>
      <c r="J69" s="25"/>
      <c r="K69" s="23"/>
      <c r="L69" s="26">
        <v>2021</v>
      </c>
      <c r="M69" s="441">
        <v>2014</v>
      </c>
      <c r="N69" s="20">
        <v>2015</v>
      </c>
      <c r="O69" s="2" t="s">
        <v>126</v>
      </c>
    </row>
    <row r="70" spans="1:15" x14ac:dyDescent="0.3">
      <c r="A70" s="2" t="s">
        <v>127</v>
      </c>
      <c r="B70" s="100">
        <v>44523</v>
      </c>
      <c r="C70" s="17"/>
      <c r="D70" s="19"/>
      <c r="E70" s="20"/>
      <c r="F70" s="21"/>
      <c r="G70" s="22"/>
      <c r="H70" s="23"/>
      <c r="I70" s="24"/>
      <c r="J70" s="25"/>
      <c r="K70" s="23"/>
      <c r="L70" s="26"/>
      <c r="M70" s="441"/>
      <c r="N70" s="20"/>
      <c r="O70" s="2" t="s">
        <v>127</v>
      </c>
    </row>
    <row r="71" spans="1:15" x14ac:dyDescent="0.3">
      <c r="A71" s="2" t="s">
        <v>128</v>
      </c>
      <c r="B71" s="38">
        <v>40101</v>
      </c>
      <c r="C71" s="17"/>
      <c r="D71" s="19"/>
      <c r="E71" s="20"/>
      <c r="F71" s="21"/>
      <c r="G71" s="22"/>
      <c r="H71" s="23"/>
      <c r="I71" s="24"/>
      <c r="J71" s="25"/>
      <c r="K71" s="23"/>
      <c r="L71" s="26"/>
      <c r="M71" s="441"/>
      <c r="N71" s="20"/>
      <c r="O71" s="2" t="s">
        <v>128</v>
      </c>
    </row>
    <row r="72" spans="1:15" x14ac:dyDescent="0.3">
      <c r="A72" s="2" t="s">
        <v>129</v>
      </c>
      <c r="B72" s="38">
        <v>41977</v>
      </c>
      <c r="C72" s="17"/>
      <c r="D72" s="19"/>
      <c r="E72" s="20"/>
      <c r="F72" s="21"/>
      <c r="G72" s="22"/>
      <c r="H72" s="23"/>
      <c r="I72" s="24"/>
      <c r="J72" s="25"/>
      <c r="K72" s="23"/>
      <c r="L72" s="26"/>
      <c r="M72" s="441"/>
      <c r="N72" s="20"/>
      <c r="O72" s="2" t="s">
        <v>129</v>
      </c>
    </row>
    <row r="73" spans="1:15" x14ac:dyDescent="0.3">
      <c r="A73" s="2" t="s">
        <v>130</v>
      </c>
      <c r="B73" s="100">
        <v>44302</v>
      </c>
      <c r="C73" s="17"/>
      <c r="D73" s="19"/>
      <c r="E73" s="20"/>
      <c r="F73" s="21"/>
      <c r="G73" s="22"/>
      <c r="H73" s="23"/>
      <c r="I73" s="24"/>
      <c r="J73" s="25"/>
      <c r="K73" s="23"/>
      <c r="L73" s="26"/>
      <c r="M73" s="441"/>
      <c r="N73" s="20"/>
      <c r="O73" s="2" t="s">
        <v>130</v>
      </c>
    </row>
    <row r="74" spans="1:15" x14ac:dyDescent="0.3">
      <c r="A74" s="2" t="s">
        <v>131</v>
      </c>
      <c r="B74" s="38">
        <v>40624</v>
      </c>
      <c r="C74" s="17"/>
      <c r="D74" s="19"/>
      <c r="E74" s="20"/>
      <c r="F74" s="21"/>
      <c r="G74" s="22"/>
      <c r="H74" s="23"/>
      <c r="I74" s="24"/>
      <c r="J74" s="25"/>
      <c r="K74" s="23"/>
      <c r="L74" s="26"/>
      <c r="M74" s="441"/>
      <c r="N74" s="20"/>
      <c r="O74" s="2" t="s">
        <v>131</v>
      </c>
    </row>
    <row r="75" spans="1:15" ht="15" thickBot="1" x14ac:dyDescent="0.35">
      <c r="A75" s="101" t="s">
        <v>132</v>
      </c>
      <c r="B75" s="102">
        <v>38490</v>
      </c>
      <c r="C75" s="103"/>
      <c r="D75" s="104"/>
      <c r="E75" s="105"/>
      <c r="F75" s="106"/>
      <c r="G75" s="107"/>
      <c r="H75" s="108"/>
      <c r="I75" s="109"/>
      <c r="J75" s="110"/>
      <c r="K75" s="108"/>
      <c r="L75" s="111"/>
      <c r="M75" s="452"/>
      <c r="N75" s="105"/>
      <c r="O75" s="101" t="s">
        <v>132</v>
      </c>
    </row>
    <row r="76" spans="1:15" ht="15" thickTop="1" x14ac:dyDescent="0.3">
      <c r="A76" s="61" t="s">
        <v>846</v>
      </c>
      <c r="B76" s="62">
        <f>SUM(C76:N76)</f>
        <v>29</v>
      </c>
      <c r="C76" s="63">
        <v>9</v>
      </c>
      <c r="D76" s="64">
        <v>8</v>
      </c>
      <c r="E76" s="65">
        <v>4</v>
      </c>
      <c r="F76" s="66">
        <v>4</v>
      </c>
      <c r="G76" s="67">
        <v>0</v>
      </c>
      <c r="H76" s="68">
        <v>0</v>
      </c>
      <c r="I76" s="69">
        <v>0</v>
      </c>
      <c r="J76" s="70">
        <v>0</v>
      </c>
      <c r="K76" s="68">
        <v>0</v>
      </c>
      <c r="L76" s="71">
        <v>0</v>
      </c>
      <c r="M76" s="453">
        <v>1</v>
      </c>
      <c r="N76" s="65">
        <v>3</v>
      </c>
      <c r="O76" s="61" t="s">
        <v>846</v>
      </c>
    </row>
    <row r="77" spans="1:15" x14ac:dyDescent="0.3">
      <c r="A77" s="113" t="s">
        <v>134</v>
      </c>
      <c r="B77" s="114">
        <f>SUM(C77:N77)</f>
        <v>49</v>
      </c>
      <c r="C77" s="115">
        <v>12</v>
      </c>
      <c r="D77" s="116">
        <v>11</v>
      </c>
      <c r="E77" s="117">
        <v>7</v>
      </c>
      <c r="F77" s="118">
        <v>3</v>
      </c>
      <c r="G77" s="119">
        <v>0</v>
      </c>
      <c r="H77" s="120">
        <v>0</v>
      </c>
      <c r="I77" s="121">
        <v>0</v>
      </c>
      <c r="J77" s="122">
        <v>0</v>
      </c>
      <c r="K77" s="120">
        <v>0</v>
      </c>
      <c r="L77" s="123">
        <v>1</v>
      </c>
      <c r="M77" s="454">
        <v>5</v>
      </c>
      <c r="N77" s="117">
        <v>10</v>
      </c>
      <c r="O77" s="113" t="s">
        <v>134</v>
      </c>
    </row>
    <row r="78" spans="1:15" x14ac:dyDescent="0.3">
      <c r="A78" s="2" t="s">
        <v>124</v>
      </c>
      <c r="B78" s="125"/>
      <c r="C78" s="17">
        <v>28</v>
      </c>
      <c r="D78" s="19">
        <v>27</v>
      </c>
      <c r="E78" s="20">
        <v>23</v>
      </c>
      <c r="F78" s="21">
        <v>9</v>
      </c>
      <c r="G78" s="22">
        <v>2</v>
      </c>
      <c r="H78" s="23">
        <v>0</v>
      </c>
      <c r="I78" s="24">
        <v>0</v>
      </c>
      <c r="J78" s="25">
        <v>0</v>
      </c>
      <c r="K78" s="23">
        <v>0</v>
      </c>
      <c r="L78" s="26">
        <v>5</v>
      </c>
      <c r="M78" s="441">
        <v>15</v>
      </c>
      <c r="N78" s="20">
        <v>23</v>
      </c>
      <c r="O78" s="2" t="s">
        <v>124</v>
      </c>
    </row>
    <row r="79" spans="1:15" x14ac:dyDescent="0.3">
      <c r="A79" s="2" t="s">
        <v>86</v>
      </c>
      <c r="B79" s="125"/>
      <c r="C79" s="17">
        <v>1963</v>
      </c>
      <c r="D79" s="19">
        <v>1956</v>
      </c>
      <c r="E79" s="20">
        <v>1955</v>
      </c>
      <c r="F79" s="21">
        <v>1956</v>
      </c>
      <c r="G79" s="22">
        <v>1962</v>
      </c>
      <c r="H79" s="23"/>
      <c r="I79" s="24"/>
      <c r="J79" s="25"/>
      <c r="K79" s="23"/>
      <c r="L79" s="26">
        <v>1997</v>
      </c>
      <c r="M79" s="441">
        <v>1985</v>
      </c>
      <c r="N79" s="20">
        <v>1963</v>
      </c>
      <c r="O79" s="2" t="s">
        <v>86</v>
      </c>
    </row>
    <row r="80" spans="1:15" x14ac:dyDescent="0.3">
      <c r="A80" s="2" t="s">
        <v>125</v>
      </c>
      <c r="B80" s="125"/>
      <c r="C80" s="17">
        <v>0</v>
      </c>
      <c r="D80" s="19">
        <v>0</v>
      </c>
      <c r="E80" s="20">
        <v>0</v>
      </c>
      <c r="F80" s="21">
        <v>0</v>
      </c>
      <c r="G80" s="22">
        <v>0</v>
      </c>
      <c r="H80" s="23">
        <v>0</v>
      </c>
      <c r="I80" s="24">
        <v>0</v>
      </c>
      <c r="J80" s="25">
        <v>0</v>
      </c>
      <c r="K80" s="23">
        <v>0</v>
      </c>
      <c r="L80" s="26">
        <v>0</v>
      </c>
      <c r="M80" s="441">
        <v>0</v>
      </c>
      <c r="N80" s="20">
        <v>0</v>
      </c>
      <c r="O80" s="2" t="s">
        <v>125</v>
      </c>
    </row>
    <row r="81" spans="1:15" x14ac:dyDescent="0.3">
      <c r="A81" s="87" t="s">
        <v>126</v>
      </c>
      <c r="B81" s="125"/>
      <c r="C81" s="89">
        <v>2018</v>
      </c>
      <c r="D81" s="90">
        <v>2014</v>
      </c>
      <c r="E81" s="91">
        <v>2017</v>
      </c>
      <c r="F81" s="92">
        <v>2018</v>
      </c>
      <c r="G81" s="93">
        <v>2019</v>
      </c>
      <c r="H81" s="94"/>
      <c r="I81" s="95"/>
      <c r="J81" s="96"/>
      <c r="K81" s="94"/>
      <c r="L81" s="97">
        <v>2020</v>
      </c>
      <c r="M81" s="450">
        <v>2020</v>
      </c>
      <c r="N81" s="91">
        <v>2015</v>
      </c>
      <c r="O81" s="87" t="s">
        <v>126</v>
      </c>
    </row>
    <row r="82" spans="1:15" x14ac:dyDescent="0.3">
      <c r="A82" s="15" t="s">
        <v>135</v>
      </c>
      <c r="B82" s="16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 t="s">
        <v>135</v>
      </c>
    </row>
    <row r="83" spans="1:15" x14ac:dyDescent="0.3">
      <c r="A83" s="263" t="s">
        <v>845</v>
      </c>
      <c r="B83" s="264">
        <f>SUM(C83:N83)</f>
        <v>4</v>
      </c>
      <c r="C83" s="265">
        <v>0</v>
      </c>
      <c r="D83" s="266">
        <v>4</v>
      </c>
      <c r="E83" s="267">
        <v>0</v>
      </c>
      <c r="F83" s="268">
        <v>0</v>
      </c>
      <c r="G83" s="269">
        <v>0</v>
      </c>
      <c r="H83" s="270">
        <v>0</v>
      </c>
      <c r="I83" s="271">
        <v>0</v>
      </c>
      <c r="J83" s="272">
        <v>0</v>
      </c>
      <c r="K83" s="270">
        <v>0</v>
      </c>
      <c r="L83" s="273">
        <v>0</v>
      </c>
      <c r="M83" s="447">
        <v>0</v>
      </c>
      <c r="N83" s="267">
        <v>0</v>
      </c>
      <c r="O83" s="263" t="s">
        <v>845</v>
      </c>
    </row>
    <row r="84" spans="1:15" x14ac:dyDescent="0.3">
      <c r="A84" s="275" t="s">
        <v>137</v>
      </c>
      <c r="B84" s="253">
        <f>SUM(C84:N84)</f>
        <v>5.839999999999999</v>
      </c>
      <c r="C84" s="276">
        <v>2.48</v>
      </c>
      <c r="D84" s="277">
        <v>1.45</v>
      </c>
      <c r="E84" s="278">
        <v>0.45</v>
      </c>
      <c r="F84" s="279">
        <v>0.06</v>
      </c>
      <c r="G84" s="280">
        <v>0</v>
      </c>
      <c r="H84" s="281">
        <v>0</v>
      </c>
      <c r="I84" s="282">
        <v>0</v>
      </c>
      <c r="J84" s="283">
        <v>0</v>
      </c>
      <c r="K84" s="281">
        <v>0</v>
      </c>
      <c r="L84" s="284">
        <v>0.1</v>
      </c>
      <c r="M84" s="440">
        <v>0.1</v>
      </c>
      <c r="N84" s="278">
        <v>1.2</v>
      </c>
      <c r="O84" s="275" t="s">
        <v>137</v>
      </c>
    </row>
    <row r="85" spans="1:15" x14ac:dyDescent="0.3">
      <c r="A85" s="275"/>
      <c r="B85" s="253"/>
      <c r="C85" s="276">
        <f t="shared" ref="C85:N85" si="11">ROUND((C84*19+C83)/20,2)</f>
        <v>2.36</v>
      </c>
      <c r="D85" s="277">
        <f t="shared" si="11"/>
        <v>1.58</v>
      </c>
      <c r="E85" s="278">
        <f t="shared" si="11"/>
        <v>0.43</v>
      </c>
      <c r="F85" s="279">
        <f t="shared" si="11"/>
        <v>0.06</v>
      </c>
      <c r="G85" s="280">
        <f t="shared" si="11"/>
        <v>0</v>
      </c>
      <c r="H85" s="281">
        <f t="shared" si="11"/>
        <v>0</v>
      </c>
      <c r="I85" s="282">
        <f t="shared" si="11"/>
        <v>0</v>
      </c>
      <c r="J85" s="283">
        <f t="shared" si="11"/>
        <v>0</v>
      </c>
      <c r="K85" s="281">
        <f t="shared" si="11"/>
        <v>0</v>
      </c>
      <c r="L85" s="284">
        <f t="shared" si="11"/>
        <v>0.1</v>
      </c>
      <c r="M85" s="440">
        <f t="shared" si="11"/>
        <v>0.1</v>
      </c>
      <c r="N85" s="278">
        <f t="shared" si="11"/>
        <v>1.1399999999999999</v>
      </c>
      <c r="O85" s="275"/>
    </row>
    <row r="86" spans="1:15" x14ac:dyDescent="0.3">
      <c r="A86" s="2" t="s">
        <v>138</v>
      </c>
      <c r="B86" s="18">
        <v>23</v>
      </c>
      <c r="C86" s="17">
        <v>9</v>
      </c>
      <c r="D86" s="19">
        <v>12</v>
      </c>
      <c r="E86" s="20">
        <v>5</v>
      </c>
      <c r="F86" s="21">
        <v>1</v>
      </c>
      <c r="G86" s="22">
        <v>0</v>
      </c>
      <c r="H86" s="23">
        <v>0</v>
      </c>
      <c r="I86" s="24">
        <v>0</v>
      </c>
      <c r="J86" s="25">
        <v>0</v>
      </c>
      <c r="K86" s="23">
        <v>0</v>
      </c>
      <c r="L86" s="26">
        <v>2</v>
      </c>
      <c r="M86" s="441">
        <v>1</v>
      </c>
      <c r="N86" s="20">
        <v>9</v>
      </c>
      <c r="O86" s="2" t="s">
        <v>138</v>
      </c>
    </row>
    <row r="87" spans="1:15" x14ac:dyDescent="0.3">
      <c r="A87" s="2" t="s">
        <v>86</v>
      </c>
      <c r="B87" s="18">
        <v>2010</v>
      </c>
      <c r="C87" s="17">
        <v>2010</v>
      </c>
      <c r="D87" s="19">
        <v>2012</v>
      </c>
      <c r="E87" s="20">
        <v>2005</v>
      </c>
      <c r="F87" s="21">
        <v>2003</v>
      </c>
      <c r="G87" s="22"/>
      <c r="H87" s="23"/>
      <c r="I87" s="24"/>
      <c r="J87" s="25"/>
      <c r="K87" s="23"/>
      <c r="L87" s="26">
        <v>2003</v>
      </c>
      <c r="M87" s="441">
        <v>2016</v>
      </c>
      <c r="N87" s="20">
        <v>2010</v>
      </c>
      <c r="O87" s="2" t="s">
        <v>86</v>
      </c>
    </row>
    <row r="88" spans="1:15" x14ac:dyDescent="0.3">
      <c r="A88" s="2" t="s">
        <v>139</v>
      </c>
      <c r="B88" s="18">
        <v>0</v>
      </c>
      <c r="C88" s="17">
        <v>0</v>
      </c>
      <c r="D88" s="19">
        <v>0</v>
      </c>
      <c r="E88" s="20">
        <v>0</v>
      </c>
      <c r="F88" s="21">
        <v>0</v>
      </c>
      <c r="G88" s="22">
        <v>0</v>
      </c>
      <c r="H88" s="23">
        <v>0</v>
      </c>
      <c r="I88" s="24">
        <v>0</v>
      </c>
      <c r="J88" s="25">
        <v>0</v>
      </c>
      <c r="K88" s="23">
        <v>0</v>
      </c>
      <c r="L88" s="26">
        <v>0</v>
      </c>
      <c r="M88" s="441">
        <v>0</v>
      </c>
      <c r="N88" s="20">
        <v>0</v>
      </c>
      <c r="O88" s="2" t="s">
        <v>139</v>
      </c>
    </row>
    <row r="89" spans="1:15" ht="15" thickBot="1" x14ac:dyDescent="0.35">
      <c r="A89" s="87" t="s">
        <v>126</v>
      </c>
      <c r="B89" s="88">
        <v>2020</v>
      </c>
      <c r="C89" s="89">
        <v>2021</v>
      </c>
      <c r="D89" s="90">
        <v>2020</v>
      </c>
      <c r="E89" s="91">
        <v>2021</v>
      </c>
      <c r="F89" s="92">
        <v>2021</v>
      </c>
      <c r="G89" s="93"/>
      <c r="H89" s="94"/>
      <c r="I89" s="95"/>
      <c r="J89" s="96"/>
      <c r="K89" s="94"/>
      <c r="L89" s="97">
        <v>2021</v>
      </c>
      <c r="M89" s="450">
        <v>2021</v>
      </c>
      <c r="N89" s="91">
        <v>2021</v>
      </c>
      <c r="O89" s="87" t="s">
        <v>126</v>
      </c>
    </row>
    <row r="90" spans="1:15" ht="15" thickTop="1" x14ac:dyDescent="0.3">
      <c r="A90" s="126" t="s">
        <v>140</v>
      </c>
      <c r="B90" s="127">
        <f>SUM(C90:N90)</f>
        <v>7</v>
      </c>
      <c r="C90" s="201">
        <v>3</v>
      </c>
      <c r="D90" s="202">
        <v>2</v>
      </c>
      <c r="E90" s="203">
        <v>0</v>
      </c>
      <c r="F90" s="204">
        <v>0</v>
      </c>
      <c r="G90" s="132">
        <v>0</v>
      </c>
      <c r="H90" s="133">
        <v>0</v>
      </c>
      <c r="I90" s="134">
        <v>0</v>
      </c>
      <c r="J90" s="135">
        <v>0</v>
      </c>
      <c r="K90" s="133">
        <v>0</v>
      </c>
      <c r="L90" s="136">
        <v>0</v>
      </c>
      <c r="M90" s="438">
        <v>0</v>
      </c>
      <c r="N90" s="130">
        <v>2</v>
      </c>
      <c r="O90" s="126" t="s">
        <v>140</v>
      </c>
    </row>
    <row r="91" spans="1:15" x14ac:dyDescent="0.3">
      <c r="A91" s="15" t="s">
        <v>141</v>
      </c>
      <c r="B91" s="16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 t="s">
        <v>141</v>
      </c>
    </row>
    <row r="92" spans="1:15" x14ac:dyDescent="0.3">
      <c r="A92" s="263" t="s">
        <v>844</v>
      </c>
      <c r="B92" s="264">
        <f>SUM(C92:N92)</f>
        <v>4</v>
      </c>
      <c r="C92" s="265">
        <v>0</v>
      </c>
      <c r="D92" s="266">
        <v>4</v>
      </c>
      <c r="E92" s="267">
        <v>0</v>
      </c>
      <c r="F92" s="268">
        <v>0</v>
      </c>
      <c r="G92" s="269">
        <v>0</v>
      </c>
      <c r="H92" s="270">
        <v>0</v>
      </c>
      <c r="I92" s="271">
        <v>0</v>
      </c>
      <c r="J92" s="272">
        <v>0</v>
      </c>
      <c r="K92" s="270">
        <v>0</v>
      </c>
      <c r="L92" s="273">
        <v>0</v>
      </c>
      <c r="M92" s="447">
        <v>0</v>
      </c>
      <c r="N92" s="267">
        <v>0</v>
      </c>
      <c r="O92" s="263" t="s">
        <v>844</v>
      </c>
    </row>
    <row r="93" spans="1:15" x14ac:dyDescent="0.3">
      <c r="A93" s="275" t="s">
        <v>143</v>
      </c>
      <c r="B93" s="253">
        <f>SUM(C93:N93)</f>
        <v>0.92000000000000015</v>
      </c>
      <c r="C93" s="276">
        <v>0.4</v>
      </c>
      <c r="D93" s="277">
        <v>0.4</v>
      </c>
      <c r="E93" s="278">
        <v>0.06</v>
      </c>
      <c r="F93" s="279">
        <v>0</v>
      </c>
      <c r="G93" s="280">
        <v>0</v>
      </c>
      <c r="H93" s="281">
        <v>0</v>
      </c>
      <c r="I93" s="282">
        <v>0</v>
      </c>
      <c r="J93" s="283">
        <v>0</v>
      </c>
      <c r="K93" s="281">
        <v>0</v>
      </c>
      <c r="L93" s="284">
        <v>0</v>
      </c>
      <c r="M93" s="440">
        <v>0</v>
      </c>
      <c r="N93" s="278">
        <v>0.06</v>
      </c>
      <c r="O93" s="275" t="s">
        <v>143</v>
      </c>
    </row>
    <row r="94" spans="1:15" x14ac:dyDescent="0.3">
      <c r="A94" s="2" t="s">
        <v>144</v>
      </c>
      <c r="B94" s="18">
        <v>9</v>
      </c>
      <c r="C94" s="17">
        <v>4</v>
      </c>
      <c r="D94" s="19">
        <v>9</v>
      </c>
      <c r="E94" s="20">
        <v>1</v>
      </c>
      <c r="F94" s="21">
        <v>0</v>
      </c>
      <c r="G94" s="22">
        <v>0</v>
      </c>
      <c r="H94" s="23">
        <v>0</v>
      </c>
      <c r="I94" s="24">
        <v>0</v>
      </c>
      <c r="J94" s="25">
        <v>0</v>
      </c>
      <c r="K94" s="23">
        <v>0</v>
      </c>
      <c r="L94" s="26">
        <v>0</v>
      </c>
      <c r="M94" s="441">
        <v>0</v>
      </c>
      <c r="N94" s="20">
        <v>1</v>
      </c>
      <c r="O94" s="2" t="s">
        <v>144</v>
      </c>
    </row>
    <row r="95" spans="1:15" x14ac:dyDescent="0.3">
      <c r="A95" s="2" t="s">
        <v>86</v>
      </c>
      <c r="B95" s="18">
        <v>2012</v>
      </c>
      <c r="C95" s="17">
        <v>2009</v>
      </c>
      <c r="D95" s="19">
        <v>2012</v>
      </c>
      <c r="E95" s="20">
        <v>2005</v>
      </c>
      <c r="F95" s="21"/>
      <c r="G95" s="22"/>
      <c r="H95" s="23"/>
      <c r="I95" s="24"/>
      <c r="J95" s="25"/>
      <c r="K95" s="23"/>
      <c r="L95" s="26"/>
      <c r="M95" s="441"/>
      <c r="N95" s="20">
        <v>2010</v>
      </c>
      <c r="O95" s="2" t="s">
        <v>86</v>
      </c>
    </row>
    <row r="96" spans="1:15" x14ac:dyDescent="0.3">
      <c r="A96" s="2" t="s">
        <v>145</v>
      </c>
      <c r="B96" s="18">
        <v>0</v>
      </c>
      <c r="C96" s="17">
        <v>0</v>
      </c>
      <c r="D96" s="19">
        <v>0</v>
      </c>
      <c r="E96" s="20">
        <v>0</v>
      </c>
      <c r="F96" s="21">
        <v>0</v>
      </c>
      <c r="G96" s="22">
        <v>0</v>
      </c>
      <c r="H96" s="23">
        <v>0</v>
      </c>
      <c r="I96" s="24">
        <v>0</v>
      </c>
      <c r="J96" s="25">
        <v>0</v>
      </c>
      <c r="K96" s="23">
        <v>0</v>
      </c>
      <c r="L96" s="26">
        <v>0</v>
      </c>
      <c r="M96" s="441">
        <v>0</v>
      </c>
      <c r="N96" s="20">
        <v>0</v>
      </c>
      <c r="O96" s="2" t="s">
        <v>145</v>
      </c>
    </row>
    <row r="97" spans="1:15" ht="15" thickBot="1" x14ac:dyDescent="0.35">
      <c r="A97" s="87" t="s">
        <v>126</v>
      </c>
      <c r="B97" s="88">
        <v>2020</v>
      </c>
      <c r="C97" s="89">
        <v>2021</v>
      </c>
      <c r="D97" s="90">
        <v>2020</v>
      </c>
      <c r="E97" s="91">
        <v>2021</v>
      </c>
      <c r="F97" s="92">
        <v>2021</v>
      </c>
      <c r="G97" s="93"/>
      <c r="H97" s="94"/>
      <c r="I97" s="95"/>
      <c r="J97" s="96"/>
      <c r="K97" s="94"/>
      <c r="L97" s="97"/>
      <c r="M97" s="450"/>
      <c r="N97" s="91">
        <v>2021</v>
      </c>
      <c r="O97" s="87" t="s">
        <v>126</v>
      </c>
    </row>
    <row r="98" spans="1:15" ht="15" thickTop="1" x14ac:dyDescent="0.3">
      <c r="A98" s="126" t="s">
        <v>146</v>
      </c>
      <c r="B98" s="127">
        <v>1</v>
      </c>
      <c r="C98" s="128">
        <v>1</v>
      </c>
      <c r="D98" s="129">
        <v>0</v>
      </c>
      <c r="E98" s="130">
        <v>0</v>
      </c>
      <c r="F98" s="131">
        <v>0</v>
      </c>
      <c r="G98" s="132">
        <v>0</v>
      </c>
      <c r="H98" s="133">
        <v>0</v>
      </c>
      <c r="I98" s="134">
        <v>0</v>
      </c>
      <c r="J98" s="135">
        <v>0</v>
      </c>
      <c r="K98" s="133">
        <v>0</v>
      </c>
      <c r="L98" s="211">
        <v>0</v>
      </c>
      <c r="M98" s="438">
        <v>0</v>
      </c>
      <c r="N98" s="130">
        <v>0</v>
      </c>
      <c r="O98" s="126" t="s">
        <v>146</v>
      </c>
    </row>
    <row r="99" spans="1:15" x14ac:dyDescent="0.3">
      <c r="A99" s="15" t="s">
        <v>148</v>
      </c>
      <c r="B99" s="16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 t="s">
        <v>148</v>
      </c>
    </row>
    <row r="100" spans="1:15" x14ac:dyDescent="0.3">
      <c r="A100" s="263" t="s">
        <v>843</v>
      </c>
      <c r="B100" s="264">
        <f>SUM(C100:N100)</f>
        <v>5</v>
      </c>
      <c r="C100" s="265">
        <v>0</v>
      </c>
      <c r="D100" s="266">
        <v>4</v>
      </c>
      <c r="E100" s="267">
        <v>0</v>
      </c>
      <c r="F100" s="268">
        <v>0</v>
      </c>
      <c r="G100" s="269">
        <v>0</v>
      </c>
      <c r="H100" s="270">
        <v>0</v>
      </c>
      <c r="I100" s="271">
        <v>0</v>
      </c>
      <c r="J100" s="272">
        <v>0</v>
      </c>
      <c r="K100" s="270">
        <v>0</v>
      </c>
      <c r="L100" s="273">
        <v>0</v>
      </c>
      <c r="M100" s="447">
        <v>0</v>
      </c>
      <c r="N100" s="267">
        <v>1</v>
      </c>
      <c r="O100" s="263" t="s">
        <v>843</v>
      </c>
    </row>
    <row r="101" spans="1:15" x14ac:dyDescent="0.3">
      <c r="A101" s="275" t="s">
        <v>150</v>
      </c>
      <c r="B101" s="253">
        <f>SUM(C101:N101)</f>
        <v>1.92</v>
      </c>
      <c r="C101" s="276">
        <v>0.98</v>
      </c>
      <c r="D101" s="277">
        <v>0.61</v>
      </c>
      <c r="E101" s="278">
        <v>0</v>
      </c>
      <c r="F101" s="279">
        <v>0</v>
      </c>
      <c r="G101" s="280">
        <v>0</v>
      </c>
      <c r="H101" s="281">
        <v>0</v>
      </c>
      <c r="I101" s="282">
        <v>0</v>
      </c>
      <c r="J101" s="283">
        <v>0</v>
      </c>
      <c r="K101" s="281">
        <v>0</v>
      </c>
      <c r="L101" s="284">
        <v>0</v>
      </c>
      <c r="M101" s="440">
        <v>0</v>
      </c>
      <c r="N101" s="278">
        <v>0.33</v>
      </c>
      <c r="O101" s="275" t="s">
        <v>150</v>
      </c>
    </row>
    <row r="102" spans="1:15" x14ac:dyDescent="0.3">
      <c r="A102" s="2" t="s">
        <v>151</v>
      </c>
      <c r="B102" s="18">
        <v>10</v>
      </c>
      <c r="C102" s="17">
        <v>6</v>
      </c>
      <c r="D102" s="19">
        <v>10</v>
      </c>
      <c r="E102" s="20">
        <v>0</v>
      </c>
      <c r="F102" s="21">
        <v>0</v>
      </c>
      <c r="G102" s="22">
        <v>0</v>
      </c>
      <c r="H102" s="23">
        <v>0</v>
      </c>
      <c r="I102" s="24">
        <v>0</v>
      </c>
      <c r="J102" s="25">
        <v>0</v>
      </c>
      <c r="K102" s="23">
        <v>0</v>
      </c>
      <c r="L102" s="26">
        <v>0</v>
      </c>
      <c r="M102" s="441">
        <v>1</v>
      </c>
      <c r="N102" s="20">
        <v>3</v>
      </c>
      <c r="O102" s="2" t="s">
        <v>151</v>
      </c>
    </row>
    <row r="103" spans="1:15" x14ac:dyDescent="0.3">
      <c r="A103" s="2" t="s">
        <v>126</v>
      </c>
      <c r="B103" s="18">
        <v>2010</v>
      </c>
      <c r="C103" s="17">
        <v>2010</v>
      </c>
      <c r="D103" s="19">
        <v>2012</v>
      </c>
      <c r="E103" s="20"/>
      <c r="F103" s="21"/>
      <c r="G103" s="22"/>
      <c r="H103" s="23"/>
      <c r="I103" s="24"/>
      <c r="J103" s="25"/>
      <c r="K103" s="23"/>
      <c r="L103" s="26"/>
      <c r="M103" s="441">
        <v>2010</v>
      </c>
      <c r="N103" s="20">
        <v>2010</v>
      </c>
      <c r="O103" s="2" t="s">
        <v>126</v>
      </c>
    </row>
    <row r="104" spans="1:15" x14ac:dyDescent="0.3">
      <c r="A104" s="2" t="s">
        <v>152</v>
      </c>
      <c r="B104" s="18">
        <v>0</v>
      </c>
      <c r="C104" s="17">
        <v>0</v>
      </c>
      <c r="D104" s="19">
        <v>0</v>
      </c>
      <c r="E104" s="20">
        <v>0</v>
      </c>
      <c r="F104" s="21">
        <v>0</v>
      </c>
      <c r="G104" s="22">
        <v>0</v>
      </c>
      <c r="H104" s="23">
        <v>0</v>
      </c>
      <c r="I104" s="24">
        <v>0</v>
      </c>
      <c r="J104" s="25">
        <v>0</v>
      </c>
      <c r="K104" s="23">
        <v>0</v>
      </c>
      <c r="L104" s="26">
        <v>0</v>
      </c>
      <c r="M104" s="441">
        <v>0</v>
      </c>
      <c r="N104" s="20">
        <v>0</v>
      </c>
      <c r="O104" s="2" t="s">
        <v>152</v>
      </c>
    </row>
    <row r="105" spans="1:15" ht="15" thickBot="1" x14ac:dyDescent="0.35">
      <c r="A105" s="87" t="s">
        <v>126</v>
      </c>
      <c r="B105" s="88">
        <v>2020</v>
      </c>
      <c r="C105" s="89">
        <v>2021</v>
      </c>
      <c r="D105" s="90">
        <v>2020</v>
      </c>
      <c r="E105" s="91"/>
      <c r="F105" s="92"/>
      <c r="G105" s="93"/>
      <c r="H105" s="94"/>
      <c r="I105" s="95"/>
      <c r="J105" s="96"/>
      <c r="K105" s="94"/>
      <c r="L105" s="97"/>
      <c r="M105" s="450">
        <v>2021</v>
      </c>
      <c r="N105" s="91">
        <v>2020</v>
      </c>
      <c r="O105" s="87" t="s">
        <v>126</v>
      </c>
    </row>
    <row r="106" spans="1:15" ht="15" thickTop="1" x14ac:dyDescent="0.3">
      <c r="A106" s="61" t="s">
        <v>842</v>
      </c>
      <c r="B106" s="62">
        <f>SUM(C106:N106)</f>
        <v>4</v>
      </c>
      <c r="C106" s="63">
        <v>0</v>
      </c>
      <c r="D106" s="64">
        <v>4</v>
      </c>
      <c r="E106" s="65">
        <v>0</v>
      </c>
      <c r="F106" s="66">
        <v>0</v>
      </c>
      <c r="G106" s="219">
        <v>0</v>
      </c>
      <c r="H106" s="68">
        <v>0</v>
      </c>
      <c r="I106" s="69">
        <v>0</v>
      </c>
      <c r="J106" s="70">
        <v>0</v>
      </c>
      <c r="K106" s="68">
        <v>0</v>
      </c>
      <c r="L106" s="71">
        <v>0</v>
      </c>
      <c r="M106" s="453">
        <v>0</v>
      </c>
      <c r="N106" s="65">
        <v>0</v>
      </c>
      <c r="O106" s="61" t="s">
        <v>842</v>
      </c>
    </row>
    <row r="107" spans="1:15" x14ac:dyDescent="0.3">
      <c r="A107" s="2" t="s">
        <v>150</v>
      </c>
      <c r="B107" s="18">
        <f>SUM(C107:N107)</f>
        <v>7</v>
      </c>
      <c r="C107" s="17">
        <v>3</v>
      </c>
      <c r="D107" s="19">
        <v>2</v>
      </c>
      <c r="E107" s="20">
        <v>0</v>
      </c>
      <c r="F107" s="21">
        <v>0</v>
      </c>
      <c r="G107" s="22">
        <v>0</v>
      </c>
      <c r="H107" s="23">
        <v>0</v>
      </c>
      <c r="I107" s="24">
        <v>0</v>
      </c>
      <c r="J107" s="25">
        <v>0</v>
      </c>
      <c r="K107" s="23">
        <v>0</v>
      </c>
      <c r="L107" s="26">
        <v>0</v>
      </c>
      <c r="M107" s="441">
        <v>0</v>
      </c>
      <c r="N107" s="20">
        <v>2</v>
      </c>
      <c r="O107" s="2" t="s">
        <v>150</v>
      </c>
    </row>
    <row r="108" spans="1:15" x14ac:dyDescent="0.3">
      <c r="A108" s="2" t="s">
        <v>151</v>
      </c>
      <c r="B108" s="16"/>
      <c r="C108" s="17">
        <v>16</v>
      </c>
      <c r="D108" s="19">
        <v>14</v>
      </c>
      <c r="E108" s="20">
        <v>4</v>
      </c>
      <c r="F108" s="21">
        <v>0</v>
      </c>
      <c r="G108" s="22">
        <v>0</v>
      </c>
      <c r="H108" s="23">
        <v>0</v>
      </c>
      <c r="I108" s="24">
        <v>0</v>
      </c>
      <c r="J108" s="25">
        <v>0</v>
      </c>
      <c r="K108" s="23">
        <v>0</v>
      </c>
      <c r="L108" s="26">
        <v>0</v>
      </c>
      <c r="M108" s="441">
        <v>3</v>
      </c>
      <c r="N108" s="20">
        <v>10</v>
      </c>
      <c r="O108" s="2" t="s">
        <v>151</v>
      </c>
    </row>
    <row r="109" spans="1:15" x14ac:dyDescent="0.3">
      <c r="A109" s="2" t="s">
        <v>126</v>
      </c>
      <c r="B109" s="16"/>
      <c r="C109" s="17">
        <v>1963</v>
      </c>
      <c r="D109" s="19">
        <v>1956</v>
      </c>
      <c r="E109" s="20">
        <v>1971</v>
      </c>
      <c r="F109" s="21"/>
      <c r="G109" s="22"/>
      <c r="H109" s="23"/>
      <c r="I109" s="24"/>
      <c r="J109" s="25"/>
      <c r="K109" s="23"/>
      <c r="L109" s="26"/>
      <c r="M109" s="441" t="s">
        <v>99</v>
      </c>
      <c r="N109" s="20">
        <v>1969</v>
      </c>
      <c r="O109" s="2" t="s">
        <v>126</v>
      </c>
    </row>
    <row r="110" spans="1:15" x14ac:dyDescent="0.3">
      <c r="A110" s="2" t="s">
        <v>152</v>
      </c>
      <c r="B110" s="16"/>
      <c r="C110" s="17">
        <v>0</v>
      </c>
      <c r="D110" s="19">
        <v>0</v>
      </c>
      <c r="E110" s="20">
        <v>0</v>
      </c>
      <c r="F110" s="21">
        <v>0</v>
      </c>
      <c r="G110" s="22">
        <v>0</v>
      </c>
      <c r="H110" s="23">
        <v>0</v>
      </c>
      <c r="I110" s="24">
        <v>0</v>
      </c>
      <c r="J110" s="25">
        <v>0</v>
      </c>
      <c r="K110" s="23">
        <v>0</v>
      </c>
      <c r="L110" s="26">
        <v>0</v>
      </c>
      <c r="M110" s="441">
        <v>0</v>
      </c>
      <c r="N110" s="20">
        <v>0</v>
      </c>
      <c r="O110" s="2" t="s">
        <v>152</v>
      </c>
    </row>
    <row r="111" spans="1:15" x14ac:dyDescent="0.3">
      <c r="A111" s="2" t="s">
        <v>126</v>
      </c>
      <c r="B111" s="16"/>
      <c r="C111" s="17">
        <v>2020</v>
      </c>
      <c r="D111" s="19">
        <v>2020</v>
      </c>
      <c r="E111" s="20">
        <v>2021</v>
      </c>
      <c r="F111" s="21"/>
      <c r="G111" s="22"/>
      <c r="H111" s="23"/>
      <c r="I111" s="24"/>
      <c r="J111" s="25"/>
      <c r="K111" s="23"/>
      <c r="L111" s="26"/>
      <c r="M111" s="441" t="s">
        <v>99</v>
      </c>
      <c r="N111" s="20">
        <v>2021</v>
      </c>
      <c r="O111" s="2" t="s">
        <v>126</v>
      </c>
    </row>
    <row r="112" spans="1:15" x14ac:dyDescent="0.3">
      <c r="A112" s="15" t="s">
        <v>337</v>
      </c>
      <c r="B112" s="16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 t="s">
        <v>337</v>
      </c>
    </row>
    <row r="113" spans="1:15" x14ac:dyDescent="0.3">
      <c r="A113" s="263" t="s">
        <v>841</v>
      </c>
      <c r="B113" s="264">
        <f>SUM(C113:N113)</f>
        <v>109</v>
      </c>
      <c r="C113" s="265">
        <v>0</v>
      </c>
      <c r="D113" s="266">
        <v>0</v>
      </c>
      <c r="E113" s="267">
        <v>3</v>
      </c>
      <c r="F113" s="268">
        <v>1</v>
      </c>
      <c r="G113" s="269">
        <v>5</v>
      </c>
      <c r="H113" s="270">
        <v>21</v>
      </c>
      <c r="I113" s="271">
        <v>28</v>
      </c>
      <c r="J113" s="272">
        <v>26</v>
      </c>
      <c r="K113" s="270">
        <v>24</v>
      </c>
      <c r="L113" s="273">
        <v>1</v>
      </c>
      <c r="M113" s="447">
        <v>0</v>
      </c>
      <c r="N113" s="267">
        <v>0</v>
      </c>
      <c r="O113" s="263" t="s">
        <v>841</v>
      </c>
    </row>
    <row r="114" spans="1:15" x14ac:dyDescent="0.3">
      <c r="A114" s="275" t="s">
        <v>340</v>
      </c>
      <c r="B114" s="253">
        <f>SUM(C114:N114)</f>
        <v>111.48</v>
      </c>
      <c r="C114" s="276">
        <v>0</v>
      </c>
      <c r="D114" s="277">
        <v>0</v>
      </c>
      <c r="E114" s="278">
        <v>0.9</v>
      </c>
      <c r="F114" s="279">
        <v>5.86</v>
      </c>
      <c r="G114" s="280">
        <v>11.08</v>
      </c>
      <c r="H114" s="281">
        <v>19.989999999999998</v>
      </c>
      <c r="I114" s="282">
        <v>26.34</v>
      </c>
      <c r="J114" s="283">
        <v>26.6</v>
      </c>
      <c r="K114" s="281">
        <v>16.57</v>
      </c>
      <c r="L114" s="284">
        <v>4.04</v>
      </c>
      <c r="M114" s="440">
        <v>0.1</v>
      </c>
      <c r="N114" s="278">
        <v>0</v>
      </c>
      <c r="O114" s="275" t="s">
        <v>340</v>
      </c>
    </row>
    <row r="115" spans="1:15" x14ac:dyDescent="0.3">
      <c r="A115" s="2" t="s">
        <v>341</v>
      </c>
      <c r="B115" s="18">
        <v>123</v>
      </c>
      <c r="C115" s="17">
        <v>0</v>
      </c>
      <c r="D115" s="19">
        <v>0</v>
      </c>
      <c r="E115" s="20">
        <v>6</v>
      </c>
      <c r="F115" s="21">
        <v>16</v>
      </c>
      <c r="G115" s="22">
        <v>21</v>
      </c>
      <c r="H115" s="23">
        <v>25</v>
      </c>
      <c r="I115" s="24">
        <v>31</v>
      </c>
      <c r="J115" s="25">
        <v>31</v>
      </c>
      <c r="K115" s="23">
        <v>29</v>
      </c>
      <c r="L115" s="26">
        <v>12</v>
      </c>
      <c r="M115" s="441">
        <v>1</v>
      </c>
      <c r="N115" s="20">
        <v>0</v>
      </c>
      <c r="O115" s="2" t="s">
        <v>341</v>
      </c>
    </row>
    <row r="116" spans="1:15" x14ac:dyDescent="0.3">
      <c r="A116" s="2" t="s">
        <v>86</v>
      </c>
      <c r="B116" s="18">
        <v>2014</v>
      </c>
      <c r="C116" s="17"/>
      <c r="D116" s="19"/>
      <c r="E116" s="20">
        <v>2012</v>
      </c>
      <c r="F116" s="21">
        <v>2011</v>
      </c>
      <c r="G116" s="22">
        <v>2008</v>
      </c>
      <c r="H116" s="23">
        <v>2003</v>
      </c>
      <c r="I116" s="24">
        <v>2017</v>
      </c>
      <c r="J116" s="25">
        <v>2009</v>
      </c>
      <c r="K116" s="23">
        <v>2006</v>
      </c>
      <c r="L116" s="26">
        <v>2018</v>
      </c>
      <c r="M116" s="441">
        <v>2015</v>
      </c>
      <c r="N116" s="20"/>
      <c r="O116" s="2" t="s">
        <v>86</v>
      </c>
    </row>
    <row r="117" spans="1:15" x14ac:dyDescent="0.3">
      <c r="A117" s="2" t="s">
        <v>342</v>
      </c>
      <c r="B117" s="18">
        <v>105</v>
      </c>
      <c r="C117" s="17">
        <v>0</v>
      </c>
      <c r="D117" s="19">
        <v>0</v>
      </c>
      <c r="E117" s="20">
        <v>0</v>
      </c>
      <c r="F117" s="21">
        <v>0</v>
      </c>
      <c r="G117" s="22">
        <v>3</v>
      </c>
      <c r="H117" s="23">
        <v>15</v>
      </c>
      <c r="I117" s="24">
        <v>21</v>
      </c>
      <c r="J117" s="25">
        <v>21</v>
      </c>
      <c r="K117" s="23">
        <v>4</v>
      </c>
      <c r="L117" s="26">
        <v>0</v>
      </c>
      <c r="M117" s="441">
        <v>0</v>
      </c>
      <c r="N117" s="20">
        <v>0</v>
      </c>
      <c r="O117" s="2" t="s">
        <v>342</v>
      </c>
    </row>
    <row r="118" spans="1:15" x14ac:dyDescent="0.3">
      <c r="A118" s="2" t="s">
        <v>86</v>
      </c>
      <c r="B118" s="18">
        <v>2016</v>
      </c>
      <c r="C118" s="17"/>
      <c r="D118" s="19"/>
      <c r="E118" s="20">
        <v>2020</v>
      </c>
      <c r="F118" s="21">
        <v>2012</v>
      </c>
      <c r="G118" s="22">
        <v>2013</v>
      </c>
      <c r="H118" s="23">
        <v>2002</v>
      </c>
      <c r="I118" s="24">
        <v>2004</v>
      </c>
      <c r="J118" s="25">
        <v>2014</v>
      </c>
      <c r="K118" s="23">
        <v>2001</v>
      </c>
      <c r="L118" s="26">
        <v>2020</v>
      </c>
      <c r="M118" s="441">
        <v>2021</v>
      </c>
      <c r="N118" s="20"/>
      <c r="O118" s="2" t="s">
        <v>86</v>
      </c>
    </row>
    <row r="119" spans="1:15" x14ac:dyDescent="0.3">
      <c r="A119" s="2" t="s">
        <v>343</v>
      </c>
      <c r="B119" s="100">
        <v>44284</v>
      </c>
      <c r="C119" s="17"/>
      <c r="D119" s="19"/>
      <c r="E119" s="20"/>
      <c r="F119" s="21"/>
      <c r="G119" s="22"/>
      <c r="H119" s="23"/>
      <c r="I119" s="24"/>
      <c r="J119" s="25"/>
      <c r="K119" s="23"/>
      <c r="L119" s="26"/>
      <c r="M119" s="441"/>
      <c r="N119" s="20"/>
      <c r="O119" s="2" t="s">
        <v>343</v>
      </c>
    </row>
    <row r="120" spans="1:15" x14ac:dyDescent="0.3">
      <c r="A120" s="2" t="s">
        <v>344</v>
      </c>
      <c r="B120" s="38">
        <v>41707</v>
      </c>
      <c r="C120" s="17"/>
      <c r="D120" s="19"/>
      <c r="E120" s="20"/>
      <c r="F120" s="21"/>
      <c r="G120" s="22"/>
      <c r="H120" s="23"/>
      <c r="I120" s="24"/>
      <c r="J120" s="25"/>
      <c r="K120" s="23"/>
      <c r="L120" s="26"/>
      <c r="M120" s="441"/>
      <c r="N120" s="20"/>
      <c r="O120" s="2" t="s">
        <v>344</v>
      </c>
    </row>
    <row r="121" spans="1:15" x14ac:dyDescent="0.3">
      <c r="A121" s="2" t="s">
        <v>345</v>
      </c>
      <c r="B121" s="38">
        <v>39560</v>
      </c>
      <c r="C121" s="17"/>
      <c r="D121" s="19"/>
      <c r="E121" s="20"/>
      <c r="F121" s="21"/>
      <c r="G121" s="22"/>
      <c r="H121" s="23"/>
      <c r="I121" s="24"/>
      <c r="J121" s="25"/>
      <c r="K121" s="23"/>
      <c r="L121" s="26"/>
      <c r="M121" s="441"/>
      <c r="N121" s="20"/>
      <c r="O121" s="2" t="s">
        <v>345</v>
      </c>
    </row>
    <row r="122" spans="1:15" x14ac:dyDescent="0.3">
      <c r="A122" s="2" t="s">
        <v>346</v>
      </c>
      <c r="B122" s="100">
        <v>44488</v>
      </c>
      <c r="C122" s="17"/>
      <c r="D122" s="19"/>
      <c r="E122" s="20"/>
      <c r="F122" s="21"/>
      <c r="G122" s="22"/>
      <c r="H122" s="23"/>
      <c r="I122" s="24"/>
      <c r="J122" s="25"/>
      <c r="K122" s="23"/>
      <c r="L122" s="26"/>
      <c r="M122" s="441"/>
      <c r="N122" s="20"/>
      <c r="O122" s="2" t="s">
        <v>346</v>
      </c>
    </row>
    <row r="123" spans="1:15" x14ac:dyDescent="0.3">
      <c r="A123" s="2" t="s">
        <v>347</v>
      </c>
      <c r="B123" s="38">
        <v>44097</v>
      </c>
      <c r="C123" s="17"/>
      <c r="D123" s="19"/>
      <c r="E123" s="20"/>
      <c r="F123" s="21"/>
      <c r="G123" s="22"/>
      <c r="H123" s="23"/>
      <c r="I123" s="24"/>
      <c r="J123" s="25"/>
      <c r="K123" s="23"/>
      <c r="L123" s="26"/>
      <c r="M123" s="441"/>
      <c r="N123" s="20"/>
      <c r="O123" s="2" t="s">
        <v>347</v>
      </c>
    </row>
    <row r="124" spans="1:15" x14ac:dyDescent="0.3">
      <c r="A124" s="101" t="s">
        <v>348</v>
      </c>
      <c r="B124" s="102">
        <v>41944</v>
      </c>
      <c r="C124" s="103"/>
      <c r="D124" s="104"/>
      <c r="E124" s="105"/>
      <c r="F124" s="106"/>
      <c r="G124" s="107"/>
      <c r="H124" s="108"/>
      <c r="I124" s="109"/>
      <c r="J124" s="110"/>
      <c r="K124" s="108"/>
      <c r="L124" s="111"/>
      <c r="M124" s="452"/>
      <c r="N124" s="105"/>
      <c r="O124" s="101" t="s">
        <v>348</v>
      </c>
    </row>
    <row r="125" spans="1:15" x14ac:dyDescent="0.3">
      <c r="A125" s="15" t="s">
        <v>154</v>
      </c>
      <c r="B125" s="16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 t="s">
        <v>154</v>
      </c>
    </row>
    <row r="126" spans="1:15" x14ac:dyDescent="0.3">
      <c r="A126" s="263" t="s">
        <v>840</v>
      </c>
      <c r="B126" s="264">
        <f>SUM(C126:N126)</f>
        <v>26</v>
      </c>
      <c r="C126" s="265">
        <v>0</v>
      </c>
      <c r="D126" s="266">
        <v>0</v>
      </c>
      <c r="E126" s="267">
        <v>1</v>
      </c>
      <c r="F126" s="268">
        <v>0</v>
      </c>
      <c r="G126" s="269">
        <v>0</v>
      </c>
      <c r="H126" s="270">
        <v>9</v>
      </c>
      <c r="I126" s="271">
        <v>8</v>
      </c>
      <c r="J126" s="272">
        <v>1</v>
      </c>
      <c r="K126" s="270">
        <v>7</v>
      </c>
      <c r="L126" s="273">
        <v>0</v>
      </c>
      <c r="M126" s="447">
        <v>0</v>
      </c>
      <c r="N126" s="267">
        <v>0</v>
      </c>
      <c r="O126" s="263" t="s">
        <v>840</v>
      </c>
    </row>
    <row r="127" spans="1:15" x14ac:dyDescent="0.3">
      <c r="A127" s="275" t="s">
        <v>156</v>
      </c>
      <c r="B127" s="253">
        <f>SUM(C127:N127)</f>
        <v>35.499999999999993</v>
      </c>
      <c r="C127" s="276">
        <v>0</v>
      </c>
      <c r="D127" s="277">
        <v>0</v>
      </c>
      <c r="E127" s="278">
        <v>0</v>
      </c>
      <c r="F127" s="279">
        <v>1.26</v>
      </c>
      <c r="G127" s="280">
        <v>3.19</v>
      </c>
      <c r="H127" s="281">
        <v>6.24</v>
      </c>
      <c r="I127" s="282">
        <v>11.35</v>
      </c>
      <c r="J127" s="283">
        <v>9.51</v>
      </c>
      <c r="K127" s="281">
        <v>3.65</v>
      </c>
      <c r="L127" s="284">
        <v>0.3</v>
      </c>
      <c r="M127" s="440">
        <v>0</v>
      </c>
      <c r="N127" s="278">
        <v>0</v>
      </c>
      <c r="O127" s="275" t="s">
        <v>156</v>
      </c>
    </row>
    <row r="128" spans="1:15" x14ac:dyDescent="0.3">
      <c r="A128" s="2" t="s">
        <v>157</v>
      </c>
      <c r="B128" s="18">
        <v>47</v>
      </c>
      <c r="C128" s="17">
        <v>0</v>
      </c>
      <c r="D128" s="19">
        <v>0</v>
      </c>
      <c r="E128" s="20">
        <v>1</v>
      </c>
      <c r="F128" s="21">
        <v>6</v>
      </c>
      <c r="G128" s="22">
        <v>8</v>
      </c>
      <c r="H128" s="23">
        <v>12</v>
      </c>
      <c r="I128" s="24">
        <v>26</v>
      </c>
      <c r="J128" s="25">
        <v>16</v>
      </c>
      <c r="K128" s="23">
        <v>9</v>
      </c>
      <c r="L128" s="26">
        <v>3</v>
      </c>
      <c r="M128" s="441">
        <v>0</v>
      </c>
      <c r="N128" s="20">
        <v>0</v>
      </c>
      <c r="O128" s="2" t="s">
        <v>157</v>
      </c>
    </row>
    <row r="129" spans="1:15" x14ac:dyDescent="0.3">
      <c r="A129" s="2" t="s">
        <v>86</v>
      </c>
      <c r="B129" s="18">
        <v>2006</v>
      </c>
      <c r="C129" s="17"/>
      <c r="D129" s="19"/>
      <c r="E129" s="20">
        <v>2021</v>
      </c>
      <c r="F129" s="21">
        <v>2011</v>
      </c>
      <c r="G129" s="22">
        <v>2018</v>
      </c>
      <c r="H129" s="23">
        <v>2017</v>
      </c>
      <c r="I129" s="24">
        <v>2006</v>
      </c>
      <c r="J129" s="25">
        <v>2009</v>
      </c>
      <c r="K129" s="23">
        <v>2006</v>
      </c>
      <c r="L129" s="26">
        <v>2011</v>
      </c>
      <c r="M129" s="441"/>
      <c r="N129" s="20"/>
      <c r="O129" s="2" t="s">
        <v>86</v>
      </c>
    </row>
    <row r="130" spans="1:15" x14ac:dyDescent="0.3">
      <c r="A130" s="2" t="s">
        <v>158</v>
      </c>
      <c r="B130" s="18">
        <v>15</v>
      </c>
      <c r="C130" s="17">
        <v>0</v>
      </c>
      <c r="D130" s="19">
        <v>0</v>
      </c>
      <c r="E130" s="20">
        <v>0</v>
      </c>
      <c r="F130" s="21">
        <v>0</v>
      </c>
      <c r="G130" s="22">
        <v>0</v>
      </c>
      <c r="H130" s="23">
        <v>2</v>
      </c>
      <c r="I130" s="24">
        <v>4</v>
      </c>
      <c r="J130" s="25">
        <v>1</v>
      </c>
      <c r="K130" s="23">
        <v>0</v>
      </c>
      <c r="L130" s="26">
        <v>0</v>
      </c>
      <c r="M130" s="441">
        <v>0</v>
      </c>
      <c r="N130" s="20">
        <v>0</v>
      </c>
      <c r="O130" s="2" t="s">
        <v>158</v>
      </c>
    </row>
    <row r="131" spans="1:15" x14ac:dyDescent="0.3">
      <c r="A131" s="2" t="s">
        <v>86</v>
      </c>
      <c r="B131" s="18">
        <v>2007</v>
      </c>
      <c r="C131" s="17"/>
      <c r="D131" s="19"/>
      <c r="E131" s="20">
        <v>2020</v>
      </c>
      <c r="F131" s="21">
        <v>2021</v>
      </c>
      <c r="G131" s="22">
        <v>2021</v>
      </c>
      <c r="H131" s="23">
        <v>2012</v>
      </c>
      <c r="I131" s="24">
        <v>2011</v>
      </c>
      <c r="J131" s="25">
        <v>2021</v>
      </c>
      <c r="K131" s="23">
        <v>2017</v>
      </c>
      <c r="L131" s="26">
        <v>2021</v>
      </c>
      <c r="M131" s="441"/>
      <c r="N131" s="20"/>
      <c r="O131" s="2" t="s">
        <v>86</v>
      </c>
    </row>
    <row r="132" spans="1:15" x14ac:dyDescent="0.3">
      <c r="A132" s="2" t="s">
        <v>159</v>
      </c>
      <c r="B132" s="100">
        <v>44286</v>
      </c>
      <c r="C132" s="17"/>
      <c r="D132" s="19"/>
      <c r="E132" s="20"/>
      <c r="F132" s="21"/>
      <c r="G132" s="22"/>
      <c r="H132" s="23"/>
      <c r="I132" s="24"/>
      <c r="J132" s="25"/>
      <c r="K132" s="23"/>
      <c r="L132" s="26"/>
      <c r="M132" s="441"/>
      <c r="N132" s="20"/>
      <c r="O132" s="2" t="s">
        <v>159</v>
      </c>
    </row>
    <row r="133" spans="1:15" x14ac:dyDescent="0.3">
      <c r="A133" s="2" t="s">
        <v>160</v>
      </c>
      <c r="B133" s="38">
        <v>42834</v>
      </c>
      <c r="C133" s="17"/>
      <c r="D133" s="19"/>
      <c r="E133" s="20"/>
      <c r="F133" s="21"/>
      <c r="G133" s="22"/>
      <c r="H133" s="23"/>
      <c r="I133" s="24"/>
      <c r="J133" s="25"/>
      <c r="K133" s="23"/>
      <c r="L133" s="26"/>
      <c r="M133" s="441"/>
      <c r="N133" s="20"/>
      <c r="O133" s="2" t="s">
        <v>160</v>
      </c>
    </row>
    <row r="134" spans="1:15" x14ac:dyDescent="0.3">
      <c r="A134" s="2" t="s">
        <v>161</v>
      </c>
      <c r="B134" s="38">
        <v>38876</v>
      </c>
      <c r="C134" s="17"/>
      <c r="D134" s="19"/>
      <c r="E134" s="20"/>
      <c r="F134" s="21"/>
      <c r="G134" s="22"/>
      <c r="H134" s="23"/>
      <c r="I134" s="24"/>
      <c r="J134" s="25"/>
      <c r="K134" s="23"/>
      <c r="L134" s="26"/>
      <c r="M134" s="441"/>
      <c r="N134" s="20"/>
      <c r="O134" s="2" t="s">
        <v>161</v>
      </c>
    </row>
    <row r="135" spans="1:15" x14ac:dyDescent="0.3">
      <c r="A135" s="2" t="s">
        <v>162</v>
      </c>
      <c r="B135" s="100">
        <v>44448</v>
      </c>
      <c r="C135" s="17"/>
      <c r="D135" s="19"/>
      <c r="E135" s="20"/>
      <c r="F135" s="21"/>
      <c r="G135" s="22"/>
      <c r="H135" s="23"/>
      <c r="I135" s="24"/>
      <c r="J135" s="25"/>
      <c r="K135" s="23"/>
      <c r="L135" s="26"/>
      <c r="M135" s="441"/>
      <c r="N135" s="20"/>
      <c r="O135" s="2" t="s">
        <v>162</v>
      </c>
    </row>
    <row r="136" spans="1:15" x14ac:dyDescent="0.3">
      <c r="A136" s="2" t="s">
        <v>163</v>
      </c>
      <c r="B136" s="38">
        <v>39299</v>
      </c>
      <c r="C136" s="17"/>
      <c r="D136" s="19"/>
      <c r="E136" s="20"/>
      <c r="F136" s="21"/>
      <c r="G136" s="22"/>
      <c r="H136" s="23"/>
      <c r="I136" s="24"/>
      <c r="J136" s="25"/>
      <c r="K136" s="23"/>
      <c r="L136" s="26"/>
      <c r="M136" s="441"/>
      <c r="N136" s="20"/>
      <c r="O136" s="2" t="s">
        <v>163</v>
      </c>
    </row>
    <row r="137" spans="1:15" ht="15" thickBot="1" x14ac:dyDescent="0.35">
      <c r="A137" s="101" t="s">
        <v>164</v>
      </c>
      <c r="B137" s="102">
        <v>37177</v>
      </c>
      <c r="C137" s="103"/>
      <c r="D137" s="104"/>
      <c r="E137" s="105"/>
      <c r="F137" s="106"/>
      <c r="G137" s="107"/>
      <c r="H137" s="108"/>
      <c r="I137" s="109"/>
      <c r="J137" s="110"/>
      <c r="K137" s="108"/>
      <c r="L137" s="111"/>
      <c r="M137" s="452"/>
      <c r="N137" s="105"/>
      <c r="O137" s="101" t="s">
        <v>164</v>
      </c>
    </row>
    <row r="138" spans="1:15" ht="15" thickTop="1" x14ac:dyDescent="0.3">
      <c r="A138" s="61" t="s">
        <v>839</v>
      </c>
      <c r="B138" s="62">
        <f>SUM(C138:N138)</f>
        <v>28</v>
      </c>
      <c r="C138" s="63">
        <v>0</v>
      </c>
      <c r="D138" s="64">
        <v>0</v>
      </c>
      <c r="E138" s="65">
        <v>1</v>
      </c>
      <c r="F138" s="66">
        <v>0</v>
      </c>
      <c r="G138" s="67">
        <v>5</v>
      </c>
      <c r="H138" s="68">
        <v>8</v>
      </c>
      <c r="I138" s="69">
        <v>8</v>
      </c>
      <c r="J138" s="70">
        <v>0</v>
      </c>
      <c r="K138" s="68">
        <v>6</v>
      </c>
      <c r="L138" s="71">
        <v>0</v>
      </c>
      <c r="M138" s="453">
        <v>0</v>
      </c>
      <c r="N138" s="65">
        <v>0</v>
      </c>
      <c r="O138" s="61" t="s">
        <v>839</v>
      </c>
    </row>
    <row r="139" spans="1:15" x14ac:dyDescent="0.3">
      <c r="A139" s="113" t="s">
        <v>156</v>
      </c>
      <c r="B139" s="114">
        <f>SUM(C139:N139)</f>
        <v>22.75</v>
      </c>
      <c r="C139" s="115">
        <v>0</v>
      </c>
      <c r="D139" s="116">
        <v>0</v>
      </c>
      <c r="E139" s="117">
        <v>0</v>
      </c>
      <c r="F139" s="118">
        <v>0</v>
      </c>
      <c r="G139" s="119">
        <v>1.25</v>
      </c>
      <c r="H139" s="120">
        <v>3</v>
      </c>
      <c r="I139" s="121">
        <v>5.5</v>
      </c>
      <c r="J139" s="122">
        <v>8.25</v>
      </c>
      <c r="K139" s="120">
        <v>4.75</v>
      </c>
      <c r="L139" s="123">
        <v>0</v>
      </c>
      <c r="M139" s="454">
        <v>0</v>
      </c>
      <c r="N139" s="117">
        <v>0</v>
      </c>
      <c r="O139" s="113" t="s">
        <v>156</v>
      </c>
    </row>
    <row r="140" spans="1:15" x14ac:dyDescent="0.3">
      <c r="A140" s="35" t="s">
        <v>157</v>
      </c>
      <c r="B140" s="138"/>
      <c r="C140" s="139">
        <v>0</v>
      </c>
      <c r="D140" s="140">
        <v>0</v>
      </c>
      <c r="E140" s="141">
        <v>1</v>
      </c>
      <c r="F140" s="142">
        <v>3</v>
      </c>
      <c r="G140" s="143">
        <v>8</v>
      </c>
      <c r="H140" s="144">
        <v>12</v>
      </c>
      <c r="I140" s="145">
        <v>21</v>
      </c>
      <c r="J140" s="146">
        <v>26</v>
      </c>
      <c r="K140" s="144">
        <v>13</v>
      </c>
      <c r="L140" s="147">
        <v>4</v>
      </c>
      <c r="M140" s="455"/>
      <c r="N140" s="141">
        <v>0</v>
      </c>
      <c r="O140" s="35" t="s">
        <v>157</v>
      </c>
    </row>
    <row r="141" spans="1:15" x14ac:dyDescent="0.3">
      <c r="A141" s="35" t="s">
        <v>86</v>
      </c>
      <c r="B141" s="138"/>
      <c r="C141" s="139"/>
      <c r="D141" s="140"/>
      <c r="E141" s="141">
        <v>2021</v>
      </c>
      <c r="F141" s="142">
        <v>1945</v>
      </c>
      <c r="G141" s="143">
        <v>1945</v>
      </c>
      <c r="H141" s="144">
        <v>1976</v>
      </c>
      <c r="I141" s="145">
        <v>2018</v>
      </c>
      <c r="J141" s="146">
        <v>1947</v>
      </c>
      <c r="K141" s="144">
        <v>1959</v>
      </c>
      <c r="L141" s="147">
        <v>1959</v>
      </c>
      <c r="M141" s="455"/>
      <c r="N141" s="141"/>
      <c r="O141" s="35" t="s">
        <v>86</v>
      </c>
    </row>
    <row r="142" spans="1:15" x14ac:dyDescent="0.3">
      <c r="A142" s="35" t="s">
        <v>158</v>
      </c>
      <c r="B142" s="138"/>
      <c r="C142" s="139">
        <v>0</v>
      </c>
      <c r="D142" s="140">
        <v>0</v>
      </c>
      <c r="E142" s="141">
        <v>0</v>
      </c>
      <c r="F142" s="142">
        <v>0</v>
      </c>
      <c r="G142" s="143">
        <v>0</v>
      </c>
      <c r="H142" s="144">
        <v>0</v>
      </c>
      <c r="I142" s="145">
        <v>0</v>
      </c>
      <c r="J142" s="146">
        <v>0</v>
      </c>
      <c r="K142" s="144">
        <v>0</v>
      </c>
      <c r="L142" s="147">
        <v>0</v>
      </c>
      <c r="M142" s="455"/>
      <c r="N142" s="141">
        <v>0</v>
      </c>
      <c r="O142" s="35" t="s">
        <v>158</v>
      </c>
    </row>
    <row r="143" spans="1:15" x14ac:dyDescent="0.3">
      <c r="A143" s="149" t="s">
        <v>86</v>
      </c>
      <c r="B143" s="138"/>
      <c r="C143" s="139"/>
      <c r="D143" s="140"/>
      <c r="E143" s="141">
        <v>2020</v>
      </c>
      <c r="F143" s="142">
        <v>2021</v>
      </c>
      <c r="G143" s="143">
        <v>2019</v>
      </c>
      <c r="H143" s="144" t="s">
        <v>99</v>
      </c>
      <c r="I143" s="145" t="s">
        <v>99</v>
      </c>
      <c r="J143" s="146">
        <v>2021</v>
      </c>
      <c r="K143" s="144">
        <v>2017</v>
      </c>
      <c r="L143" s="147">
        <v>2021</v>
      </c>
      <c r="M143" s="455"/>
      <c r="N143" s="141"/>
      <c r="O143" s="149" t="s">
        <v>86</v>
      </c>
    </row>
    <row r="144" spans="1:15" x14ac:dyDescent="0.3">
      <c r="A144" s="15" t="s">
        <v>166</v>
      </c>
      <c r="B144" s="16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 t="s">
        <v>166</v>
      </c>
    </row>
    <row r="145" spans="1:15" x14ac:dyDescent="0.3">
      <c r="A145" s="263" t="s">
        <v>838</v>
      </c>
      <c r="B145" s="264">
        <f>SUM(C145:N145)</f>
        <v>1</v>
      </c>
      <c r="C145" s="265">
        <v>0</v>
      </c>
      <c r="D145" s="266">
        <v>0</v>
      </c>
      <c r="E145" s="267">
        <v>0</v>
      </c>
      <c r="F145" s="268">
        <v>0</v>
      </c>
      <c r="G145" s="269">
        <v>0</v>
      </c>
      <c r="H145" s="270">
        <v>1</v>
      </c>
      <c r="I145" s="271">
        <v>0</v>
      </c>
      <c r="J145" s="272">
        <v>0</v>
      </c>
      <c r="K145" s="270">
        <v>0</v>
      </c>
      <c r="L145" s="273">
        <v>0</v>
      </c>
      <c r="M145" s="447">
        <v>0</v>
      </c>
      <c r="N145" s="267">
        <v>0</v>
      </c>
      <c r="O145" s="263" t="s">
        <v>838</v>
      </c>
    </row>
    <row r="146" spans="1:15" x14ac:dyDescent="0.3">
      <c r="A146" s="275" t="s">
        <v>168</v>
      </c>
      <c r="B146" s="253">
        <f>SUM(C146:N146)</f>
        <v>8.36</v>
      </c>
      <c r="C146" s="276">
        <v>0</v>
      </c>
      <c r="D146" s="277">
        <v>0</v>
      </c>
      <c r="E146" s="278">
        <v>0</v>
      </c>
      <c r="F146" s="279">
        <v>0</v>
      </c>
      <c r="G146" s="280">
        <v>0.06</v>
      </c>
      <c r="H146" s="281">
        <v>1.44</v>
      </c>
      <c r="I146" s="282">
        <v>3.25</v>
      </c>
      <c r="J146" s="283">
        <v>3.05</v>
      </c>
      <c r="K146" s="281">
        <v>0.56000000000000005</v>
      </c>
      <c r="L146" s="284">
        <v>0</v>
      </c>
      <c r="M146" s="440">
        <v>0</v>
      </c>
      <c r="N146" s="278">
        <v>0</v>
      </c>
      <c r="O146" s="275" t="s">
        <v>168</v>
      </c>
    </row>
    <row r="147" spans="1:15" x14ac:dyDescent="0.3">
      <c r="A147" s="2" t="s">
        <v>169</v>
      </c>
      <c r="B147" s="18">
        <v>16</v>
      </c>
      <c r="C147" s="17">
        <v>0</v>
      </c>
      <c r="D147" s="19">
        <v>0</v>
      </c>
      <c r="E147" s="20">
        <v>0</v>
      </c>
      <c r="F147" s="21">
        <v>0</v>
      </c>
      <c r="G147" s="22">
        <v>1</v>
      </c>
      <c r="H147" s="23">
        <v>4</v>
      </c>
      <c r="I147" s="24">
        <v>13</v>
      </c>
      <c r="J147" s="25">
        <v>10</v>
      </c>
      <c r="K147" s="23">
        <v>2</v>
      </c>
      <c r="L147" s="26">
        <v>0</v>
      </c>
      <c r="M147" s="441">
        <v>0</v>
      </c>
      <c r="N147" s="20">
        <v>0</v>
      </c>
      <c r="O147" s="2" t="s">
        <v>169</v>
      </c>
    </row>
    <row r="148" spans="1:15" x14ac:dyDescent="0.3">
      <c r="A148" s="2" t="s">
        <v>86</v>
      </c>
      <c r="B148" s="18">
        <v>2006</v>
      </c>
      <c r="C148" s="17"/>
      <c r="D148" s="19"/>
      <c r="E148" s="20"/>
      <c r="F148" s="21"/>
      <c r="G148" s="22">
        <v>2005</v>
      </c>
      <c r="H148" s="23">
        <v>2005</v>
      </c>
      <c r="I148" s="24">
        <v>2006</v>
      </c>
      <c r="J148" s="25">
        <v>2003</v>
      </c>
      <c r="K148" s="23">
        <v>2020</v>
      </c>
      <c r="L148" s="26"/>
      <c r="M148" s="441"/>
      <c r="N148" s="20"/>
      <c r="O148" s="2" t="s">
        <v>86</v>
      </c>
    </row>
    <row r="149" spans="1:15" x14ac:dyDescent="0.3">
      <c r="A149" s="2" t="s">
        <v>170</v>
      </c>
      <c r="B149" s="18">
        <v>1</v>
      </c>
      <c r="C149" s="17">
        <v>0</v>
      </c>
      <c r="D149" s="19">
        <v>0</v>
      </c>
      <c r="E149" s="20">
        <v>0</v>
      </c>
      <c r="F149" s="21">
        <v>0</v>
      </c>
      <c r="G149" s="22">
        <v>0</v>
      </c>
      <c r="H149" s="23">
        <v>0</v>
      </c>
      <c r="I149" s="24">
        <v>0</v>
      </c>
      <c r="J149" s="25">
        <v>0</v>
      </c>
      <c r="K149" s="23">
        <v>0</v>
      </c>
      <c r="L149" s="26">
        <v>0</v>
      </c>
      <c r="M149" s="441">
        <v>0</v>
      </c>
      <c r="N149" s="20">
        <v>0</v>
      </c>
      <c r="O149" s="2" t="s">
        <v>170</v>
      </c>
    </row>
    <row r="150" spans="1:15" x14ac:dyDescent="0.3">
      <c r="A150" s="87" t="s">
        <v>86</v>
      </c>
      <c r="B150" s="88">
        <v>2021</v>
      </c>
      <c r="C150" s="89"/>
      <c r="D150" s="90"/>
      <c r="E150" s="91"/>
      <c r="F150" s="92"/>
      <c r="G150" s="93">
        <v>2021</v>
      </c>
      <c r="H150" s="94">
        <v>2016</v>
      </c>
      <c r="I150" s="95">
        <v>2021</v>
      </c>
      <c r="J150" s="96">
        <v>2021</v>
      </c>
      <c r="K150" s="94">
        <v>2021</v>
      </c>
      <c r="L150" s="97"/>
      <c r="M150" s="450"/>
      <c r="N150" s="91"/>
      <c r="O150" s="87" t="s">
        <v>86</v>
      </c>
    </row>
    <row r="151" spans="1:15" x14ac:dyDescent="0.3">
      <c r="A151" s="2" t="s">
        <v>171</v>
      </c>
      <c r="B151" s="100">
        <v>44363</v>
      </c>
      <c r="C151" s="17"/>
      <c r="D151" s="19"/>
      <c r="E151" s="20"/>
      <c r="F151" s="21"/>
      <c r="G151" s="22"/>
      <c r="H151" s="23"/>
      <c r="I151" s="24"/>
      <c r="J151" s="25"/>
      <c r="K151" s="23"/>
      <c r="L151" s="26"/>
      <c r="M151" s="441"/>
      <c r="N151" s="20"/>
      <c r="O151" s="2" t="s">
        <v>171</v>
      </c>
    </row>
    <row r="152" spans="1:15" x14ac:dyDescent="0.3">
      <c r="A152" s="2" t="s">
        <v>172</v>
      </c>
      <c r="B152" s="38">
        <v>38499</v>
      </c>
      <c r="C152" s="17"/>
      <c r="D152" s="19"/>
      <c r="E152" s="20"/>
      <c r="F152" s="21"/>
      <c r="G152" s="22"/>
      <c r="H152" s="23"/>
      <c r="I152" s="24"/>
      <c r="J152" s="25"/>
      <c r="K152" s="23"/>
      <c r="L152" s="26"/>
      <c r="M152" s="441"/>
      <c r="N152" s="20"/>
      <c r="O152" s="2" t="s">
        <v>172</v>
      </c>
    </row>
    <row r="153" spans="1:15" x14ac:dyDescent="0.3">
      <c r="A153" s="2" t="s">
        <v>173</v>
      </c>
      <c r="B153" s="38">
        <v>39657</v>
      </c>
      <c r="C153" s="17"/>
      <c r="D153" s="19"/>
      <c r="E153" s="20"/>
      <c r="F153" s="21"/>
      <c r="G153" s="22"/>
      <c r="H153" s="23"/>
      <c r="I153" s="24"/>
      <c r="J153" s="25"/>
      <c r="K153" s="23"/>
      <c r="L153" s="26"/>
      <c r="M153" s="441"/>
      <c r="N153" s="20"/>
      <c r="O153" s="2" t="s">
        <v>173</v>
      </c>
    </row>
    <row r="154" spans="1:15" x14ac:dyDescent="0.3">
      <c r="A154" s="2" t="s">
        <v>174</v>
      </c>
      <c r="B154" s="100">
        <v>44363</v>
      </c>
      <c r="C154" s="17"/>
      <c r="D154" s="19"/>
      <c r="E154" s="20"/>
      <c r="F154" s="21"/>
      <c r="G154" s="22"/>
      <c r="H154" s="23"/>
      <c r="I154" s="24"/>
      <c r="J154" s="25"/>
      <c r="K154" s="23"/>
      <c r="L154" s="26"/>
      <c r="M154" s="441"/>
      <c r="N154" s="20"/>
      <c r="O154" s="2" t="s">
        <v>174</v>
      </c>
    </row>
    <row r="155" spans="1:15" x14ac:dyDescent="0.3">
      <c r="A155" s="2" t="s">
        <v>175</v>
      </c>
      <c r="B155" s="38">
        <v>44363</v>
      </c>
      <c r="C155" s="17"/>
      <c r="D155" s="19"/>
      <c r="E155" s="20"/>
      <c r="F155" s="21"/>
      <c r="G155" s="22"/>
      <c r="H155" s="23"/>
      <c r="I155" s="24"/>
      <c r="J155" s="25"/>
      <c r="K155" s="23"/>
      <c r="L155" s="26"/>
      <c r="M155" s="441"/>
      <c r="N155" s="20"/>
      <c r="O155" s="2" t="s">
        <v>175</v>
      </c>
    </row>
    <row r="156" spans="1:15" ht="15" thickBot="1" x14ac:dyDescent="0.35">
      <c r="A156" s="101" t="s">
        <v>176</v>
      </c>
      <c r="B156" s="102">
        <v>37885</v>
      </c>
      <c r="C156" s="103"/>
      <c r="D156" s="104"/>
      <c r="E156" s="105"/>
      <c r="F156" s="106"/>
      <c r="G156" s="107"/>
      <c r="H156" s="108"/>
      <c r="I156" s="109"/>
      <c r="J156" s="110"/>
      <c r="K156" s="108"/>
      <c r="L156" s="111"/>
      <c r="M156" s="452"/>
      <c r="N156" s="105"/>
      <c r="O156" s="101" t="s">
        <v>176</v>
      </c>
    </row>
    <row r="157" spans="1:15" ht="15" thickTop="1" x14ac:dyDescent="0.3">
      <c r="A157" s="61" t="s">
        <v>837</v>
      </c>
      <c r="B157" s="62">
        <f>SUM(C157:N157)</f>
        <v>1</v>
      </c>
      <c r="C157" s="63">
        <v>0</v>
      </c>
      <c r="D157" s="64">
        <v>0</v>
      </c>
      <c r="E157" s="65">
        <v>0</v>
      </c>
      <c r="F157" s="66">
        <v>0</v>
      </c>
      <c r="G157" s="67">
        <v>0</v>
      </c>
      <c r="H157" s="68">
        <v>1</v>
      </c>
      <c r="I157" s="69">
        <v>0</v>
      </c>
      <c r="J157" s="70">
        <v>0</v>
      </c>
      <c r="K157" s="68">
        <v>0</v>
      </c>
      <c r="L157" s="71">
        <v>0</v>
      </c>
      <c r="M157" s="453">
        <v>0</v>
      </c>
      <c r="N157" s="65">
        <v>0</v>
      </c>
      <c r="O157" s="61" t="s">
        <v>837</v>
      </c>
    </row>
    <row r="158" spans="1:15" x14ac:dyDescent="0.3">
      <c r="A158" s="2" t="s">
        <v>168</v>
      </c>
      <c r="B158" s="18">
        <f>SUM(C158:N158)</f>
        <v>3</v>
      </c>
      <c r="C158" s="17">
        <v>0</v>
      </c>
      <c r="D158" s="19">
        <v>0</v>
      </c>
      <c r="E158" s="20">
        <v>0</v>
      </c>
      <c r="F158" s="21">
        <v>0</v>
      </c>
      <c r="G158" s="22">
        <v>0</v>
      </c>
      <c r="H158" s="23">
        <v>1</v>
      </c>
      <c r="I158" s="24">
        <v>1</v>
      </c>
      <c r="J158" s="25">
        <v>1</v>
      </c>
      <c r="K158" s="23">
        <v>0</v>
      </c>
      <c r="L158" s="26">
        <v>0</v>
      </c>
      <c r="M158" s="441">
        <v>0</v>
      </c>
      <c r="N158" s="20">
        <v>0</v>
      </c>
      <c r="O158" s="2" t="s">
        <v>168</v>
      </c>
    </row>
    <row r="159" spans="1:15" x14ac:dyDescent="0.3">
      <c r="A159" s="2" t="s">
        <v>169</v>
      </c>
      <c r="B159" s="16"/>
      <c r="C159" s="17">
        <v>0</v>
      </c>
      <c r="D159" s="19">
        <v>0</v>
      </c>
      <c r="E159" s="20">
        <v>0</v>
      </c>
      <c r="F159" s="21">
        <v>0</v>
      </c>
      <c r="G159" s="22">
        <v>4</v>
      </c>
      <c r="H159" s="23">
        <v>7</v>
      </c>
      <c r="I159" s="24">
        <v>7</v>
      </c>
      <c r="J159" s="25">
        <v>9</v>
      </c>
      <c r="K159" s="23">
        <v>3</v>
      </c>
      <c r="L159" s="26">
        <v>0</v>
      </c>
      <c r="M159" s="441">
        <v>0</v>
      </c>
      <c r="N159" s="20">
        <v>0</v>
      </c>
      <c r="O159" s="2" t="s">
        <v>169</v>
      </c>
    </row>
    <row r="160" spans="1:15" x14ac:dyDescent="0.3">
      <c r="A160" s="2" t="s">
        <v>86</v>
      </c>
      <c r="B160" s="16"/>
      <c r="C160" s="17"/>
      <c r="D160" s="19"/>
      <c r="E160" s="20"/>
      <c r="F160" s="21"/>
      <c r="G160" s="22">
        <v>1947</v>
      </c>
      <c r="H160" s="23">
        <v>1976</v>
      </c>
      <c r="I160" s="24">
        <v>2006</v>
      </c>
      <c r="J160" s="25">
        <v>2020</v>
      </c>
      <c r="K160" s="23">
        <v>1961</v>
      </c>
      <c r="L160" s="26"/>
      <c r="M160" s="441"/>
      <c r="N160" s="20"/>
      <c r="O160" s="2" t="s">
        <v>86</v>
      </c>
    </row>
    <row r="161" spans="1:15" x14ac:dyDescent="0.3">
      <c r="A161" s="2" t="s">
        <v>170</v>
      </c>
      <c r="B161" s="16"/>
      <c r="C161" s="17">
        <v>0</v>
      </c>
      <c r="D161" s="19">
        <v>0</v>
      </c>
      <c r="E161" s="20">
        <v>0</v>
      </c>
      <c r="F161" s="21">
        <v>0</v>
      </c>
      <c r="G161" s="22">
        <v>0</v>
      </c>
      <c r="H161" s="23">
        <v>0</v>
      </c>
      <c r="I161" s="24">
        <v>0</v>
      </c>
      <c r="J161" s="25">
        <v>0</v>
      </c>
      <c r="K161" s="23">
        <v>0</v>
      </c>
      <c r="L161" s="26">
        <v>0</v>
      </c>
      <c r="M161" s="441">
        <v>0</v>
      </c>
      <c r="N161" s="20">
        <v>0</v>
      </c>
      <c r="O161" s="2" t="s">
        <v>170</v>
      </c>
    </row>
    <row r="162" spans="1:15" x14ac:dyDescent="0.3">
      <c r="A162" s="87" t="s">
        <v>86</v>
      </c>
      <c r="B162" s="16"/>
      <c r="C162" s="17"/>
      <c r="D162" s="19"/>
      <c r="E162" s="20"/>
      <c r="F162" s="21"/>
      <c r="G162" s="22">
        <v>2021</v>
      </c>
      <c r="H162" s="23">
        <v>2018</v>
      </c>
      <c r="I162" s="24">
        <v>2021</v>
      </c>
      <c r="J162" s="25">
        <v>2021</v>
      </c>
      <c r="K162" s="23">
        <v>2019</v>
      </c>
      <c r="L162" s="26"/>
      <c r="M162" s="441"/>
      <c r="N162" s="20"/>
      <c r="O162" s="87" t="s">
        <v>86</v>
      </c>
    </row>
    <row r="163" spans="1:15" x14ac:dyDescent="0.3">
      <c r="A163" s="15" t="s">
        <v>178</v>
      </c>
      <c r="B163" s="16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 t="s">
        <v>178</v>
      </c>
    </row>
    <row r="164" spans="1:15" x14ac:dyDescent="0.3">
      <c r="A164" s="263" t="s">
        <v>26</v>
      </c>
      <c r="B164" s="264">
        <f>SUM(C164:N164)</f>
        <v>695.6</v>
      </c>
      <c r="C164" s="265">
        <v>123</v>
      </c>
      <c r="D164" s="266">
        <v>24.8</v>
      </c>
      <c r="E164" s="267">
        <v>38.6</v>
      </c>
      <c r="F164" s="268">
        <v>11.4</v>
      </c>
      <c r="G164" s="269">
        <v>47.8</v>
      </c>
      <c r="H164" s="270">
        <v>123</v>
      </c>
      <c r="I164" s="271">
        <v>43.2</v>
      </c>
      <c r="J164" s="272">
        <v>32.799999999999997</v>
      </c>
      <c r="K164" s="270">
        <v>17.8</v>
      </c>
      <c r="L164" s="273">
        <v>86.6</v>
      </c>
      <c r="M164" s="447">
        <v>51.6</v>
      </c>
      <c r="N164" s="267">
        <v>95</v>
      </c>
      <c r="O164" s="263" t="s">
        <v>26</v>
      </c>
    </row>
    <row r="165" spans="1:15" x14ac:dyDescent="0.3">
      <c r="A165" s="275" t="s">
        <v>180</v>
      </c>
      <c r="B165" s="253">
        <f>SUM(C165:N165)</f>
        <v>756.27</v>
      </c>
      <c r="C165" s="276">
        <v>63.08</v>
      </c>
      <c r="D165" s="277">
        <v>59.3</v>
      </c>
      <c r="E165" s="278">
        <v>59.69</v>
      </c>
      <c r="F165" s="279">
        <v>40.68</v>
      </c>
      <c r="G165" s="280">
        <v>57.23</v>
      </c>
      <c r="H165" s="281">
        <v>49.57</v>
      </c>
      <c r="I165" s="286">
        <v>65.430000000000007</v>
      </c>
      <c r="J165" s="283">
        <v>83</v>
      </c>
      <c r="K165" s="281">
        <v>53.04</v>
      </c>
      <c r="L165" s="284">
        <v>65.95</v>
      </c>
      <c r="M165" s="440">
        <v>77.64</v>
      </c>
      <c r="N165" s="278">
        <v>81.66</v>
      </c>
      <c r="O165" s="275" t="s">
        <v>180</v>
      </c>
    </row>
    <row r="166" spans="1:15" x14ac:dyDescent="0.3">
      <c r="A166" s="2" t="s">
        <v>28</v>
      </c>
      <c r="B166" s="18">
        <f t="shared" ref="B166:N166" si="12">INT((B164-B165)*10000/B165)/100</f>
        <v>-8.0299999999999994</v>
      </c>
      <c r="C166" s="17">
        <f t="shared" si="12"/>
        <v>94.99</v>
      </c>
      <c r="D166" s="19">
        <f t="shared" si="12"/>
        <v>-58.18</v>
      </c>
      <c r="E166" s="20">
        <f t="shared" si="12"/>
        <v>-35.340000000000003</v>
      </c>
      <c r="F166" s="21">
        <f t="shared" si="12"/>
        <v>-71.98</v>
      </c>
      <c r="G166" s="22">
        <f t="shared" si="12"/>
        <v>-16.48</v>
      </c>
      <c r="H166" s="23">
        <f t="shared" si="12"/>
        <v>148.13</v>
      </c>
      <c r="I166" s="24">
        <f t="shared" si="12"/>
        <v>-33.979999999999997</v>
      </c>
      <c r="J166" s="25">
        <f t="shared" si="12"/>
        <v>-60.49</v>
      </c>
      <c r="K166" s="23">
        <f t="shared" si="12"/>
        <v>-66.45</v>
      </c>
      <c r="L166" s="26">
        <f t="shared" si="12"/>
        <v>31.31</v>
      </c>
      <c r="M166" s="441">
        <f t="shared" si="12"/>
        <v>-33.54</v>
      </c>
      <c r="N166" s="20">
        <f t="shared" si="12"/>
        <v>16.329999999999998</v>
      </c>
      <c r="O166" s="2" t="s">
        <v>28</v>
      </c>
    </row>
    <row r="167" spans="1:15" x14ac:dyDescent="0.3">
      <c r="A167" s="2" t="s">
        <v>181</v>
      </c>
      <c r="B167" s="18">
        <v>1180</v>
      </c>
      <c r="C167" s="17">
        <v>123</v>
      </c>
      <c r="D167" s="19">
        <v>135.5</v>
      </c>
      <c r="E167" s="20">
        <v>185</v>
      </c>
      <c r="F167" s="21">
        <v>182.5</v>
      </c>
      <c r="G167" s="22">
        <v>128</v>
      </c>
      <c r="H167" s="23">
        <v>107</v>
      </c>
      <c r="I167" s="24">
        <v>144.6</v>
      </c>
      <c r="J167" s="25">
        <v>164.5</v>
      </c>
      <c r="K167" s="23">
        <v>144.5</v>
      </c>
      <c r="L167" s="26">
        <v>162.19999999999999</v>
      </c>
      <c r="M167" s="441">
        <v>175</v>
      </c>
      <c r="N167" s="20">
        <v>130.5</v>
      </c>
      <c r="O167" s="2" t="s">
        <v>181</v>
      </c>
    </row>
    <row r="168" spans="1:15" x14ac:dyDescent="0.3">
      <c r="A168" s="2" t="s">
        <v>86</v>
      </c>
      <c r="B168" s="18">
        <v>2001</v>
      </c>
      <c r="C168" s="17">
        <v>2021</v>
      </c>
      <c r="D168" s="19">
        <v>2002</v>
      </c>
      <c r="E168" s="20">
        <v>2001</v>
      </c>
      <c r="F168" s="21">
        <v>2001</v>
      </c>
      <c r="G168" s="22">
        <v>2006</v>
      </c>
      <c r="H168" s="23">
        <v>2007</v>
      </c>
      <c r="I168" s="24">
        <v>2012</v>
      </c>
      <c r="J168" s="25">
        <v>2002</v>
      </c>
      <c r="K168" s="23">
        <v>2001</v>
      </c>
      <c r="L168" s="26">
        <v>2012</v>
      </c>
      <c r="M168" s="441">
        <v>2002</v>
      </c>
      <c r="N168" s="20">
        <v>2002</v>
      </c>
      <c r="O168" s="2" t="s">
        <v>86</v>
      </c>
    </row>
    <row r="169" spans="1:15" x14ac:dyDescent="0.3">
      <c r="A169" s="2" t="s">
        <v>182</v>
      </c>
      <c r="B169" s="18">
        <v>529</v>
      </c>
      <c r="C169" s="17">
        <v>32</v>
      </c>
      <c r="D169" s="19">
        <v>5.6</v>
      </c>
      <c r="E169" s="20">
        <v>19</v>
      </c>
      <c r="F169" s="21">
        <v>7.4</v>
      </c>
      <c r="G169" s="22">
        <v>9.6</v>
      </c>
      <c r="H169" s="23">
        <v>12.8</v>
      </c>
      <c r="I169" s="24">
        <v>9.8000000000000007</v>
      </c>
      <c r="J169" s="25">
        <v>9.4</v>
      </c>
      <c r="K169" s="23">
        <v>7</v>
      </c>
      <c r="L169" s="26">
        <v>26.2</v>
      </c>
      <c r="M169" s="441">
        <v>28.2</v>
      </c>
      <c r="N169" s="20">
        <v>19.600000000000001</v>
      </c>
      <c r="O169" s="2" t="s">
        <v>182</v>
      </c>
    </row>
    <row r="170" spans="1:15" ht="15" thickBot="1" x14ac:dyDescent="0.35">
      <c r="A170" s="87" t="s">
        <v>86</v>
      </c>
      <c r="B170" s="88">
        <v>2003</v>
      </c>
      <c r="C170" s="89">
        <v>2007</v>
      </c>
      <c r="D170" s="90">
        <v>2012</v>
      </c>
      <c r="E170" s="91">
        <v>2003</v>
      </c>
      <c r="F170" s="92">
        <v>2017</v>
      </c>
      <c r="G170" s="93">
        <v>2011</v>
      </c>
      <c r="H170" s="94">
        <v>2018</v>
      </c>
      <c r="I170" s="95">
        <v>2018</v>
      </c>
      <c r="J170" s="96">
        <v>2009</v>
      </c>
      <c r="K170" s="94">
        <v>2003</v>
      </c>
      <c r="L170" s="97">
        <v>2016</v>
      </c>
      <c r="M170" s="450">
        <v>2011</v>
      </c>
      <c r="N170" s="91">
        <v>2016</v>
      </c>
      <c r="O170" s="87" t="s">
        <v>86</v>
      </c>
    </row>
    <row r="171" spans="1:15" ht="15" thickTop="1" x14ac:dyDescent="0.3">
      <c r="A171" s="61" t="s">
        <v>836</v>
      </c>
      <c r="B171" s="62">
        <f>SUM(C171:N171)</f>
        <v>842.5</v>
      </c>
      <c r="C171" s="63">
        <v>175</v>
      </c>
      <c r="D171" s="64">
        <v>27.9</v>
      </c>
      <c r="E171" s="65">
        <v>41.7</v>
      </c>
      <c r="F171" s="66">
        <v>16.100000000000001</v>
      </c>
      <c r="G171" s="67">
        <v>69.400000000000006</v>
      </c>
      <c r="H171" s="68">
        <v>145.80000000000001</v>
      </c>
      <c r="I171" s="69">
        <v>72.3</v>
      </c>
      <c r="J171" s="70">
        <v>51</v>
      </c>
      <c r="K171" s="68">
        <v>26.7</v>
      </c>
      <c r="L171" s="71">
        <v>79.400000000000006</v>
      </c>
      <c r="M171" s="453">
        <v>50.8</v>
      </c>
      <c r="N171" s="65">
        <v>86.4</v>
      </c>
      <c r="O171" s="61" t="s">
        <v>836</v>
      </c>
    </row>
    <row r="172" spans="1:15" x14ac:dyDescent="0.3">
      <c r="A172" s="2" t="s">
        <v>184</v>
      </c>
      <c r="B172" s="18">
        <v>748</v>
      </c>
      <c r="C172" s="17">
        <v>60</v>
      </c>
      <c r="D172" s="19">
        <v>49.4</v>
      </c>
      <c r="E172" s="20">
        <v>49.1</v>
      </c>
      <c r="F172" s="21">
        <v>50.6</v>
      </c>
      <c r="G172" s="22">
        <v>55.2</v>
      </c>
      <c r="H172" s="23">
        <v>64.5</v>
      </c>
      <c r="I172" s="24">
        <v>55.1</v>
      </c>
      <c r="J172" s="25">
        <v>66.900000000000006</v>
      </c>
      <c r="K172" s="23">
        <v>75</v>
      </c>
      <c r="L172" s="26">
        <v>71.3</v>
      </c>
      <c r="M172" s="441">
        <v>77.2</v>
      </c>
      <c r="N172" s="20">
        <v>73.7</v>
      </c>
      <c r="O172" s="2" t="s">
        <v>184</v>
      </c>
    </row>
    <row r="173" spans="1:15" x14ac:dyDescent="0.3">
      <c r="A173" s="2" t="s">
        <v>28</v>
      </c>
      <c r="B173" s="18">
        <f t="shared" ref="B173:N173" si="13">INT((B171-B172)*10000/B172)/100</f>
        <v>12.63</v>
      </c>
      <c r="C173" s="17">
        <f t="shared" si="13"/>
        <v>191.66</v>
      </c>
      <c r="D173" s="19">
        <f t="shared" si="13"/>
        <v>-43.53</v>
      </c>
      <c r="E173" s="20">
        <f t="shared" si="13"/>
        <v>-15.08</v>
      </c>
      <c r="F173" s="21">
        <f t="shared" si="13"/>
        <v>-68.19</v>
      </c>
      <c r="G173" s="22">
        <f t="shared" si="13"/>
        <v>25.72</v>
      </c>
      <c r="H173" s="23">
        <f t="shared" si="13"/>
        <v>126.04</v>
      </c>
      <c r="I173" s="24">
        <f t="shared" si="13"/>
        <v>31.21</v>
      </c>
      <c r="J173" s="25">
        <f t="shared" si="13"/>
        <v>-23.77</v>
      </c>
      <c r="K173" s="23">
        <f t="shared" si="13"/>
        <v>-64.400000000000006</v>
      </c>
      <c r="L173" s="26">
        <f t="shared" si="13"/>
        <v>11.36</v>
      </c>
      <c r="M173" s="441">
        <f t="shared" si="13"/>
        <v>-34.200000000000003</v>
      </c>
      <c r="N173" s="20">
        <f t="shared" si="13"/>
        <v>17.23</v>
      </c>
      <c r="O173" s="2" t="s">
        <v>28</v>
      </c>
    </row>
    <row r="174" spans="1:15" x14ac:dyDescent="0.3">
      <c r="A174" s="2" t="s">
        <v>181</v>
      </c>
      <c r="B174" s="16"/>
      <c r="C174" s="17">
        <v>175</v>
      </c>
      <c r="D174" s="19">
        <v>132</v>
      </c>
      <c r="E174" s="20">
        <v>169</v>
      </c>
      <c r="F174" s="21">
        <v>148</v>
      </c>
      <c r="G174" s="22">
        <v>114</v>
      </c>
      <c r="H174" s="23">
        <v>150</v>
      </c>
      <c r="I174" s="24">
        <v>135.69999999999999</v>
      </c>
      <c r="J174" s="25">
        <v>174</v>
      </c>
      <c r="K174" s="23">
        <v>171</v>
      </c>
      <c r="L174" s="26">
        <v>216</v>
      </c>
      <c r="M174" s="441">
        <v>169</v>
      </c>
      <c r="N174" s="20">
        <v>204</v>
      </c>
      <c r="O174" s="2" t="s">
        <v>181</v>
      </c>
    </row>
    <row r="175" spans="1:15" x14ac:dyDescent="0.3">
      <c r="A175" s="2" t="s">
        <v>86</v>
      </c>
      <c r="B175" s="16"/>
      <c r="C175" s="17">
        <v>2021</v>
      </c>
      <c r="D175" s="19">
        <v>1957</v>
      </c>
      <c r="E175" s="20">
        <v>2001</v>
      </c>
      <c r="F175" s="21">
        <v>2000</v>
      </c>
      <c r="G175" s="22">
        <v>1945</v>
      </c>
      <c r="H175" s="23">
        <v>2003</v>
      </c>
      <c r="I175" s="24">
        <v>2012</v>
      </c>
      <c r="J175" s="25">
        <v>1945</v>
      </c>
      <c r="K175" s="23">
        <v>1958</v>
      </c>
      <c r="L175" s="26">
        <v>2000</v>
      </c>
      <c r="M175" s="441">
        <v>2000</v>
      </c>
      <c r="N175" s="20">
        <v>1965</v>
      </c>
      <c r="O175" s="2" t="s">
        <v>86</v>
      </c>
    </row>
    <row r="176" spans="1:15" x14ac:dyDescent="0.3">
      <c r="A176" s="2" t="s">
        <v>182</v>
      </c>
      <c r="B176" s="16"/>
      <c r="C176" s="17">
        <v>3</v>
      </c>
      <c r="D176" s="19">
        <v>2</v>
      </c>
      <c r="E176" s="20">
        <v>3</v>
      </c>
      <c r="F176" s="21">
        <v>6</v>
      </c>
      <c r="G176" s="22">
        <v>9</v>
      </c>
      <c r="H176" s="23">
        <v>3</v>
      </c>
      <c r="I176" s="24">
        <v>12</v>
      </c>
      <c r="J176" s="25">
        <v>9</v>
      </c>
      <c r="K176" s="23">
        <v>2</v>
      </c>
      <c r="L176" s="26">
        <v>5</v>
      </c>
      <c r="M176" s="441">
        <v>8</v>
      </c>
      <c r="N176" s="20">
        <v>9</v>
      </c>
      <c r="O176" s="2" t="s">
        <v>182</v>
      </c>
    </row>
    <row r="177" spans="1:15" x14ac:dyDescent="0.3">
      <c r="A177" s="87" t="s">
        <v>86</v>
      </c>
      <c r="B177" s="16"/>
      <c r="C177" s="17">
        <v>1997</v>
      </c>
      <c r="D177" s="19">
        <v>1959</v>
      </c>
      <c r="E177" s="20">
        <v>1953</v>
      </c>
      <c r="F177" s="21">
        <v>2007</v>
      </c>
      <c r="G177" s="22">
        <v>1989</v>
      </c>
      <c r="H177" s="23" t="s">
        <v>790</v>
      </c>
      <c r="I177" s="24">
        <v>1982</v>
      </c>
      <c r="J177" s="25">
        <v>1991</v>
      </c>
      <c r="K177" s="23">
        <v>1959</v>
      </c>
      <c r="L177" s="26">
        <v>1969</v>
      </c>
      <c r="M177" s="441">
        <v>1955</v>
      </c>
      <c r="N177" s="20">
        <v>1971</v>
      </c>
      <c r="O177" s="87" t="s">
        <v>86</v>
      </c>
    </row>
    <row r="178" spans="1:15" x14ac:dyDescent="0.3">
      <c r="A178" s="15" t="s">
        <v>185</v>
      </c>
      <c r="B178" s="16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 t="s">
        <v>185</v>
      </c>
    </row>
    <row r="179" spans="1:15" x14ac:dyDescent="0.3">
      <c r="A179" s="3" t="s">
        <v>835</v>
      </c>
      <c r="B179" s="4">
        <f>SUM(C179:N179)</f>
        <v>0</v>
      </c>
      <c r="C179" s="423" t="s">
        <v>852</v>
      </c>
      <c r="D179" s="424" t="s">
        <v>852</v>
      </c>
      <c r="E179" s="425" t="s">
        <v>852</v>
      </c>
      <c r="F179" s="426" t="s">
        <v>852</v>
      </c>
      <c r="G179" s="427" t="s">
        <v>852</v>
      </c>
      <c r="H179" s="428" t="s">
        <v>852</v>
      </c>
      <c r="I179" s="429" t="s">
        <v>852</v>
      </c>
      <c r="J179" s="430" t="s">
        <v>852</v>
      </c>
      <c r="K179" s="428" t="s">
        <v>852</v>
      </c>
      <c r="L179" s="431" t="s">
        <v>852</v>
      </c>
      <c r="M179" s="456" t="s">
        <v>852</v>
      </c>
      <c r="N179" s="425" t="s">
        <v>852</v>
      </c>
      <c r="O179" s="3" t="s">
        <v>835</v>
      </c>
    </row>
    <row r="180" spans="1:15" x14ac:dyDescent="0.3">
      <c r="A180" s="2" t="s">
        <v>187</v>
      </c>
      <c r="B180" s="4">
        <f>SUM(C180:N180)</f>
        <v>1645</v>
      </c>
      <c r="C180" s="17">
        <v>68</v>
      </c>
      <c r="D180" s="19">
        <v>80</v>
      </c>
      <c r="E180" s="20">
        <v>115</v>
      </c>
      <c r="F180" s="21">
        <v>162</v>
      </c>
      <c r="G180" s="22">
        <v>199</v>
      </c>
      <c r="H180" s="23">
        <v>206</v>
      </c>
      <c r="I180" s="24">
        <v>213</v>
      </c>
      <c r="J180" s="25">
        <v>213</v>
      </c>
      <c r="K180" s="23">
        <v>151</v>
      </c>
      <c r="L180" s="26">
        <v>116</v>
      </c>
      <c r="M180" s="441">
        <v>74</v>
      </c>
      <c r="N180" s="20">
        <v>48</v>
      </c>
      <c r="O180" s="2" t="s">
        <v>187</v>
      </c>
    </row>
    <row r="181" spans="1:15" x14ac:dyDescent="0.3">
      <c r="A181" s="2" t="s">
        <v>28</v>
      </c>
      <c r="B181" s="18">
        <f t="shared" ref="B181:N181" si="14">INT((B179-B180)*10000/B180)/100</f>
        <v>-100</v>
      </c>
      <c r="C181" s="17" t="e">
        <f t="shared" si="14"/>
        <v>#VALUE!</v>
      </c>
      <c r="D181" s="19" t="e">
        <f t="shared" si="14"/>
        <v>#VALUE!</v>
      </c>
      <c r="E181" s="20" t="e">
        <f t="shared" si="14"/>
        <v>#VALUE!</v>
      </c>
      <c r="F181" s="21" t="e">
        <f t="shared" si="14"/>
        <v>#VALUE!</v>
      </c>
      <c r="G181" s="22" t="e">
        <f t="shared" si="14"/>
        <v>#VALUE!</v>
      </c>
      <c r="H181" s="23" t="e">
        <f t="shared" si="14"/>
        <v>#VALUE!</v>
      </c>
      <c r="I181" s="24" t="e">
        <f t="shared" si="14"/>
        <v>#VALUE!</v>
      </c>
      <c r="J181" s="25" t="e">
        <f t="shared" si="14"/>
        <v>#VALUE!</v>
      </c>
      <c r="K181" s="23" t="e">
        <f t="shared" si="14"/>
        <v>#VALUE!</v>
      </c>
      <c r="L181" s="26" t="e">
        <f t="shared" si="14"/>
        <v>#VALUE!</v>
      </c>
      <c r="M181" s="441" t="e">
        <f t="shared" si="14"/>
        <v>#VALUE!</v>
      </c>
      <c r="N181" s="20" t="e">
        <f t="shared" si="14"/>
        <v>#VALUE!</v>
      </c>
      <c r="O181" s="2" t="s">
        <v>28</v>
      </c>
    </row>
    <row r="182" spans="1:15" x14ac:dyDescent="0.3">
      <c r="A182" s="2" t="s">
        <v>188</v>
      </c>
      <c r="B182" s="18">
        <v>1817.63</v>
      </c>
      <c r="C182" s="17">
        <v>95</v>
      </c>
      <c r="D182" s="19">
        <v>154</v>
      </c>
      <c r="E182" s="20">
        <v>204</v>
      </c>
      <c r="F182" s="21">
        <v>291</v>
      </c>
      <c r="G182" s="22">
        <v>298.25</v>
      </c>
      <c r="H182" s="23">
        <v>292</v>
      </c>
      <c r="I182" s="24">
        <v>310</v>
      </c>
      <c r="J182" s="25">
        <v>284</v>
      </c>
      <c r="K182" s="23">
        <v>238</v>
      </c>
      <c r="L182" s="26">
        <v>179</v>
      </c>
      <c r="M182" s="441">
        <v>95</v>
      </c>
      <c r="N182" s="20">
        <v>90.3</v>
      </c>
      <c r="O182" s="2" t="s">
        <v>188</v>
      </c>
    </row>
    <row r="183" spans="1:15" x14ac:dyDescent="0.3">
      <c r="A183" s="2" t="s">
        <v>86</v>
      </c>
      <c r="B183" s="18">
        <v>2015</v>
      </c>
      <c r="C183" s="17">
        <v>2005</v>
      </c>
      <c r="D183" s="19">
        <v>2008</v>
      </c>
      <c r="E183" s="20">
        <v>2014</v>
      </c>
      <c r="F183" s="21">
        <v>2007</v>
      </c>
      <c r="G183" s="22">
        <v>2020</v>
      </c>
      <c r="H183" s="23">
        <v>1976</v>
      </c>
      <c r="I183" s="24">
        <v>1990</v>
      </c>
      <c r="J183" s="25">
        <v>1976</v>
      </c>
      <c r="K183" s="23">
        <v>1997</v>
      </c>
      <c r="L183" s="26">
        <v>1965</v>
      </c>
      <c r="M183" s="441">
        <v>2005</v>
      </c>
      <c r="N183" s="20">
        <v>2013</v>
      </c>
      <c r="O183" s="2" t="s">
        <v>86</v>
      </c>
    </row>
    <row r="184" spans="1:15" x14ac:dyDescent="0.3">
      <c r="A184" s="2" t="s">
        <v>189</v>
      </c>
      <c r="B184" s="18">
        <v>1603</v>
      </c>
      <c r="C184" s="17">
        <v>11.75</v>
      </c>
      <c r="D184" s="19">
        <v>28</v>
      </c>
      <c r="E184" s="20">
        <v>54</v>
      </c>
      <c r="F184" s="21">
        <v>100</v>
      </c>
      <c r="G184" s="22">
        <v>120</v>
      </c>
      <c r="H184" s="23">
        <v>115</v>
      </c>
      <c r="I184" s="24">
        <v>141</v>
      </c>
      <c r="J184" s="25">
        <v>127</v>
      </c>
      <c r="K184" s="23">
        <v>81</v>
      </c>
      <c r="L184" s="26">
        <v>52</v>
      </c>
      <c r="M184" s="441">
        <v>42</v>
      </c>
      <c r="N184" s="20">
        <v>17</v>
      </c>
      <c r="O184" s="2" t="s">
        <v>189</v>
      </c>
    </row>
    <row r="185" spans="1:15" x14ac:dyDescent="0.3">
      <c r="A185" s="2" t="s">
        <v>86</v>
      </c>
      <c r="B185" s="18">
        <v>2002</v>
      </c>
      <c r="C185" s="17">
        <v>2021</v>
      </c>
      <c r="D185" s="19">
        <v>2006</v>
      </c>
      <c r="E185" s="20">
        <v>2001</v>
      </c>
      <c r="F185" s="21">
        <v>1998</v>
      </c>
      <c r="G185" s="22">
        <v>2006</v>
      </c>
      <c r="H185" s="23">
        <v>2007</v>
      </c>
      <c r="I185" s="24">
        <v>1965</v>
      </c>
      <c r="J185" s="25">
        <v>1968</v>
      </c>
      <c r="K185" s="23">
        <v>1984</v>
      </c>
      <c r="L185" s="26">
        <v>1998</v>
      </c>
      <c r="M185" s="441">
        <v>2010</v>
      </c>
      <c r="N185" s="20">
        <v>1988</v>
      </c>
      <c r="O185" s="2" t="s">
        <v>86</v>
      </c>
    </row>
    <row r="186" spans="1:15" x14ac:dyDescent="0.3">
      <c r="A186" s="15" t="s">
        <v>190</v>
      </c>
      <c r="B186" s="16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 t="s">
        <v>190</v>
      </c>
    </row>
    <row r="187" spans="1:15" x14ac:dyDescent="0.3">
      <c r="A187" s="263" t="s">
        <v>701</v>
      </c>
      <c r="B187" s="264">
        <f>SUM(C187:N187)</f>
        <v>118</v>
      </c>
      <c r="C187" s="265">
        <v>15</v>
      </c>
      <c r="D187" s="266">
        <v>6</v>
      </c>
      <c r="E187" s="267">
        <v>9</v>
      </c>
      <c r="F187" s="268">
        <v>2</v>
      </c>
      <c r="G187" s="269">
        <v>9</v>
      </c>
      <c r="H187" s="270">
        <v>11</v>
      </c>
      <c r="I187" s="271">
        <v>10</v>
      </c>
      <c r="J187" s="272">
        <v>11</v>
      </c>
      <c r="K187" s="270">
        <v>6</v>
      </c>
      <c r="L187" s="273">
        <v>13</v>
      </c>
      <c r="M187" s="447">
        <v>10</v>
      </c>
      <c r="N187" s="267">
        <v>16</v>
      </c>
      <c r="O187" s="263" t="s">
        <v>701</v>
      </c>
    </row>
    <row r="188" spans="1:15" x14ac:dyDescent="0.3">
      <c r="A188" s="275" t="s">
        <v>192</v>
      </c>
      <c r="B188" s="253">
        <f>SUM(C188:N188)</f>
        <v>129.11000000000001</v>
      </c>
      <c r="C188" s="276">
        <v>12.81</v>
      </c>
      <c r="D188" s="277">
        <v>11.26</v>
      </c>
      <c r="E188" s="278">
        <v>10.46</v>
      </c>
      <c r="F188" s="279">
        <v>7.97</v>
      </c>
      <c r="G188" s="280">
        <v>9.7100000000000009</v>
      </c>
      <c r="H188" s="281">
        <v>8.36</v>
      </c>
      <c r="I188" s="282">
        <v>10.3</v>
      </c>
      <c r="J188" s="283">
        <v>11.14</v>
      </c>
      <c r="K188" s="281">
        <v>8.74</v>
      </c>
      <c r="L188" s="284">
        <v>11.56</v>
      </c>
      <c r="M188" s="440">
        <v>12.96</v>
      </c>
      <c r="N188" s="278">
        <v>13.84</v>
      </c>
      <c r="O188" s="275" t="s">
        <v>192</v>
      </c>
    </row>
    <row r="189" spans="1:15" x14ac:dyDescent="0.3">
      <c r="A189" s="2" t="s">
        <v>193</v>
      </c>
      <c r="B189" s="18">
        <v>174</v>
      </c>
      <c r="C189" s="17">
        <v>20</v>
      </c>
      <c r="D189" s="19">
        <v>21</v>
      </c>
      <c r="E189" s="20">
        <v>20</v>
      </c>
      <c r="F189" s="21">
        <v>21</v>
      </c>
      <c r="G189" s="22">
        <v>21</v>
      </c>
      <c r="H189" s="23">
        <v>15</v>
      </c>
      <c r="I189" s="24">
        <v>17</v>
      </c>
      <c r="J189" s="25">
        <v>19</v>
      </c>
      <c r="K189" s="23">
        <v>18</v>
      </c>
      <c r="L189" s="26">
        <v>19</v>
      </c>
      <c r="M189" s="441">
        <v>18</v>
      </c>
      <c r="N189" s="20">
        <v>23</v>
      </c>
      <c r="O189" s="2" t="s">
        <v>193</v>
      </c>
    </row>
    <row r="190" spans="1:15" x14ac:dyDescent="0.3">
      <c r="A190" s="2" t="s">
        <v>86</v>
      </c>
      <c r="B190" s="18">
        <v>2002</v>
      </c>
      <c r="C190" s="17">
        <v>2014</v>
      </c>
      <c r="D190" s="19">
        <v>2002</v>
      </c>
      <c r="E190" s="20">
        <v>2008</v>
      </c>
      <c r="F190" s="21">
        <v>2001</v>
      </c>
      <c r="G190" s="22">
        <v>2002</v>
      </c>
      <c r="H190" s="23">
        <v>2007</v>
      </c>
      <c r="I190" s="24">
        <v>2007</v>
      </c>
      <c r="J190" s="25">
        <v>2014</v>
      </c>
      <c r="K190" s="23">
        <v>2001</v>
      </c>
      <c r="L190" s="26">
        <v>2020</v>
      </c>
      <c r="M190" s="441">
        <v>2009</v>
      </c>
      <c r="N190" s="20">
        <v>2011</v>
      </c>
      <c r="O190" s="2" t="s">
        <v>86</v>
      </c>
    </row>
    <row r="191" spans="1:15" x14ac:dyDescent="0.3">
      <c r="A191" s="2" t="s">
        <v>194</v>
      </c>
      <c r="B191" s="18">
        <v>109</v>
      </c>
      <c r="C191" s="17">
        <v>8</v>
      </c>
      <c r="D191" s="19">
        <v>2</v>
      </c>
      <c r="E191" s="20">
        <v>4</v>
      </c>
      <c r="F191" s="21">
        <v>2</v>
      </c>
      <c r="G191" s="22">
        <v>3</v>
      </c>
      <c r="H191" s="23">
        <v>2</v>
      </c>
      <c r="I191" s="24">
        <v>5</v>
      </c>
      <c r="J191" s="25">
        <v>2</v>
      </c>
      <c r="K191" s="23">
        <v>2</v>
      </c>
      <c r="L191" s="26">
        <v>4</v>
      </c>
      <c r="M191" s="441">
        <v>4</v>
      </c>
      <c r="N191" s="20">
        <v>3</v>
      </c>
      <c r="O191" s="2" t="s">
        <v>194</v>
      </c>
    </row>
    <row r="192" spans="1:15" ht="15" thickBot="1" x14ac:dyDescent="0.35">
      <c r="A192" s="87" t="s">
        <v>86</v>
      </c>
      <c r="B192" s="88">
        <v>2009</v>
      </c>
      <c r="C192" s="89">
        <v>2009</v>
      </c>
      <c r="D192" s="90">
        <v>2012</v>
      </c>
      <c r="E192" s="91">
        <v>2012</v>
      </c>
      <c r="F192" s="92">
        <v>2021</v>
      </c>
      <c r="G192" s="93">
        <v>2020</v>
      </c>
      <c r="H192" s="94">
        <v>2018</v>
      </c>
      <c r="I192" s="95">
        <v>2018</v>
      </c>
      <c r="J192" s="96">
        <v>2009</v>
      </c>
      <c r="K192" s="94">
        <v>2003</v>
      </c>
      <c r="L192" s="97">
        <v>2018</v>
      </c>
      <c r="M192" s="450">
        <v>2011</v>
      </c>
      <c r="N192" s="91">
        <v>2010</v>
      </c>
      <c r="O192" s="87" t="s">
        <v>86</v>
      </c>
    </row>
    <row r="193" spans="1:15" ht="15" thickTop="1" x14ac:dyDescent="0.3">
      <c r="A193" s="61" t="s">
        <v>834</v>
      </c>
      <c r="B193" s="62">
        <f>SUM(C193:N193)</f>
        <v>120</v>
      </c>
      <c r="C193" s="63">
        <v>18</v>
      </c>
      <c r="D193" s="64">
        <v>8</v>
      </c>
      <c r="E193" s="65">
        <v>11</v>
      </c>
      <c r="F193" s="66">
        <v>2</v>
      </c>
      <c r="G193" s="67">
        <v>13</v>
      </c>
      <c r="H193" s="68">
        <v>0</v>
      </c>
      <c r="I193" s="69">
        <v>10</v>
      </c>
      <c r="J193" s="70">
        <v>10</v>
      </c>
      <c r="K193" s="68">
        <v>8</v>
      </c>
      <c r="L193" s="71">
        <v>12</v>
      </c>
      <c r="M193" s="453">
        <v>12</v>
      </c>
      <c r="N193" s="65">
        <v>16</v>
      </c>
      <c r="O193" s="61" t="s">
        <v>834</v>
      </c>
    </row>
    <row r="194" spans="1:15" x14ac:dyDescent="0.3">
      <c r="A194" s="2" t="s">
        <v>192</v>
      </c>
      <c r="B194" s="18">
        <f>SUM(C194:N194)</f>
        <v>126</v>
      </c>
      <c r="C194" s="17">
        <v>11</v>
      </c>
      <c r="D194" s="19">
        <v>10</v>
      </c>
      <c r="E194" s="20">
        <v>10</v>
      </c>
      <c r="F194" s="21">
        <v>11</v>
      </c>
      <c r="G194" s="22">
        <v>10</v>
      </c>
      <c r="H194" s="23">
        <v>10</v>
      </c>
      <c r="I194" s="24">
        <v>9</v>
      </c>
      <c r="J194" s="25">
        <v>10</v>
      </c>
      <c r="K194" s="23">
        <v>11</v>
      </c>
      <c r="L194" s="26">
        <v>10</v>
      </c>
      <c r="M194" s="441">
        <v>12</v>
      </c>
      <c r="N194" s="20">
        <v>12</v>
      </c>
      <c r="O194" s="2" t="s">
        <v>192</v>
      </c>
    </row>
    <row r="195" spans="1:15" x14ac:dyDescent="0.3">
      <c r="A195" s="2" t="s">
        <v>193</v>
      </c>
      <c r="B195" s="16"/>
      <c r="C195" s="17">
        <v>24</v>
      </c>
      <c r="D195" s="19">
        <v>21</v>
      </c>
      <c r="E195" s="20">
        <v>23</v>
      </c>
      <c r="F195" s="21">
        <v>21</v>
      </c>
      <c r="G195" s="22">
        <v>20</v>
      </c>
      <c r="H195" s="23">
        <v>21</v>
      </c>
      <c r="I195" s="24">
        <v>21</v>
      </c>
      <c r="J195" s="25">
        <v>21</v>
      </c>
      <c r="K195" s="23">
        <v>22</v>
      </c>
      <c r="L195" s="26">
        <v>24</v>
      </c>
      <c r="M195" s="441">
        <v>23</v>
      </c>
      <c r="N195" s="20">
        <v>21</v>
      </c>
      <c r="O195" s="2" t="s">
        <v>193</v>
      </c>
    </row>
    <row r="196" spans="1:15" x14ac:dyDescent="0.3">
      <c r="A196" s="2" t="s">
        <v>86</v>
      </c>
      <c r="B196" s="16"/>
      <c r="C196" s="17">
        <v>1948</v>
      </c>
      <c r="D196" s="19">
        <v>2020</v>
      </c>
      <c r="E196" s="20">
        <v>1979</v>
      </c>
      <c r="F196" s="21">
        <v>2001</v>
      </c>
      <c r="G196" s="22">
        <v>2006</v>
      </c>
      <c r="H196" s="23">
        <v>1991</v>
      </c>
      <c r="I196" s="24">
        <v>1988</v>
      </c>
      <c r="J196" s="25">
        <v>1956</v>
      </c>
      <c r="K196" s="23">
        <v>1950</v>
      </c>
      <c r="L196" s="26">
        <v>1981</v>
      </c>
      <c r="M196" s="441">
        <v>2000</v>
      </c>
      <c r="N196" s="20" t="s">
        <v>99</v>
      </c>
      <c r="O196" s="2" t="s">
        <v>86</v>
      </c>
    </row>
    <row r="197" spans="1:15" x14ac:dyDescent="0.3">
      <c r="A197" s="2" t="s">
        <v>194</v>
      </c>
      <c r="B197" s="16"/>
      <c r="C197" s="17">
        <v>1</v>
      </c>
      <c r="D197" s="19">
        <v>1</v>
      </c>
      <c r="E197" s="20">
        <v>1</v>
      </c>
      <c r="F197" s="21">
        <v>2</v>
      </c>
      <c r="G197" s="22">
        <v>2</v>
      </c>
      <c r="H197" s="23">
        <v>0</v>
      </c>
      <c r="I197" s="24">
        <v>3</v>
      </c>
      <c r="J197" s="25">
        <v>2</v>
      </c>
      <c r="K197" s="23">
        <v>1</v>
      </c>
      <c r="L197" s="26">
        <v>2</v>
      </c>
      <c r="M197" s="441">
        <v>4</v>
      </c>
      <c r="N197" s="20">
        <v>2</v>
      </c>
      <c r="O197" s="2" t="s">
        <v>194</v>
      </c>
    </row>
    <row r="198" spans="1:15" x14ac:dyDescent="0.3">
      <c r="A198" s="87" t="s">
        <v>86</v>
      </c>
      <c r="B198" s="99"/>
      <c r="C198" s="89">
        <v>1997</v>
      </c>
      <c r="D198" s="90">
        <v>1959</v>
      </c>
      <c r="E198" s="91">
        <v>1953</v>
      </c>
      <c r="F198" s="92">
        <v>2021</v>
      </c>
      <c r="G198" s="93">
        <v>1989</v>
      </c>
      <c r="H198" s="94">
        <v>2018</v>
      </c>
      <c r="I198" s="95" t="s">
        <v>99</v>
      </c>
      <c r="J198" s="96">
        <v>1995</v>
      </c>
      <c r="K198" s="94">
        <v>1959</v>
      </c>
      <c r="L198" s="97">
        <v>1969</v>
      </c>
      <c r="M198" s="450" t="s">
        <v>99</v>
      </c>
      <c r="N198" s="91">
        <v>1971</v>
      </c>
      <c r="O198" s="87" t="s">
        <v>86</v>
      </c>
    </row>
    <row r="199" spans="1:15" x14ac:dyDescent="0.3">
      <c r="A199" s="15" t="s">
        <v>196</v>
      </c>
      <c r="B199" s="16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 t="s">
        <v>196</v>
      </c>
    </row>
    <row r="200" spans="1:15" x14ac:dyDescent="0.3">
      <c r="A200" s="3" t="s">
        <v>833</v>
      </c>
      <c r="B200" s="18">
        <f>MAX(C200:N200)</f>
        <v>25.2</v>
      </c>
      <c r="C200" s="5">
        <v>25.2</v>
      </c>
      <c r="D200" s="6">
        <v>7</v>
      </c>
      <c r="E200" s="7">
        <v>10</v>
      </c>
      <c r="F200" s="8">
        <v>9.6</v>
      </c>
      <c r="G200" s="9">
        <v>10</v>
      </c>
      <c r="H200" s="10">
        <v>25.2</v>
      </c>
      <c r="I200" s="11">
        <v>9.1999999999999993</v>
      </c>
      <c r="J200" s="12">
        <v>5.4</v>
      </c>
      <c r="K200" s="10">
        <v>8.4</v>
      </c>
      <c r="L200" s="13">
        <v>16.600000000000001</v>
      </c>
      <c r="M200" s="442">
        <v>18.399999999999999</v>
      </c>
      <c r="N200" s="7">
        <v>18.600000000000001</v>
      </c>
      <c r="O200" s="3" t="s">
        <v>833</v>
      </c>
    </row>
    <row r="201" spans="1:15" x14ac:dyDescent="0.3">
      <c r="A201" s="35" t="s">
        <v>89</v>
      </c>
      <c r="B201" s="38"/>
      <c r="C201" s="39">
        <v>44210</v>
      </c>
      <c r="D201" s="40">
        <v>44230</v>
      </c>
      <c r="E201" s="41">
        <v>44281</v>
      </c>
      <c r="F201" s="42" t="s">
        <v>857</v>
      </c>
      <c r="G201" s="43">
        <v>44325</v>
      </c>
      <c r="H201" s="44">
        <v>44375</v>
      </c>
      <c r="I201" s="45">
        <v>44401</v>
      </c>
      <c r="J201" s="46">
        <v>44430</v>
      </c>
      <c r="K201" s="44">
        <v>44467</v>
      </c>
      <c r="L201" s="47">
        <v>44471</v>
      </c>
      <c r="M201" s="443">
        <v>44526</v>
      </c>
      <c r="N201" s="41">
        <v>44539</v>
      </c>
      <c r="O201" s="35" t="s">
        <v>89</v>
      </c>
    </row>
    <row r="202" spans="1:15" x14ac:dyDescent="0.3">
      <c r="A202" s="2" t="s">
        <v>198</v>
      </c>
      <c r="B202" s="18">
        <v>65</v>
      </c>
      <c r="C202" s="17">
        <v>25</v>
      </c>
      <c r="D202" s="19">
        <v>24.6</v>
      </c>
      <c r="E202" s="20">
        <v>23.4</v>
      </c>
      <c r="F202" s="21">
        <v>63.5</v>
      </c>
      <c r="G202" s="22">
        <v>50</v>
      </c>
      <c r="H202" s="23">
        <v>32</v>
      </c>
      <c r="I202" s="24">
        <v>48</v>
      </c>
      <c r="J202" s="25">
        <v>65</v>
      </c>
      <c r="K202" s="23">
        <v>32</v>
      </c>
      <c r="L202" s="26">
        <v>39.799999999999997</v>
      </c>
      <c r="M202" s="441">
        <v>45.4</v>
      </c>
      <c r="N202" s="20">
        <v>33.799999999999997</v>
      </c>
      <c r="O202" s="2" t="s">
        <v>198</v>
      </c>
    </row>
    <row r="203" spans="1:15" ht="15" thickBot="1" x14ac:dyDescent="0.35">
      <c r="A203" s="87" t="s">
        <v>89</v>
      </c>
      <c r="B203" s="179">
        <v>37494</v>
      </c>
      <c r="C203" s="89" t="s">
        <v>200</v>
      </c>
      <c r="D203" s="169">
        <v>40237</v>
      </c>
      <c r="E203" s="170">
        <v>40973</v>
      </c>
      <c r="F203" s="92" t="s">
        <v>202</v>
      </c>
      <c r="G203" s="172">
        <v>38843</v>
      </c>
      <c r="H203" s="173">
        <v>39210</v>
      </c>
      <c r="I203" s="95" t="s">
        <v>387</v>
      </c>
      <c r="J203" s="175">
        <v>37494</v>
      </c>
      <c r="K203" s="173">
        <v>37500</v>
      </c>
      <c r="L203" s="176">
        <v>41186</v>
      </c>
      <c r="M203" s="457">
        <v>40495</v>
      </c>
      <c r="N203" s="170">
        <v>41265</v>
      </c>
      <c r="O203" s="87" t="s">
        <v>89</v>
      </c>
    </row>
    <row r="204" spans="1:15" ht="15" thickTop="1" x14ac:dyDescent="0.3">
      <c r="A204" s="61" t="s">
        <v>832</v>
      </c>
      <c r="B204" s="114">
        <f>MAX(C204:N204)</f>
        <v>30.9</v>
      </c>
      <c r="C204" s="63">
        <v>30.9</v>
      </c>
      <c r="D204" s="64">
        <v>6.4</v>
      </c>
      <c r="E204" s="65">
        <v>8.8000000000000007</v>
      </c>
      <c r="F204" s="66">
        <v>12.9</v>
      </c>
      <c r="G204" s="67">
        <v>11.9</v>
      </c>
      <c r="H204" s="68">
        <v>27.8</v>
      </c>
      <c r="I204" s="69">
        <v>22</v>
      </c>
      <c r="J204" s="70">
        <v>10.1</v>
      </c>
      <c r="K204" s="68">
        <v>9.6999999999999993</v>
      </c>
      <c r="L204" s="71">
        <v>17.399999999999999</v>
      </c>
      <c r="M204" s="453">
        <v>14.8</v>
      </c>
      <c r="N204" s="65">
        <v>17.5</v>
      </c>
      <c r="O204" s="61" t="s">
        <v>832</v>
      </c>
    </row>
    <row r="205" spans="1:15" x14ac:dyDescent="0.3">
      <c r="A205" s="152" t="s">
        <v>89</v>
      </c>
      <c r="B205" s="464"/>
      <c r="C205" s="154">
        <v>44210</v>
      </c>
      <c r="D205" s="155">
        <v>44229</v>
      </c>
      <c r="E205" s="156">
        <v>44281</v>
      </c>
      <c r="F205" s="157">
        <v>44296</v>
      </c>
      <c r="G205" s="158">
        <v>44340</v>
      </c>
      <c r="H205" s="159">
        <v>44368</v>
      </c>
      <c r="I205" s="160">
        <v>44401</v>
      </c>
      <c r="J205" s="161">
        <v>44415</v>
      </c>
      <c r="K205" s="159">
        <v>44467</v>
      </c>
      <c r="L205" s="162">
        <v>44471</v>
      </c>
      <c r="M205" s="458">
        <v>44526</v>
      </c>
      <c r="N205" s="156">
        <v>44539</v>
      </c>
      <c r="O205" s="152" t="s">
        <v>89</v>
      </c>
    </row>
    <row r="206" spans="1:15" x14ac:dyDescent="0.3">
      <c r="A206" s="2" t="s">
        <v>198</v>
      </c>
      <c r="B206" s="18">
        <v>101.4</v>
      </c>
      <c r="C206" s="17">
        <v>41.1</v>
      </c>
      <c r="D206" s="19">
        <v>33.4</v>
      </c>
      <c r="E206" s="20">
        <v>31.4</v>
      </c>
      <c r="F206" s="21">
        <v>37.5</v>
      </c>
      <c r="G206" s="22">
        <v>44.7</v>
      </c>
      <c r="H206" s="23">
        <v>68.099999999999994</v>
      </c>
      <c r="I206" s="24">
        <v>77</v>
      </c>
      <c r="J206" s="25">
        <v>65</v>
      </c>
      <c r="K206" s="23">
        <v>101.4</v>
      </c>
      <c r="L206" s="26">
        <v>53.3</v>
      </c>
      <c r="M206" s="441">
        <v>37.4</v>
      </c>
      <c r="N206" s="20">
        <v>37.6</v>
      </c>
      <c r="O206" s="2" t="s">
        <v>198</v>
      </c>
    </row>
    <row r="207" spans="1:15" x14ac:dyDescent="0.3">
      <c r="A207" s="2" t="s">
        <v>89</v>
      </c>
      <c r="B207" s="38">
        <v>34587</v>
      </c>
      <c r="C207" s="73">
        <v>9135</v>
      </c>
      <c r="D207" s="74">
        <v>37299</v>
      </c>
      <c r="E207" s="75">
        <v>32574</v>
      </c>
      <c r="F207" s="76">
        <v>28582</v>
      </c>
      <c r="G207" s="77">
        <v>42873</v>
      </c>
      <c r="H207" s="78">
        <v>19540</v>
      </c>
      <c r="I207" s="79">
        <v>10049</v>
      </c>
      <c r="J207" s="80">
        <v>37494</v>
      </c>
      <c r="K207" s="78">
        <v>34587</v>
      </c>
      <c r="L207" s="81">
        <v>11973</v>
      </c>
      <c r="M207" s="445">
        <v>23334</v>
      </c>
      <c r="N207" s="75">
        <v>29207</v>
      </c>
      <c r="O207" s="2" t="s">
        <v>89</v>
      </c>
    </row>
    <row r="208" spans="1:15" x14ac:dyDescent="0.3">
      <c r="A208" s="15" t="s">
        <v>207</v>
      </c>
      <c r="B208" s="16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 t="s">
        <v>207</v>
      </c>
    </row>
    <row r="209" spans="1:15" x14ac:dyDescent="0.3">
      <c r="A209" s="263" t="s">
        <v>831</v>
      </c>
      <c r="B209" s="264">
        <f>SUM(C209:N209)</f>
        <v>4</v>
      </c>
      <c r="C209" s="265">
        <v>3</v>
      </c>
      <c r="D209" s="266">
        <v>1</v>
      </c>
      <c r="E209" s="267">
        <v>0</v>
      </c>
      <c r="F209" s="268">
        <v>0</v>
      </c>
      <c r="G209" s="269">
        <v>0</v>
      </c>
      <c r="H209" s="270">
        <v>0</v>
      </c>
      <c r="I209" s="271">
        <v>0</v>
      </c>
      <c r="J209" s="272">
        <v>0</v>
      </c>
      <c r="K209" s="270">
        <v>0</v>
      </c>
      <c r="L209" s="273">
        <v>0</v>
      </c>
      <c r="M209" s="447">
        <v>0</v>
      </c>
      <c r="N209" s="267">
        <v>0</v>
      </c>
      <c r="O209" s="263" t="s">
        <v>831</v>
      </c>
    </row>
    <row r="210" spans="1:15" x14ac:dyDescent="0.3">
      <c r="A210" s="275" t="s">
        <v>209</v>
      </c>
      <c r="B210" s="253">
        <f>SUM(C210:N210)</f>
        <v>10.559999999999999</v>
      </c>
      <c r="C210" s="276">
        <v>2.4</v>
      </c>
      <c r="D210" s="277">
        <v>3.36</v>
      </c>
      <c r="E210" s="278">
        <v>2.25</v>
      </c>
      <c r="F210" s="279">
        <v>0.35</v>
      </c>
      <c r="G210" s="280">
        <v>0</v>
      </c>
      <c r="H210" s="281">
        <v>0</v>
      </c>
      <c r="I210" s="282">
        <v>0</v>
      </c>
      <c r="J210" s="283">
        <v>0</v>
      </c>
      <c r="K210" s="281">
        <v>0</v>
      </c>
      <c r="L210" s="284">
        <v>0.06</v>
      </c>
      <c r="M210" s="440">
        <v>0.45</v>
      </c>
      <c r="N210" s="278">
        <v>1.69</v>
      </c>
      <c r="O210" s="275" t="s">
        <v>209</v>
      </c>
    </row>
    <row r="211" spans="1:15" x14ac:dyDescent="0.3">
      <c r="A211" s="2" t="s">
        <v>210</v>
      </c>
      <c r="B211" s="18">
        <v>22</v>
      </c>
      <c r="C211" s="17">
        <v>9</v>
      </c>
      <c r="D211" s="19">
        <v>13</v>
      </c>
      <c r="E211" s="20">
        <v>7</v>
      </c>
      <c r="F211" s="21">
        <v>2</v>
      </c>
      <c r="G211" s="22">
        <v>0</v>
      </c>
      <c r="H211" s="23">
        <v>0</v>
      </c>
      <c r="I211" s="24">
        <v>0</v>
      </c>
      <c r="J211" s="25">
        <v>0</v>
      </c>
      <c r="K211" s="23">
        <v>0</v>
      </c>
      <c r="L211" s="26">
        <v>1</v>
      </c>
      <c r="M211" s="441">
        <v>2</v>
      </c>
      <c r="N211" s="20">
        <v>9</v>
      </c>
      <c r="O211" s="2" t="s">
        <v>210</v>
      </c>
    </row>
    <row r="212" spans="1:15" x14ac:dyDescent="0.3">
      <c r="A212" s="2" t="s">
        <v>86</v>
      </c>
      <c r="B212" s="18">
        <v>2005</v>
      </c>
      <c r="C212" s="17">
        <v>2010</v>
      </c>
      <c r="D212" s="19">
        <v>2010</v>
      </c>
      <c r="E212" s="20">
        <v>2006</v>
      </c>
      <c r="F212" s="21">
        <v>2017</v>
      </c>
      <c r="G212" s="22"/>
      <c r="H212" s="23"/>
      <c r="I212" s="24"/>
      <c r="J212" s="25"/>
      <c r="K212" s="23"/>
      <c r="L212" s="26">
        <v>2012</v>
      </c>
      <c r="M212" s="441">
        <v>2010</v>
      </c>
      <c r="N212" s="20">
        <v>2010</v>
      </c>
      <c r="O212" s="2" t="s">
        <v>86</v>
      </c>
    </row>
    <row r="213" spans="1:15" x14ac:dyDescent="0.3">
      <c r="A213" s="2" t="s">
        <v>211</v>
      </c>
      <c r="B213" s="18">
        <v>0</v>
      </c>
      <c r="C213" s="17">
        <v>0</v>
      </c>
      <c r="D213" s="19">
        <v>0</v>
      </c>
      <c r="E213" s="20">
        <v>0</v>
      </c>
      <c r="F213" s="21">
        <v>0</v>
      </c>
      <c r="G213" s="22">
        <v>0</v>
      </c>
      <c r="H213" s="23">
        <v>0</v>
      </c>
      <c r="I213" s="24">
        <v>0</v>
      </c>
      <c r="J213" s="25">
        <v>0</v>
      </c>
      <c r="K213" s="23">
        <v>0</v>
      </c>
      <c r="L213" s="26">
        <v>0</v>
      </c>
      <c r="M213" s="441">
        <v>0</v>
      </c>
      <c r="N213" s="20">
        <v>0</v>
      </c>
      <c r="O213" s="2" t="s">
        <v>211</v>
      </c>
    </row>
    <row r="214" spans="1:15" x14ac:dyDescent="0.3">
      <c r="A214" s="2" t="s">
        <v>126</v>
      </c>
      <c r="B214" s="18">
        <v>2011</v>
      </c>
      <c r="C214" s="17">
        <v>2020</v>
      </c>
      <c r="D214" s="19">
        <v>2015</v>
      </c>
      <c r="E214" s="20">
        <v>2019</v>
      </c>
      <c r="F214" s="21">
        <v>2020</v>
      </c>
      <c r="G214" s="22"/>
      <c r="H214" s="23"/>
      <c r="I214" s="24"/>
      <c r="J214" s="25"/>
      <c r="K214" s="23"/>
      <c r="L214" s="26">
        <v>2021</v>
      </c>
      <c r="M214" s="441">
        <v>2021</v>
      </c>
      <c r="N214" s="20">
        <v>2021</v>
      </c>
      <c r="O214" s="2" t="s">
        <v>126</v>
      </c>
    </row>
    <row r="215" spans="1:15" x14ac:dyDescent="0.3">
      <c r="A215" s="2" t="s">
        <v>212</v>
      </c>
      <c r="B215" s="18">
        <v>22</v>
      </c>
      <c r="C215" s="17">
        <v>12</v>
      </c>
      <c r="D215" s="19">
        <v>22</v>
      </c>
      <c r="E215" s="20">
        <v>22</v>
      </c>
      <c r="F215" s="21">
        <v>8</v>
      </c>
      <c r="G215" s="22">
        <v>0</v>
      </c>
      <c r="H215" s="23">
        <v>0</v>
      </c>
      <c r="I215" s="24">
        <v>0</v>
      </c>
      <c r="J215" s="25">
        <v>0</v>
      </c>
      <c r="K215" s="23">
        <v>0</v>
      </c>
      <c r="L215" s="26">
        <v>1</v>
      </c>
      <c r="M215" s="441">
        <v>2</v>
      </c>
      <c r="N215" s="20">
        <v>16</v>
      </c>
      <c r="O215" s="2" t="s">
        <v>212</v>
      </c>
    </row>
    <row r="216" spans="1:15" x14ac:dyDescent="0.3">
      <c r="A216" s="49" t="s">
        <v>89</v>
      </c>
      <c r="B216" s="50">
        <v>38407</v>
      </c>
      <c r="C216" s="51">
        <v>41294</v>
      </c>
      <c r="D216" s="52">
        <v>38407</v>
      </c>
      <c r="E216" s="53">
        <v>38413</v>
      </c>
      <c r="F216" s="54">
        <v>39545</v>
      </c>
      <c r="G216" s="55"/>
      <c r="H216" s="56"/>
      <c r="I216" s="57"/>
      <c r="J216" s="58"/>
      <c r="K216" s="56"/>
      <c r="L216" s="59">
        <v>41209</v>
      </c>
      <c r="M216" s="444">
        <v>40510</v>
      </c>
      <c r="N216" s="53">
        <v>40531</v>
      </c>
      <c r="O216" s="49" t="s">
        <v>89</v>
      </c>
    </row>
    <row r="217" spans="1:15" x14ac:dyDescent="0.3">
      <c r="A217" s="2" t="s">
        <v>388</v>
      </c>
      <c r="B217" s="18">
        <f>SUM(C217:N217)</f>
        <v>14</v>
      </c>
      <c r="C217" s="17">
        <v>4</v>
      </c>
      <c r="D217" s="19">
        <v>4</v>
      </c>
      <c r="E217" s="20">
        <v>2</v>
      </c>
      <c r="F217" s="21">
        <v>1</v>
      </c>
      <c r="G217" s="22">
        <v>0</v>
      </c>
      <c r="H217" s="23">
        <v>0</v>
      </c>
      <c r="I217" s="24">
        <v>0</v>
      </c>
      <c r="J217" s="25">
        <v>0</v>
      </c>
      <c r="K217" s="23">
        <v>0</v>
      </c>
      <c r="L217" s="26">
        <v>0</v>
      </c>
      <c r="M217" s="441">
        <v>1</v>
      </c>
      <c r="N217" s="20">
        <v>2</v>
      </c>
      <c r="O217" s="2" t="s">
        <v>388</v>
      </c>
    </row>
    <row r="218" spans="1:15" x14ac:dyDescent="0.3">
      <c r="A218" s="15" t="s">
        <v>214</v>
      </c>
      <c r="B218" s="16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 t="s">
        <v>214</v>
      </c>
    </row>
    <row r="219" spans="1:15" x14ac:dyDescent="0.3">
      <c r="A219" s="263" t="s">
        <v>830</v>
      </c>
      <c r="B219" s="264">
        <f>SUM(C219:N219)</f>
        <v>16</v>
      </c>
      <c r="C219" s="265">
        <v>0</v>
      </c>
      <c r="D219" s="266">
        <v>1</v>
      </c>
      <c r="E219" s="267">
        <v>0</v>
      </c>
      <c r="F219" s="268">
        <v>3</v>
      </c>
      <c r="G219" s="269">
        <v>0</v>
      </c>
      <c r="H219" s="270">
        <v>0</v>
      </c>
      <c r="I219" s="271">
        <v>1</v>
      </c>
      <c r="J219" s="272">
        <v>0</v>
      </c>
      <c r="K219" s="270">
        <v>3</v>
      </c>
      <c r="L219" s="273">
        <v>4</v>
      </c>
      <c r="M219" s="447">
        <v>1</v>
      </c>
      <c r="N219" s="267">
        <v>3</v>
      </c>
      <c r="O219" s="263" t="s">
        <v>830</v>
      </c>
    </row>
    <row r="220" spans="1:15" x14ac:dyDescent="0.3">
      <c r="A220" s="275" t="s">
        <v>216</v>
      </c>
      <c r="B220" s="253">
        <f>SUM(C220:N220)</f>
        <v>13.776228070175438</v>
      </c>
      <c r="C220" s="276">
        <v>1.5650584795321638</v>
      </c>
      <c r="D220" s="277">
        <v>0.95388888888888912</v>
      </c>
      <c r="E220" s="278">
        <v>1.2619590643274854</v>
      </c>
      <c r="F220" s="279">
        <v>1.2073391812865499</v>
      </c>
      <c r="G220" s="280">
        <v>1.2236842105263157</v>
      </c>
      <c r="H220" s="281">
        <v>0.52584795321637434</v>
      </c>
      <c r="I220" s="282">
        <v>0.34646198830409353</v>
      </c>
      <c r="J220" s="283">
        <v>0.53236842105263171</v>
      </c>
      <c r="K220" s="281">
        <v>1.3691520467836256</v>
      </c>
      <c r="L220" s="284">
        <v>1.3698830409356726</v>
      </c>
      <c r="M220" s="440">
        <v>1.6873976608187133</v>
      </c>
      <c r="N220" s="278">
        <v>1.7331871345029242</v>
      </c>
      <c r="O220" s="275" t="s">
        <v>216</v>
      </c>
    </row>
    <row r="221" spans="1:15" x14ac:dyDescent="0.3">
      <c r="A221" s="2" t="s">
        <v>217</v>
      </c>
      <c r="B221" s="18">
        <v>25</v>
      </c>
      <c r="C221" s="17">
        <v>6</v>
      </c>
      <c r="D221" s="19">
        <v>3</v>
      </c>
      <c r="E221" s="20">
        <v>5</v>
      </c>
      <c r="F221" s="21">
        <v>4</v>
      </c>
      <c r="G221" s="22">
        <v>4</v>
      </c>
      <c r="H221" s="23">
        <v>3</v>
      </c>
      <c r="I221" s="24">
        <v>1</v>
      </c>
      <c r="J221" s="25">
        <v>3</v>
      </c>
      <c r="K221" s="23">
        <v>5</v>
      </c>
      <c r="L221" s="26">
        <v>6</v>
      </c>
      <c r="M221" s="441">
        <v>11</v>
      </c>
      <c r="N221" s="20">
        <v>4</v>
      </c>
      <c r="O221" s="2" t="s">
        <v>217</v>
      </c>
    </row>
    <row r="222" spans="1:15" x14ac:dyDescent="0.3">
      <c r="A222" s="2" t="s">
        <v>86</v>
      </c>
      <c r="B222" s="18">
        <v>2001</v>
      </c>
      <c r="C222" s="17">
        <v>2017</v>
      </c>
      <c r="D222" s="19">
        <v>2001</v>
      </c>
      <c r="E222" s="20">
        <v>2005</v>
      </c>
      <c r="F222" s="21">
        <v>2010</v>
      </c>
      <c r="G222" s="22">
        <v>2001</v>
      </c>
      <c r="H222" s="23">
        <v>2010</v>
      </c>
      <c r="I222" s="24">
        <v>2006</v>
      </c>
      <c r="J222" s="25">
        <v>2013</v>
      </c>
      <c r="K222" s="23">
        <v>2018</v>
      </c>
      <c r="L222" s="26">
        <v>2016</v>
      </c>
      <c r="M222" s="441">
        <v>2011</v>
      </c>
      <c r="N222" s="20">
        <v>2010</v>
      </c>
      <c r="O222" s="2" t="s">
        <v>86</v>
      </c>
    </row>
    <row r="223" spans="1:15" x14ac:dyDescent="0.3">
      <c r="A223" s="2" t="s">
        <v>218</v>
      </c>
      <c r="B223" s="18">
        <v>6</v>
      </c>
      <c r="C223" s="17">
        <v>0</v>
      </c>
      <c r="D223" s="19">
        <v>0</v>
      </c>
      <c r="E223" s="20">
        <v>0</v>
      </c>
      <c r="F223" s="21">
        <v>0</v>
      </c>
      <c r="G223" s="22">
        <v>0</v>
      </c>
      <c r="H223" s="23">
        <v>0</v>
      </c>
      <c r="I223" s="24">
        <v>0</v>
      </c>
      <c r="J223" s="25">
        <v>0</v>
      </c>
      <c r="K223" s="23">
        <v>0</v>
      </c>
      <c r="L223" s="26">
        <v>0</v>
      </c>
      <c r="M223" s="441">
        <v>0</v>
      </c>
      <c r="N223" s="20">
        <v>1</v>
      </c>
      <c r="O223" s="2" t="s">
        <v>218</v>
      </c>
    </row>
    <row r="224" spans="1:15" ht="15" thickBot="1" x14ac:dyDescent="0.35">
      <c r="A224" s="87" t="s">
        <v>86</v>
      </c>
      <c r="B224" s="88">
        <v>2015</v>
      </c>
      <c r="C224" s="89">
        <v>2021</v>
      </c>
      <c r="D224" s="90">
        <v>2014</v>
      </c>
      <c r="E224" s="91">
        <v>2020</v>
      </c>
      <c r="F224" s="92">
        <v>2020</v>
      </c>
      <c r="G224" s="93">
        <v>2021</v>
      </c>
      <c r="H224" s="94">
        <v>2021</v>
      </c>
      <c r="I224" s="95">
        <v>2019</v>
      </c>
      <c r="J224" s="96">
        <v>2019</v>
      </c>
      <c r="K224" s="94">
        <v>2016</v>
      </c>
      <c r="L224" s="97">
        <v>2019</v>
      </c>
      <c r="M224" s="450">
        <v>2017</v>
      </c>
      <c r="N224" s="91">
        <v>2015</v>
      </c>
      <c r="O224" s="87" t="s">
        <v>86</v>
      </c>
    </row>
    <row r="225" spans="1:15" ht="15" thickTop="1" x14ac:dyDescent="0.3">
      <c r="A225" s="61" t="s">
        <v>829</v>
      </c>
      <c r="B225" s="62">
        <f>SUM(C225:N225)</f>
        <v>24</v>
      </c>
      <c r="C225" s="63">
        <v>0</v>
      </c>
      <c r="D225" s="64">
        <v>0</v>
      </c>
      <c r="E225" s="65">
        <v>0</v>
      </c>
      <c r="F225" s="66">
        <v>3</v>
      </c>
      <c r="G225" s="67">
        <v>0</v>
      </c>
      <c r="H225" s="68">
        <v>0</v>
      </c>
      <c r="I225" s="69">
        <v>1</v>
      </c>
      <c r="J225" s="70">
        <v>0</v>
      </c>
      <c r="K225" s="68">
        <v>6</v>
      </c>
      <c r="L225" s="71">
        <v>2</v>
      </c>
      <c r="M225" s="453">
        <v>4</v>
      </c>
      <c r="N225" s="65">
        <v>8</v>
      </c>
      <c r="O225" s="61" t="s">
        <v>829</v>
      </c>
    </row>
    <row r="226" spans="1:15" x14ac:dyDescent="0.3">
      <c r="A226" s="2" t="s">
        <v>220</v>
      </c>
      <c r="B226" s="18">
        <f>SUM(C226:N226)</f>
        <v>58</v>
      </c>
      <c r="C226" s="17">
        <v>5</v>
      </c>
      <c r="D226" s="19">
        <v>6</v>
      </c>
      <c r="E226" s="20">
        <v>5</v>
      </c>
      <c r="F226" s="21">
        <v>4</v>
      </c>
      <c r="G226" s="22">
        <v>3</v>
      </c>
      <c r="H226" s="23">
        <v>4</v>
      </c>
      <c r="I226" s="24">
        <v>4</v>
      </c>
      <c r="J226" s="25">
        <v>4</v>
      </c>
      <c r="K226" s="23">
        <v>5</v>
      </c>
      <c r="L226" s="26">
        <v>6</v>
      </c>
      <c r="M226" s="441">
        <v>6</v>
      </c>
      <c r="N226" s="20">
        <v>6</v>
      </c>
      <c r="O226" s="2" t="s">
        <v>220</v>
      </c>
    </row>
    <row r="227" spans="1:15" x14ac:dyDescent="0.3">
      <c r="A227" s="15" t="s">
        <v>221</v>
      </c>
      <c r="B227" s="16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 t="s">
        <v>221</v>
      </c>
    </row>
    <row r="228" spans="1:15" x14ac:dyDescent="0.3">
      <c r="A228" s="3" t="s">
        <v>70</v>
      </c>
      <c r="B228" s="4">
        <f>MAX(C228:N228)</f>
        <v>57.9</v>
      </c>
      <c r="C228" s="5">
        <v>49.9</v>
      </c>
      <c r="D228" s="6">
        <v>41.8</v>
      </c>
      <c r="E228" s="7">
        <v>53.1</v>
      </c>
      <c r="F228" s="8">
        <v>37</v>
      </c>
      <c r="G228" s="9">
        <v>49.9</v>
      </c>
      <c r="H228" s="10">
        <v>37</v>
      </c>
      <c r="I228" s="11">
        <v>40.200000000000003</v>
      </c>
      <c r="J228" s="215">
        <v>33.799999999999997</v>
      </c>
      <c r="K228" s="10">
        <v>32.200000000000003</v>
      </c>
      <c r="L228" s="13">
        <v>43.5</v>
      </c>
      <c r="M228" s="442">
        <v>40.200000000000003</v>
      </c>
      <c r="N228" s="7">
        <v>57.9</v>
      </c>
      <c r="O228" s="3" t="s">
        <v>70</v>
      </c>
    </row>
    <row r="229" spans="1:15" x14ac:dyDescent="0.3">
      <c r="A229" s="35" t="s">
        <v>223</v>
      </c>
      <c r="B229" s="18">
        <v>82.1</v>
      </c>
      <c r="C229" s="17">
        <v>77.400000000000006</v>
      </c>
      <c r="D229" s="19">
        <v>78.900000000000006</v>
      </c>
      <c r="E229" s="20">
        <v>79.2</v>
      </c>
      <c r="F229" s="21">
        <v>56.3</v>
      </c>
      <c r="G229" s="22">
        <v>70.2</v>
      </c>
      <c r="H229" s="23">
        <v>67.599999999999994</v>
      </c>
      <c r="I229" s="24">
        <v>49.9</v>
      </c>
      <c r="J229" s="207">
        <v>54.7</v>
      </c>
      <c r="K229" s="23">
        <v>56.3</v>
      </c>
      <c r="L229" s="284">
        <v>49.9</v>
      </c>
      <c r="M229" s="441">
        <v>82.1</v>
      </c>
      <c r="N229" s="208">
        <v>72.400000000000006</v>
      </c>
      <c r="O229" s="35" t="s">
        <v>223</v>
      </c>
    </row>
    <row r="230" spans="1:15" ht="15" thickBot="1" x14ac:dyDescent="0.35">
      <c r="A230" s="164" t="s">
        <v>89</v>
      </c>
      <c r="B230" s="50">
        <v>42684</v>
      </c>
      <c r="C230" s="51">
        <v>39100</v>
      </c>
      <c r="D230" s="52">
        <v>43890</v>
      </c>
      <c r="E230" s="53">
        <v>39145</v>
      </c>
      <c r="F230" s="54">
        <v>43582</v>
      </c>
      <c r="G230" s="55">
        <v>38857</v>
      </c>
      <c r="H230" s="56">
        <v>43623</v>
      </c>
      <c r="I230" s="57">
        <v>44043</v>
      </c>
      <c r="J230" s="58">
        <v>44069</v>
      </c>
      <c r="K230" s="56">
        <v>43364</v>
      </c>
      <c r="L230" s="59">
        <v>43030</v>
      </c>
      <c r="M230" s="444">
        <v>42694</v>
      </c>
      <c r="N230" s="53">
        <v>43079</v>
      </c>
      <c r="O230" s="164" t="s">
        <v>89</v>
      </c>
    </row>
    <row r="231" spans="1:15" ht="15" thickTop="1" x14ac:dyDescent="0.3">
      <c r="A231" s="61" t="s">
        <v>828</v>
      </c>
      <c r="B231" s="62">
        <f>MAX(C231:N231)</f>
        <v>104.4</v>
      </c>
      <c r="C231" s="63">
        <v>104.4</v>
      </c>
      <c r="D231" s="64">
        <v>72</v>
      </c>
      <c r="E231" s="65"/>
      <c r="F231" s="66">
        <v>54.7</v>
      </c>
      <c r="G231" s="67">
        <v>86.8</v>
      </c>
      <c r="H231" s="68">
        <v>54.7</v>
      </c>
      <c r="I231" s="69">
        <v>64.8</v>
      </c>
      <c r="J231" s="70">
        <v>58.3</v>
      </c>
      <c r="K231" s="68">
        <v>61.6</v>
      </c>
      <c r="L231" s="71">
        <v>87.8</v>
      </c>
      <c r="M231" s="453">
        <v>72</v>
      </c>
      <c r="N231" s="65">
        <v>97.2</v>
      </c>
      <c r="O231" s="61" t="s">
        <v>828</v>
      </c>
    </row>
    <row r="232" spans="1:15" x14ac:dyDescent="0.3">
      <c r="A232" s="35" t="s">
        <v>223</v>
      </c>
      <c r="B232" s="18">
        <v>180</v>
      </c>
      <c r="C232" s="17">
        <v>151</v>
      </c>
      <c r="D232" s="19">
        <v>151</v>
      </c>
      <c r="E232" s="20">
        <v>126</v>
      </c>
      <c r="F232" s="21">
        <v>180</v>
      </c>
      <c r="G232" s="22">
        <v>133</v>
      </c>
      <c r="H232" s="23">
        <v>108</v>
      </c>
      <c r="I232" s="24">
        <v>94</v>
      </c>
      <c r="J232" s="25">
        <v>108</v>
      </c>
      <c r="K232" s="23">
        <v>96.5</v>
      </c>
      <c r="L232" s="26">
        <v>180</v>
      </c>
      <c r="M232" s="441">
        <v>122</v>
      </c>
      <c r="N232" s="20">
        <v>148</v>
      </c>
      <c r="O232" s="35" t="s">
        <v>223</v>
      </c>
    </row>
    <row r="233" spans="1:15" x14ac:dyDescent="0.3">
      <c r="A233" s="35" t="s">
        <v>86</v>
      </c>
      <c r="B233" s="18">
        <v>1949</v>
      </c>
      <c r="C233" s="17">
        <v>1966</v>
      </c>
      <c r="D233" s="19">
        <v>1990</v>
      </c>
      <c r="E233" s="20">
        <v>1984</v>
      </c>
      <c r="F233" s="21">
        <v>1949</v>
      </c>
      <c r="G233" s="22">
        <v>1949</v>
      </c>
      <c r="H233" s="23">
        <v>1993</v>
      </c>
      <c r="I233" s="24">
        <v>1983</v>
      </c>
      <c r="J233" s="25">
        <v>1949</v>
      </c>
      <c r="K233" s="23">
        <v>2012</v>
      </c>
      <c r="L233" s="26">
        <v>1949</v>
      </c>
      <c r="M233" s="441" t="s">
        <v>99</v>
      </c>
      <c r="N233" s="20">
        <v>2004</v>
      </c>
      <c r="O233" s="35" t="s">
        <v>86</v>
      </c>
    </row>
    <row r="234" spans="1:15" x14ac:dyDescent="0.3">
      <c r="A234" s="16" t="s">
        <v>827</v>
      </c>
      <c r="B234" s="16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6" t="s">
        <v>827</v>
      </c>
    </row>
    <row r="235" spans="1:15" x14ac:dyDescent="0.3">
      <c r="A235" s="263" t="s">
        <v>389</v>
      </c>
      <c r="B235" s="264">
        <f>SUM(C235:N235)</f>
        <v>60.5</v>
      </c>
      <c r="C235" s="265">
        <v>4.5</v>
      </c>
      <c r="D235" s="266">
        <v>6</v>
      </c>
      <c r="E235" s="267">
        <v>5.5</v>
      </c>
      <c r="F235" s="268">
        <v>9</v>
      </c>
      <c r="G235" s="269">
        <v>2.5</v>
      </c>
      <c r="H235" s="270">
        <v>5.5</v>
      </c>
      <c r="I235" s="271">
        <v>7</v>
      </c>
      <c r="J235" s="272">
        <v>5</v>
      </c>
      <c r="K235" s="270">
        <v>4.5</v>
      </c>
      <c r="L235" s="273">
        <v>3</v>
      </c>
      <c r="M235" s="447">
        <v>6.5</v>
      </c>
      <c r="N235" s="267">
        <v>1.5</v>
      </c>
      <c r="O235" s="263" t="s">
        <v>389</v>
      </c>
    </row>
    <row r="236" spans="1:15" x14ac:dyDescent="0.3">
      <c r="A236" s="287" t="s">
        <v>227</v>
      </c>
      <c r="B236" s="253">
        <f>SUM(C236:N236)</f>
        <v>29.189999999999998</v>
      </c>
      <c r="C236" s="276">
        <v>1.65</v>
      </c>
      <c r="D236" s="277">
        <v>2.78</v>
      </c>
      <c r="E236" s="278">
        <v>3.68</v>
      </c>
      <c r="F236" s="279">
        <v>1.75</v>
      </c>
      <c r="G236" s="280">
        <v>4.08</v>
      </c>
      <c r="H236" s="281">
        <v>3.73</v>
      </c>
      <c r="I236" s="282">
        <v>2.08</v>
      </c>
      <c r="J236" s="283">
        <v>1.46</v>
      </c>
      <c r="K236" s="281">
        <v>2.13</v>
      </c>
      <c r="L236" s="284">
        <v>2.0299999999999998</v>
      </c>
      <c r="M236" s="440">
        <v>1.92</v>
      </c>
      <c r="N236" s="278">
        <v>1.9</v>
      </c>
      <c r="O236" s="287" t="s">
        <v>227</v>
      </c>
    </row>
    <row r="237" spans="1:15" x14ac:dyDescent="0.3">
      <c r="A237" s="35" t="s">
        <v>228</v>
      </c>
      <c r="B237" s="18" t="s">
        <v>499</v>
      </c>
      <c r="C237" s="288" t="s">
        <v>500</v>
      </c>
      <c r="D237" s="31" t="s">
        <v>406</v>
      </c>
      <c r="E237" s="32" t="s">
        <v>766</v>
      </c>
      <c r="F237" s="33" t="s">
        <v>859</v>
      </c>
      <c r="G237" s="22" t="s">
        <v>503</v>
      </c>
      <c r="H237" s="23" t="s">
        <v>736</v>
      </c>
      <c r="I237" s="24" t="s">
        <v>523</v>
      </c>
      <c r="J237" s="84" t="s">
        <v>723</v>
      </c>
      <c r="K237" s="255" t="s">
        <v>444</v>
      </c>
      <c r="L237" s="36" t="s">
        <v>505</v>
      </c>
      <c r="M237" s="459" t="s">
        <v>726</v>
      </c>
      <c r="N237" s="32" t="s">
        <v>500</v>
      </c>
      <c r="O237" s="35" t="s">
        <v>228</v>
      </c>
    </row>
    <row r="238" spans="1:15" ht="15" thickBot="1" x14ac:dyDescent="0.35">
      <c r="A238" s="149" t="s">
        <v>239</v>
      </c>
      <c r="B238" s="88" t="s">
        <v>240</v>
      </c>
      <c r="C238" s="89" t="s">
        <v>812</v>
      </c>
      <c r="D238" s="90" t="s">
        <v>812</v>
      </c>
      <c r="E238" s="91" t="s">
        <v>773</v>
      </c>
      <c r="F238" s="92" t="s">
        <v>354</v>
      </c>
      <c r="G238" s="93" t="s">
        <v>244</v>
      </c>
      <c r="H238" s="94" t="s">
        <v>800</v>
      </c>
      <c r="I238" s="95" t="s">
        <v>764</v>
      </c>
      <c r="J238" s="257" t="s">
        <v>800</v>
      </c>
      <c r="K238" s="302" t="s">
        <v>773</v>
      </c>
      <c r="L238" s="97" t="s">
        <v>353</v>
      </c>
      <c r="M238" s="450" t="s">
        <v>782</v>
      </c>
      <c r="N238" s="91" t="s">
        <v>782</v>
      </c>
      <c r="O238" s="149" t="s">
        <v>239</v>
      </c>
    </row>
    <row r="239" spans="1:15" ht="15" thickTop="1" x14ac:dyDescent="0.3">
      <c r="A239" s="289" t="s">
        <v>396</v>
      </c>
      <c r="B239" s="151">
        <f>SUM(C239:N239)</f>
        <v>11</v>
      </c>
      <c r="C239" s="290">
        <v>0.5</v>
      </c>
      <c r="D239" s="465">
        <v>0</v>
      </c>
      <c r="E239" s="292">
        <v>0.5</v>
      </c>
      <c r="F239" s="293">
        <v>0</v>
      </c>
      <c r="G239" s="294">
        <v>0.5</v>
      </c>
      <c r="H239" s="295">
        <v>1.5</v>
      </c>
      <c r="I239" s="463">
        <v>1.5</v>
      </c>
      <c r="J239" s="70">
        <v>0</v>
      </c>
      <c r="K239" s="295">
        <v>0</v>
      </c>
      <c r="L239" s="298">
        <v>1.5</v>
      </c>
      <c r="M239" s="439">
        <v>4</v>
      </c>
      <c r="N239" s="292">
        <v>1</v>
      </c>
      <c r="O239" s="289" t="s">
        <v>396</v>
      </c>
    </row>
    <row r="240" spans="1:15" x14ac:dyDescent="0.3">
      <c r="A240" s="287" t="s">
        <v>248</v>
      </c>
      <c r="B240" s="253">
        <f>SUM(C240:N240)</f>
        <v>11.75</v>
      </c>
      <c r="C240" s="276">
        <v>0.63</v>
      </c>
      <c r="D240" s="277">
        <v>1.38</v>
      </c>
      <c r="E240" s="278">
        <v>2.13</v>
      </c>
      <c r="F240" s="279">
        <v>2.2599999999999998</v>
      </c>
      <c r="G240" s="280">
        <v>1.08</v>
      </c>
      <c r="H240" s="281">
        <v>0.63</v>
      </c>
      <c r="I240" s="282">
        <v>0.25</v>
      </c>
      <c r="J240" s="283">
        <v>0.78</v>
      </c>
      <c r="K240" s="281">
        <v>0.88</v>
      </c>
      <c r="L240" s="284">
        <v>0.48</v>
      </c>
      <c r="M240" s="440">
        <v>0.2</v>
      </c>
      <c r="N240" s="278">
        <v>1.05</v>
      </c>
      <c r="O240" s="287" t="s">
        <v>248</v>
      </c>
    </row>
    <row r="241" spans="1:15" x14ac:dyDescent="0.3">
      <c r="A241" s="35" t="s">
        <v>249</v>
      </c>
      <c r="B241" s="18" t="s">
        <v>250</v>
      </c>
      <c r="C241" s="17" t="s">
        <v>251</v>
      </c>
      <c r="D241" s="19" t="s">
        <v>252</v>
      </c>
      <c r="E241" s="20" t="s">
        <v>253</v>
      </c>
      <c r="F241" s="21" t="s">
        <v>254</v>
      </c>
      <c r="G241" s="22" t="s">
        <v>255</v>
      </c>
      <c r="H241" s="23" t="s">
        <v>256</v>
      </c>
      <c r="I241" s="24" t="s">
        <v>257</v>
      </c>
      <c r="J241" s="25" t="s">
        <v>258</v>
      </c>
      <c r="K241" s="23" t="s">
        <v>259</v>
      </c>
      <c r="L241" s="26" t="s">
        <v>260</v>
      </c>
      <c r="M241" s="441" t="s">
        <v>856</v>
      </c>
      <c r="N241" s="20" t="s">
        <v>262</v>
      </c>
      <c r="O241" s="35" t="s">
        <v>249</v>
      </c>
    </row>
    <row r="242" spans="1:15" ht="15" thickBot="1" x14ac:dyDescent="0.35">
      <c r="A242" s="149" t="s">
        <v>263</v>
      </c>
      <c r="B242" s="88" t="s">
        <v>507</v>
      </c>
      <c r="C242" s="262" t="s">
        <v>812</v>
      </c>
      <c r="D242" s="300" t="s">
        <v>851</v>
      </c>
      <c r="E242" s="258" t="s">
        <v>540</v>
      </c>
      <c r="F242" s="301" t="s">
        <v>851</v>
      </c>
      <c r="G242" s="261" t="s">
        <v>812</v>
      </c>
      <c r="H242" s="302" t="s">
        <v>800</v>
      </c>
      <c r="I242" s="320" t="s">
        <v>812</v>
      </c>
      <c r="J242" s="257" t="s">
        <v>851</v>
      </c>
      <c r="K242" s="302" t="s">
        <v>851</v>
      </c>
      <c r="L242" s="303" t="s">
        <v>800</v>
      </c>
      <c r="M242" s="460" t="s">
        <v>812</v>
      </c>
      <c r="N242" s="91" t="s">
        <v>812</v>
      </c>
      <c r="O242" s="149" t="s">
        <v>263</v>
      </c>
    </row>
    <row r="243" spans="1:15" ht="15" thickTop="1" x14ac:dyDescent="0.3">
      <c r="A243" s="289" t="s">
        <v>399</v>
      </c>
      <c r="B243" s="151">
        <f>SUM(C243:N243)</f>
        <v>1</v>
      </c>
      <c r="C243" s="290">
        <v>0</v>
      </c>
      <c r="D243" s="465">
        <v>0</v>
      </c>
      <c r="E243" s="292">
        <v>0.5</v>
      </c>
      <c r="F243" s="293">
        <v>0</v>
      </c>
      <c r="G243" s="294">
        <v>0</v>
      </c>
      <c r="H243" s="295">
        <v>0</v>
      </c>
      <c r="I243" s="463">
        <v>0.5</v>
      </c>
      <c r="J243" s="70">
        <v>0</v>
      </c>
      <c r="K243" s="295">
        <v>0</v>
      </c>
      <c r="L243" s="298">
        <v>0</v>
      </c>
      <c r="M243" s="439">
        <v>0</v>
      </c>
      <c r="N243" s="292">
        <v>0</v>
      </c>
      <c r="O243" s="289" t="s">
        <v>399</v>
      </c>
    </row>
    <row r="244" spans="1:15" x14ac:dyDescent="0.3">
      <c r="A244" s="287" t="s">
        <v>269</v>
      </c>
      <c r="B244" s="253">
        <f>SUM(C244:N244)</f>
        <v>35.85</v>
      </c>
      <c r="C244" s="276">
        <v>3.13</v>
      </c>
      <c r="D244" s="277">
        <v>3.22</v>
      </c>
      <c r="E244" s="278">
        <v>4.4400000000000004</v>
      </c>
      <c r="F244" s="279">
        <v>4.12</v>
      </c>
      <c r="G244" s="280">
        <v>3.32</v>
      </c>
      <c r="H244" s="281">
        <v>2.6</v>
      </c>
      <c r="I244" s="282">
        <v>1.45</v>
      </c>
      <c r="J244" s="283">
        <v>1.35</v>
      </c>
      <c r="K244" s="281">
        <v>2.5099999999999998</v>
      </c>
      <c r="L244" s="284">
        <v>3.21</v>
      </c>
      <c r="M244" s="440">
        <v>2.68</v>
      </c>
      <c r="N244" s="278">
        <v>3.82</v>
      </c>
      <c r="O244" s="287" t="s">
        <v>269</v>
      </c>
    </row>
    <row r="245" spans="1:15" x14ac:dyDescent="0.3">
      <c r="A245" s="35" t="s">
        <v>270</v>
      </c>
      <c r="B245" s="18" t="s">
        <v>525</v>
      </c>
      <c r="C245" s="17" t="s">
        <v>425</v>
      </c>
      <c r="D245" s="19" t="s">
        <v>465</v>
      </c>
      <c r="E245" s="32" t="s">
        <v>526</v>
      </c>
      <c r="F245" s="33" t="s">
        <v>527</v>
      </c>
      <c r="G245" s="22" t="s">
        <v>466</v>
      </c>
      <c r="H245" s="23" t="s">
        <v>428</v>
      </c>
      <c r="I245" s="24" t="s">
        <v>428</v>
      </c>
      <c r="J245" s="84" t="s">
        <v>528</v>
      </c>
      <c r="K245" s="23" t="s">
        <v>467</v>
      </c>
      <c r="L245" s="26" t="s">
        <v>276</v>
      </c>
      <c r="M245" s="459" t="s">
        <v>529</v>
      </c>
      <c r="N245" s="32" t="s">
        <v>770</v>
      </c>
      <c r="O245" s="35" t="s">
        <v>270</v>
      </c>
    </row>
    <row r="246" spans="1:15" ht="15" thickBot="1" x14ac:dyDescent="0.35">
      <c r="A246" s="149" t="s">
        <v>279</v>
      </c>
      <c r="B246" s="88" t="s">
        <v>744</v>
      </c>
      <c r="C246" s="89" t="s">
        <v>851</v>
      </c>
      <c r="D246" s="90" t="s">
        <v>851</v>
      </c>
      <c r="E246" s="91" t="s">
        <v>855</v>
      </c>
      <c r="F246" s="92" t="s">
        <v>851</v>
      </c>
      <c r="G246" s="93" t="s">
        <v>851</v>
      </c>
      <c r="H246" s="94" t="s">
        <v>851</v>
      </c>
      <c r="I246" s="95" t="s">
        <v>782</v>
      </c>
      <c r="J246" s="257" t="s">
        <v>851</v>
      </c>
      <c r="K246" s="94" t="s">
        <v>851</v>
      </c>
      <c r="L246" s="97" t="s">
        <v>851</v>
      </c>
      <c r="M246" s="450" t="s">
        <v>851</v>
      </c>
      <c r="N246" s="91" t="s">
        <v>851</v>
      </c>
      <c r="O246" s="149" t="s">
        <v>279</v>
      </c>
    </row>
    <row r="247" spans="1:15" ht="15" thickTop="1" x14ac:dyDescent="0.3">
      <c r="A247" s="289" t="s">
        <v>402</v>
      </c>
      <c r="B247" s="151">
        <f>SUM(C247:N247)</f>
        <v>20.5</v>
      </c>
      <c r="C247" s="290">
        <v>3.5</v>
      </c>
      <c r="D247" s="465">
        <v>5.5</v>
      </c>
      <c r="E247" s="292">
        <v>3</v>
      </c>
      <c r="F247" s="293">
        <v>1</v>
      </c>
      <c r="G247" s="294">
        <v>0</v>
      </c>
      <c r="H247" s="295">
        <v>0</v>
      </c>
      <c r="I247" s="463">
        <v>0</v>
      </c>
      <c r="J247" s="70">
        <v>0</v>
      </c>
      <c r="K247" s="295">
        <v>5.5</v>
      </c>
      <c r="L247" s="298">
        <v>0.5</v>
      </c>
      <c r="M247" s="439">
        <v>0.5</v>
      </c>
      <c r="N247" s="292">
        <v>1</v>
      </c>
      <c r="O247" s="289" t="s">
        <v>402</v>
      </c>
    </row>
    <row r="248" spans="1:15" x14ac:dyDescent="0.3">
      <c r="A248" s="287" t="s">
        <v>282</v>
      </c>
      <c r="B248" s="253">
        <f>SUM(C248:N248)</f>
        <v>43.22</v>
      </c>
      <c r="C248" s="276">
        <v>4.22</v>
      </c>
      <c r="D248" s="277">
        <v>3.65</v>
      </c>
      <c r="E248" s="278">
        <v>3.43</v>
      </c>
      <c r="F248" s="279">
        <v>3.8</v>
      </c>
      <c r="G248" s="280">
        <v>2.94</v>
      </c>
      <c r="H248" s="281">
        <v>3.09</v>
      </c>
      <c r="I248" s="282">
        <v>2.82</v>
      </c>
      <c r="J248" s="283">
        <v>2.4300000000000002</v>
      </c>
      <c r="K248" s="281">
        <v>3.59</v>
      </c>
      <c r="L248" s="284">
        <v>4.68</v>
      </c>
      <c r="M248" s="440">
        <v>5.16</v>
      </c>
      <c r="N248" s="278">
        <v>3.41</v>
      </c>
      <c r="O248" s="287" t="s">
        <v>282</v>
      </c>
    </row>
    <row r="249" spans="1:15" x14ac:dyDescent="0.3">
      <c r="A249" s="35" t="s">
        <v>283</v>
      </c>
      <c r="B249" s="18" t="s">
        <v>808</v>
      </c>
      <c r="C249" s="17" t="s">
        <v>429</v>
      </c>
      <c r="D249" s="19" t="s">
        <v>801</v>
      </c>
      <c r="E249" s="20" t="s">
        <v>783</v>
      </c>
      <c r="F249" s="33" t="s">
        <v>788</v>
      </c>
      <c r="G249" s="22" t="s">
        <v>813</v>
      </c>
      <c r="H249" s="23" t="s">
        <v>789</v>
      </c>
      <c r="I249" s="24" t="s">
        <v>722</v>
      </c>
      <c r="J249" s="84" t="s">
        <v>803</v>
      </c>
      <c r="K249" s="23" t="s">
        <v>789</v>
      </c>
      <c r="L249" s="26" t="s">
        <v>427</v>
      </c>
      <c r="M249" s="441" t="s">
        <v>794</v>
      </c>
      <c r="N249" s="20" t="s">
        <v>807</v>
      </c>
      <c r="O249" s="35" t="s">
        <v>283</v>
      </c>
    </row>
    <row r="250" spans="1:15" ht="15" thickBot="1" x14ac:dyDescent="0.35">
      <c r="A250" s="149" t="s">
        <v>287</v>
      </c>
      <c r="B250" s="88" t="s">
        <v>288</v>
      </c>
      <c r="C250" s="89" t="s">
        <v>530</v>
      </c>
      <c r="D250" s="90" t="s">
        <v>353</v>
      </c>
      <c r="E250" s="258" t="s">
        <v>486</v>
      </c>
      <c r="F250" s="92" t="s">
        <v>854</v>
      </c>
      <c r="G250" s="93" t="s">
        <v>851</v>
      </c>
      <c r="H250" s="94" t="s">
        <v>851</v>
      </c>
      <c r="I250" s="95" t="s">
        <v>851</v>
      </c>
      <c r="J250" s="96" t="s">
        <v>851</v>
      </c>
      <c r="K250" s="94" t="s">
        <v>246</v>
      </c>
      <c r="L250" s="97" t="s">
        <v>812</v>
      </c>
      <c r="M250" s="450" t="s">
        <v>245</v>
      </c>
      <c r="N250" s="91" t="s">
        <v>245</v>
      </c>
      <c r="O250" s="149" t="s">
        <v>287</v>
      </c>
    </row>
    <row r="251" spans="1:15" ht="15" thickTop="1" x14ac:dyDescent="0.3">
      <c r="A251" s="289" t="s">
        <v>404</v>
      </c>
      <c r="B251" s="151">
        <f>SUM(C251:N251)</f>
        <v>96</v>
      </c>
      <c r="C251" s="290">
        <v>8.5</v>
      </c>
      <c r="D251" s="465">
        <v>9.5</v>
      </c>
      <c r="E251" s="292">
        <v>3.5</v>
      </c>
      <c r="F251" s="293">
        <v>4</v>
      </c>
      <c r="G251" s="294">
        <v>10.5</v>
      </c>
      <c r="H251" s="295">
        <v>8.5</v>
      </c>
      <c r="I251" s="463">
        <v>8</v>
      </c>
      <c r="J251" s="70">
        <v>4</v>
      </c>
      <c r="K251" s="295">
        <v>8.5</v>
      </c>
      <c r="L251" s="298">
        <v>12</v>
      </c>
      <c r="M251" s="439">
        <v>5.5</v>
      </c>
      <c r="N251" s="292">
        <v>13.5</v>
      </c>
      <c r="O251" s="289" t="s">
        <v>404</v>
      </c>
    </row>
    <row r="252" spans="1:15" x14ac:dyDescent="0.3">
      <c r="A252" s="287" t="s">
        <v>290</v>
      </c>
      <c r="B252" s="253">
        <f>SUM(C252:N252)</f>
        <v>45.61</v>
      </c>
      <c r="C252" s="276">
        <v>5.58</v>
      </c>
      <c r="D252" s="277">
        <v>3.3</v>
      </c>
      <c r="E252" s="278">
        <v>2.88</v>
      </c>
      <c r="F252" s="279">
        <v>2.35</v>
      </c>
      <c r="G252" s="280">
        <v>2.54</v>
      </c>
      <c r="H252" s="281">
        <v>2.12</v>
      </c>
      <c r="I252" s="282">
        <v>1.88</v>
      </c>
      <c r="J252" s="283">
        <v>3.15</v>
      </c>
      <c r="K252" s="281">
        <v>3.78</v>
      </c>
      <c r="L252" s="284">
        <v>6.39</v>
      </c>
      <c r="M252" s="440">
        <v>6.13</v>
      </c>
      <c r="N252" s="278">
        <v>5.51</v>
      </c>
      <c r="O252" s="287" t="s">
        <v>290</v>
      </c>
    </row>
    <row r="253" spans="1:15" x14ac:dyDescent="0.3">
      <c r="A253" s="35" t="s">
        <v>291</v>
      </c>
      <c r="B253" s="18" t="s">
        <v>824</v>
      </c>
      <c r="C253" s="17" t="s">
        <v>467</v>
      </c>
      <c r="D253" s="19" t="s">
        <v>853</v>
      </c>
      <c r="E253" s="32" t="s">
        <v>472</v>
      </c>
      <c r="F253" s="33" t="s">
        <v>487</v>
      </c>
      <c r="G253" s="22" t="s">
        <v>860</v>
      </c>
      <c r="H253" s="23" t="s">
        <v>861</v>
      </c>
      <c r="I253" s="24" t="s">
        <v>858</v>
      </c>
      <c r="J253" s="84" t="s">
        <v>473</v>
      </c>
      <c r="K253" s="255" t="s">
        <v>755</v>
      </c>
      <c r="L253" s="26" t="s">
        <v>815</v>
      </c>
      <c r="M253" s="459" t="s">
        <v>816</v>
      </c>
      <c r="N253" s="20" t="s">
        <v>817</v>
      </c>
      <c r="O253" s="35" t="s">
        <v>291</v>
      </c>
    </row>
    <row r="254" spans="1:15" ht="15" thickBot="1" x14ac:dyDescent="0.35">
      <c r="A254" s="149" t="s">
        <v>295</v>
      </c>
      <c r="B254" s="88" t="s">
        <v>296</v>
      </c>
      <c r="C254" s="262" t="s">
        <v>512</v>
      </c>
      <c r="D254" s="90" t="s">
        <v>354</v>
      </c>
      <c r="E254" s="91" t="s">
        <v>812</v>
      </c>
      <c r="F254" s="301" t="s">
        <v>750</v>
      </c>
      <c r="G254" s="93" t="s">
        <v>510</v>
      </c>
      <c r="H254" s="94" t="s">
        <v>242</v>
      </c>
      <c r="I254" s="95" t="s">
        <v>814</v>
      </c>
      <c r="J254" s="96" t="s">
        <v>242</v>
      </c>
      <c r="K254" s="94" t="s">
        <v>243</v>
      </c>
      <c r="L254" s="97" t="s">
        <v>235</v>
      </c>
      <c r="M254" s="450" t="s">
        <v>245</v>
      </c>
      <c r="N254" s="91" t="s">
        <v>245</v>
      </c>
      <c r="O254" s="149" t="s">
        <v>295</v>
      </c>
    </row>
    <row r="255" spans="1:15" ht="15" thickTop="1" x14ac:dyDescent="0.3">
      <c r="A255" s="289" t="s">
        <v>410</v>
      </c>
      <c r="B255" s="151">
        <f>SUM(C255:N255)</f>
        <v>37</v>
      </c>
      <c r="C255" s="290">
        <v>6.5</v>
      </c>
      <c r="D255" s="465">
        <v>3</v>
      </c>
      <c r="E255" s="292">
        <v>5</v>
      </c>
      <c r="F255" s="293">
        <v>1</v>
      </c>
      <c r="G255" s="294">
        <v>4.5</v>
      </c>
      <c r="H255" s="295">
        <v>0.5</v>
      </c>
      <c r="I255" s="463">
        <v>0.5</v>
      </c>
      <c r="J255" s="70">
        <v>0.5</v>
      </c>
      <c r="K255" s="295">
        <v>0</v>
      </c>
      <c r="L255" s="298">
        <v>4.5</v>
      </c>
      <c r="M255" s="439">
        <v>4.5</v>
      </c>
      <c r="N255" s="292">
        <v>6.5</v>
      </c>
      <c r="O255" s="289" t="s">
        <v>410</v>
      </c>
    </row>
    <row r="256" spans="1:15" x14ac:dyDescent="0.3">
      <c r="A256" s="287" t="s">
        <v>299</v>
      </c>
      <c r="B256" s="253">
        <f>SUM(C256:N256)</f>
        <v>48.949999999999996</v>
      </c>
      <c r="C256" s="276">
        <v>5.43</v>
      </c>
      <c r="D256" s="277">
        <v>4.47</v>
      </c>
      <c r="E256" s="278">
        <v>3.7</v>
      </c>
      <c r="F256" s="279">
        <v>3.08</v>
      </c>
      <c r="G256" s="280">
        <v>2.98</v>
      </c>
      <c r="H256" s="281">
        <v>3.03</v>
      </c>
      <c r="I256" s="282">
        <v>4.22</v>
      </c>
      <c r="J256" s="283">
        <v>4.4800000000000004</v>
      </c>
      <c r="K256" s="281">
        <v>4.05</v>
      </c>
      <c r="L256" s="284">
        <v>4.82</v>
      </c>
      <c r="M256" s="440">
        <v>4.3899999999999997</v>
      </c>
      <c r="N256" s="278">
        <v>4.3</v>
      </c>
      <c r="O256" s="287" t="s">
        <v>299</v>
      </c>
    </row>
    <row r="257" spans="1:15" x14ac:dyDescent="0.3">
      <c r="A257" s="35" t="s">
        <v>300</v>
      </c>
      <c r="B257" s="18" t="s">
        <v>809</v>
      </c>
      <c r="C257" s="17" t="s">
        <v>368</v>
      </c>
      <c r="D257" s="19" t="s">
        <v>813</v>
      </c>
      <c r="E257" s="20" t="s">
        <v>774</v>
      </c>
      <c r="F257" s="33" t="s">
        <v>775</v>
      </c>
      <c r="G257" s="22" t="s">
        <v>777</v>
      </c>
      <c r="H257" s="23" t="s">
        <v>775</v>
      </c>
      <c r="I257" s="24" t="s">
        <v>253</v>
      </c>
      <c r="J257" s="25" t="s">
        <v>804</v>
      </c>
      <c r="K257" s="23" t="s">
        <v>805</v>
      </c>
      <c r="L257" s="26" t="s">
        <v>280</v>
      </c>
      <c r="M257" s="441" t="s">
        <v>806</v>
      </c>
      <c r="N257" s="20" t="s">
        <v>755</v>
      </c>
      <c r="O257" s="35" t="s">
        <v>300</v>
      </c>
    </row>
    <row r="258" spans="1:15" ht="15" thickBot="1" x14ac:dyDescent="0.35">
      <c r="A258" s="149" t="s">
        <v>305</v>
      </c>
      <c r="B258" s="88" t="s">
        <v>513</v>
      </c>
      <c r="C258" s="262" t="s">
        <v>542</v>
      </c>
      <c r="D258" s="90" t="s">
        <v>715</v>
      </c>
      <c r="E258" s="258" t="s">
        <v>531</v>
      </c>
      <c r="F258" s="92" t="s">
        <v>447</v>
      </c>
      <c r="G258" s="93" t="s">
        <v>464</v>
      </c>
      <c r="H258" s="94" t="s">
        <v>483</v>
      </c>
      <c r="I258" s="95" t="s">
        <v>748</v>
      </c>
      <c r="J258" s="96" t="s">
        <v>855</v>
      </c>
      <c r="K258" s="94" t="s">
        <v>851</v>
      </c>
      <c r="L258" s="97" t="s">
        <v>814</v>
      </c>
      <c r="M258" s="460" t="s">
        <v>510</v>
      </c>
      <c r="N258" s="258" t="s">
        <v>730</v>
      </c>
      <c r="O258" s="149" t="s">
        <v>305</v>
      </c>
    </row>
    <row r="259" spans="1:15" ht="15" thickTop="1" x14ac:dyDescent="0.3">
      <c r="A259" s="289" t="s">
        <v>414</v>
      </c>
      <c r="B259" s="151">
        <f>SUM(C259:N259)</f>
        <v>68</v>
      </c>
      <c r="C259" s="290">
        <v>5</v>
      </c>
      <c r="D259" s="465">
        <v>1.5</v>
      </c>
      <c r="E259" s="292">
        <v>9</v>
      </c>
      <c r="F259" s="293">
        <v>7</v>
      </c>
      <c r="G259" s="294">
        <v>11.5</v>
      </c>
      <c r="H259" s="295">
        <v>2.5</v>
      </c>
      <c r="I259" s="463">
        <v>7</v>
      </c>
      <c r="J259" s="70">
        <v>8</v>
      </c>
      <c r="K259" s="295">
        <v>7.5</v>
      </c>
      <c r="L259" s="298">
        <v>5</v>
      </c>
      <c r="M259" s="439">
        <v>2.5</v>
      </c>
      <c r="N259" s="292">
        <v>1.5</v>
      </c>
      <c r="O259" s="289" t="s">
        <v>414</v>
      </c>
    </row>
    <row r="260" spans="1:15" x14ac:dyDescent="0.3">
      <c r="A260" s="287" t="s">
        <v>312</v>
      </c>
      <c r="B260" s="253">
        <f>SUM(C260:N260)</f>
        <v>112.31</v>
      </c>
      <c r="C260" s="276">
        <v>7.45</v>
      </c>
      <c r="D260" s="277">
        <v>7.34</v>
      </c>
      <c r="E260" s="278">
        <v>8.43</v>
      </c>
      <c r="F260" s="279">
        <v>8.1999999999999993</v>
      </c>
      <c r="G260" s="280">
        <v>10.96</v>
      </c>
      <c r="H260" s="281">
        <v>12.03</v>
      </c>
      <c r="I260" s="282">
        <v>14.76</v>
      </c>
      <c r="J260" s="283">
        <v>13.26</v>
      </c>
      <c r="K260" s="281">
        <v>9.16</v>
      </c>
      <c r="L260" s="284">
        <v>6.85</v>
      </c>
      <c r="M260" s="440">
        <v>5.87</v>
      </c>
      <c r="N260" s="278">
        <v>8</v>
      </c>
      <c r="O260" s="287" t="s">
        <v>312</v>
      </c>
    </row>
    <row r="261" spans="1:15" x14ac:dyDescent="0.3">
      <c r="A261" s="35" t="s">
        <v>313</v>
      </c>
      <c r="B261" s="18" t="s">
        <v>761</v>
      </c>
      <c r="C261" s="30" t="s">
        <v>543</v>
      </c>
      <c r="D261" s="19" t="s">
        <v>765</v>
      </c>
      <c r="E261" s="32" t="s">
        <v>802</v>
      </c>
      <c r="F261" s="21" t="s">
        <v>720</v>
      </c>
      <c r="G261" s="22" t="s">
        <v>751</v>
      </c>
      <c r="H261" s="255" t="s">
        <v>534</v>
      </c>
      <c r="I261" s="24" t="s">
        <v>768</v>
      </c>
      <c r="J261" s="84" t="s">
        <v>738</v>
      </c>
      <c r="K261" s="255" t="s">
        <v>518</v>
      </c>
      <c r="L261" s="26" t="s">
        <v>779</v>
      </c>
      <c r="M261" s="459" t="s">
        <v>760</v>
      </c>
      <c r="N261" s="32" t="s">
        <v>536</v>
      </c>
      <c r="O261" s="35" t="s">
        <v>313</v>
      </c>
    </row>
    <row r="262" spans="1:15" ht="15" thickBot="1" x14ac:dyDescent="0.35">
      <c r="A262" s="149" t="s">
        <v>320</v>
      </c>
      <c r="B262" s="88" t="s">
        <v>321</v>
      </c>
      <c r="C262" s="262" t="s">
        <v>491</v>
      </c>
      <c r="D262" s="90" t="s">
        <v>854</v>
      </c>
      <c r="E262" s="91" t="s">
        <v>230</v>
      </c>
      <c r="F262" s="92" t="s">
        <v>232</v>
      </c>
      <c r="G262" s="93" t="s">
        <v>854</v>
      </c>
      <c r="H262" s="94" t="s">
        <v>862</v>
      </c>
      <c r="I262" s="95" t="s">
        <v>322</v>
      </c>
      <c r="J262" s="96" t="s">
        <v>243</v>
      </c>
      <c r="K262" s="94" t="s">
        <v>243</v>
      </c>
      <c r="L262" s="97" t="s">
        <v>413</v>
      </c>
      <c r="M262" s="450" t="s">
        <v>795</v>
      </c>
      <c r="N262" s="91" t="s">
        <v>432</v>
      </c>
      <c r="O262" s="149" t="s">
        <v>320</v>
      </c>
    </row>
    <row r="263" spans="1:15" ht="15" thickTop="1" x14ac:dyDescent="0.3">
      <c r="A263" s="289" t="s">
        <v>419</v>
      </c>
      <c r="B263" s="151">
        <f>SUM(C263:N263)</f>
        <v>65</v>
      </c>
      <c r="C263" s="290">
        <v>2.5</v>
      </c>
      <c r="D263" s="466">
        <v>1.5</v>
      </c>
      <c r="E263" s="292">
        <v>4</v>
      </c>
      <c r="F263" s="293">
        <v>8</v>
      </c>
      <c r="G263" s="294">
        <v>1.5</v>
      </c>
      <c r="H263" s="295">
        <v>11.5</v>
      </c>
      <c r="I263" s="463">
        <v>6</v>
      </c>
      <c r="J263" s="70">
        <v>13</v>
      </c>
      <c r="K263" s="295">
        <v>3</v>
      </c>
      <c r="L263" s="298">
        <v>3.5</v>
      </c>
      <c r="M263" s="439">
        <v>6.5</v>
      </c>
      <c r="N263" s="292">
        <v>4</v>
      </c>
      <c r="O263" s="289" t="s">
        <v>419</v>
      </c>
    </row>
    <row r="264" spans="1:15" x14ac:dyDescent="0.3">
      <c r="A264" s="287" t="s">
        <v>324</v>
      </c>
      <c r="B264" s="253">
        <f>SUM(C264:N264)</f>
        <v>15.749999999999998</v>
      </c>
      <c r="C264" s="276">
        <v>1</v>
      </c>
      <c r="D264" s="277">
        <v>1.02</v>
      </c>
      <c r="E264" s="278">
        <v>0.9</v>
      </c>
      <c r="F264" s="279">
        <v>1.17</v>
      </c>
      <c r="G264" s="280">
        <v>1.5</v>
      </c>
      <c r="H264" s="281">
        <v>1.85</v>
      </c>
      <c r="I264" s="282">
        <v>1.48</v>
      </c>
      <c r="J264" s="283">
        <v>1.37</v>
      </c>
      <c r="K264" s="281">
        <v>1.73</v>
      </c>
      <c r="L264" s="284">
        <v>1.25</v>
      </c>
      <c r="M264" s="440">
        <v>1.45</v>
      </c>
      <c r="N264" s="278">
        <v>1.03</v>
      </c>
      <c r="O264" s="287" t="s">
        <v>324</v>
      </c>
    </row>
    <row r="265" spans="1:15" x14ac:dyDescent="0.3">
      <c r="A265" s="35" t="s">
        <v>325</v>
      </c>
      <c r="B265" s="18" t="s">
        <v>420</v>
      </c>
      <c r="C265" s="17" t="s">
        <v>799</v>
      </c>
      <c r="D265" s="19" t="s">
        <v>393</v>
      </c>
      <c r="E265" s="20" t="s">
        <v>856</v>
      </c>
      <c r="F265" s="33" t="s">
        <v>858</v>
      </c>
      <c r="G265" s="22" t="s">
        <v>379</v>
      </c>
      <c r="H265" s="23" t="s">
        <v>863</v>
      </c>
      <c r="I265" s="24" t="s">
        <v>864</v>
      </c>
      <c r="J265" s="25" t="s">
        <v>430</v>
      </c>
      <c r="K265" s="23" t="s">
        <v>328</v>
      </c>
      <c r="L265" s="26" t="s">
        <v>865</v>
      </c>
      <c r="M265" s="441" t="s">
        <v>866</v>
      </c>
      <c r="N265" s="20" t="s">
        <v>856</v>
      </c>
      <c r="O265" s="35" t="s">
        <v>325</v>
      </c>
    </row>
    <row r="266" spans="1:15" x14ac:dyDescent="0.3">
      <c r="A266" s="35" t="s">
        <v>329</v>
      </c>
      <c r="B266" s="18" t="s">
        <v>730</v>
      </c>
      <c r="C266" s="30" t="s">
        <v>782</v>
      </c>
      <c r="D266" s="31" t="s">
        <v>782</v>
      </c>
      <c r="E266" s="32" t="s">
        <v>782</v>
      </c>
      <c r="F266" s="33" t="s">
        <v>782</v>
      </c>
      <c r="G266" s="22" t="s">
        <v>748</v>
      </c>
      <c r="H266" s="255" t="s">
        <v>730</v>
      </c>
      <c r="I266" s="212" t="s">
        <v>773</v>
      </c>
      <c r="J266" s="84" t="s">
        <v>782</v>
      </c>
      <c r="K266" s="255" t="s">
        <v>730</v>
      </c>
      <c r="L266" s="26" t="s">
        <v>730</v>
      </c>
      <c r="M266" s="441" t="s">
        <v>730</v>
      </c>
      <c r="N266" s="20" t="s">
        <v>782</v>
      </c>
      <c r="O266" s="35" t="s">
        <v>329</v>
      </c>
    </row>
    <row r="267" spans="1:15" x14ac:dyDescent="0.3">
      <c r="A267" s="16" t="s">
        <v>331</v>
      </c>
      <c r="B267" s="16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6" t="s">
        <v>331</v>
      </c>
    </row>
    <row r="268" spans="1:15" x14ac:dyDescent="0.3">
      <c r="A268" s="35" t="s">
        <v>826</v>
      </c>
      <c r="B268" s="166">
        <f>AVERAGE(C268:N268)</f>
        <v>1016.9583333333334</v>
      </c>
      <c r="C268" s="5">
        <v>1012.2</v>
      </c>
      <c r="D268" s="424">
        <v>1016.3</v>
      </c>
      <c r="E268" s="7">
        <v>1022.9</v>
      </c>
      <c r="F268" s="8">
        <v>1021.6</v>
      </c>
      <c r="G268" s="9">
        <v>1012.1</v>
      </c>
      <c r="H268" s="10">
        <v>1018</v>
      </c>
      <c r="I268" s="429">
        <v>1015.3</v>
      </c>
      <c r="J268" s="12">
        <v>1017.5</v>
      </c>
      <c r="K268" s="10">
        <v>1018.5</v>
      </c>
      <c r="L268" s="13">
        <v>1017.3</v>
      </c>
      <c r="M268" s="442">
        <v>1017.5</v>
      </c>
      <c r="N268" s="7">
        <v>1014.3</v>
      </c>
      <c r="O268" s="35" t="s">
        <v>826</v>
      </c>
    </row>
    <row r="269" spans="1:15" x14ac:dyDescent="0.3">
      <c r="A269" s="287" t="s">
        <v>382</v>
      </c>
      <c r="B269" s="253">
        <f>MIN(C269:N269)</f>
        <v>982.6</v>
      </c>
      <c r="C269" s="276">
        <v>983</v>
      </c>
      <c r="D269" s="19">
        <v>988.6</v>
      </c>
      <c r="E269" s="278">
        <v>996</v>
      </c>
      <c r="F269" s="279">
        <v>1001.7</v>
      </c>
      <c r="G269" s="280">
        <v>997</v>
      </c>
      <c r="H269" s="281">
        <v>1006</v>
      </c>
      <c r="I269" s="24">
        <v>1000.3</v>
      </c>
      <c r="J269" s="257">
        <v>999.1</v>
      </c>
      <c r="K269" s="305">
        <v>1008.9</v>
      </c>
      <c r="L269" s="284">
        <v>989.4</v>
      </c>
      <c r="M269" s="440">
        <v>982.6</v>
      </c>
      <c r="N269" s="278">
        <v>987.9</v>
      </c>
      <c r="O269" s="287" t="s">
        <v>382</v>
      </c>
    </row>
    <row r="270" spans="1:15" x14ac:dyDescent="0.3">
      <c r="A270" s="149" t="s">
        <v>89</v>
      </c>
      <c r="B270" s="167"/>
      <c r="C270" s="168">
        <v>44217</v>
      </c>
      <c r="D270" s="169">
        <v>44228</v>
      </c>
      <c r="E270" s="170">
        <v>44268</v>
      </c>
      <c r="F270" s="171">
        <v>44314</v>
      </c>
      <c r="G270" s="172">
        <v>44325</v>
      </c>
      <c r="H270" s="173">
        <v>44367</v>
      </c>
      <c r="I270" s="174">
        <v>44383</v>
      </c>
      <c r="J270" s="200">
        <v>44415</v>
      </c>
      <c r="K270" s="173">
        <v>44447</v>
      </c>
      <c r="L270" s="176">
        <v>44490</v>
      </c>
      <c r="M270" s="457">
        <v>44527</v>
      </c>
      <c r="N270" s="170">
        <v>44540</v>
      </c>
      <c r="O270" s="149" t="s">
        <v>89</v>
      </c>
    </row>
    <row r="271" spans="1:15" x14ac:dyDescent="0.3">
      <c r="A271" s="149" t="s">
        <v>383</v>
      </c>
      <c r="B271" s="88">
        <f>MAX(C271:N271)</f>
        <v>1040.9000000000001</v>
      </c>
      <c r="C271" s="89">
        <v>1032.5999999999999</v>
      </c>
      <c r="D271" s="90">
        <v>1040.9000000000001</v>
      </c>
      <c r="E271" s="91">
        <v>1033.4000000000001</v>
      </c>
      <c r="F271" s="92">
        <v>1034.4000000000001</v>
      </c>
      <c r="G271" s="93">
        <v>1027.2</v>
      </c>
      <c r="H271" s="94">
        <v>1028.8</v>
      </c>
      <c r="I271" s="95">
        <v>1027.5999999999999</v>
      </c>
      <c r="J271" s="84">
        <v>1028.3</v>
      </c>
      <c r="K271" s="23">
        <v>1031.0999999999999</v>
      </c>
      <c r="L271" s="97">
        <v>1030.5</v>
      </c>
      <c r="M271" s="450">
        <v>1032.7</v>
      </c>
      <c r="N271" s="91">
        <v>1040</v>
      </c>
      <c r="O271" s="149" t="s">
        <v>383</v>
      </c>
    </row>
    <row r="272" spans="1:15" ht="15" thickBot="1" x14ac:dyDescent="0.35">
      <c r="A272" s="178" t="s">
        <v>89</v>
      </c>
      <c r="B272" s="179"/>
      <c r="C272" s="180">
        <v>44211</v>
      </c>
      <c r="D272" s="181">
        <v>44254</v>
      </c>
      <c r="E272" s="182">
        <v>44261</v>
      </c>
      <c r="F272" s="183">
        <v>44299</v>
      </c>
      <c r="G272" s="184">
        <v>44346</v>
      </c>
      <c r="H272" s="185">
        <v>44360</v>
      </c>
      <c r="I272" s="186">
        <v>44394</v>
      </c>
      <c r="J272" s="200">
        <v>44439</v>
      </c>
      <c r="K272" s="173">
        <v>44460</v>
      </c>
      <c r="L272" s="188">
        <v>44477</v>
      </c>
      <c r="M272" s="461">
        <v>44519</v>
      </c>
      <c r="N272" s="182">
        <v>44547</v>
      </c>
      <c r="O272" s="178" t="s">
        <v>89</v>
      </c>
    </row>
    <row r="273" spans="1:15" ht="15" thickTop="1" x14ac:dyDescent="0.3">
      <c r="A273" s="152" t="s">
        <v>384</v>
      </c>
      <c r="B273" s="166" t="e">
        <f>AVERAGE(C273:N273)</f>
        <v>#DIV/0!</v>
      </c>
      <c r="C273" s="190"/>
      <c r="D273" s="191"/>
      <c r="E273" s="192"/>
      <c r="F273" s="193"/>
      <c r="G273" s="194"/>
      <c r="H273" s="195"/>
      <c r="I273" s="121"/>
      <c r="J273" s="70"/>
      <c r="K273" s="68"/>
      <c r="L273" s="198"/>
      <c r="M273" s="462"/>
      <c r="N273" s="192"/>
      <c r="O273" s="152" t="s">
        <v>384</v>
      </c>
    </row>
    <row r="274" spans="1:15" x14ac:dyDescent="0.3">
      <c r="A274" s="15"/>
      <c r="B274" s="16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</row>
    <row r="275" spans="1:15" x14ac:dyDescent="0.3">
      <c r="A275" s="3" t="s">
        <v>825</v>
      </c>
      <c r="B275" s="4" t="s">
        <v>1</v>
      </c>
      <c r="C275" s="5" t="s">
        <v>2</v>
      </c>
      <c r="D275" s="6" t="s">
        <v>3</v>
      </c>
      <c r="E275" s="7" t="s">
        <v>4</v>
      </c>
      <c r="F275" s="8" t="s">
        <v>5</v>
      </c>
      <c r="G275" s="9" t="s">
        <v>6</v>
      </c>
      <c r="H275" s="10" t="s">
        <v>7</v>
      </c>
      <c r="I275" s="11" t="s">
        <v>8</v>
      </c>
      <c r="J275" s="12" t="s">
        <v>9</v>
      </c>
      <c r="K275" s="10" t="s">
        <v>10</v>
      </c>
      <c r="L275" s="13" t="s">
        <v>11</v>
      </c>
      <c r="M275" s="442" t="s">
        <v>12</v>
      </c>
      <c r="N275" s="7" t="s">
        <v>13</v>
      </c>
      <c r="O275" s="3" t="s">
        <v>825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46F28-F268-4827-83CF-C3F45149368D}">
  <dimension ref="A1:O274"/>
  <sheetViews>
    <sheetView workbookViewId="0">
      <selection activeCell="F16" sqref="F16"/>
    </sheetView>
  </sheetViews>
  <sheetFormatPr baseColWidth="10" defaultRowHeight="14.4" x14ac:dyDescent="0.3"/>
  <cols>
    <col min="1" max="1" width="45.88671875" customWidth="1"/>
    <col min="15" max="15" width="45.88671875" customWidth="1"/>
  </cols>
  <sheetData>
    <row r="1" spans="1:15" ht="15" thickBot="1" x14ac:dyDescent="0.35">
      <c r="A1" s="3" t="s">
        <v>867</v>
      </c>
      <c r="B1" s="307" t="s">
        <v>1</v>
      </c>
      <c r="C1" s="308" t="s">
        <v>2</v>
      </c>
      <c r="D1" s="309" t="s">
        <v>3</v>
      </c>
      <c r="E1" s="310" t="s">
        <v>4</v>
      </c>
      <c r="F1" s="311" t="s">
        <v>5</v>
      </c>
      <c r="G1" s="312" t="s">
        <v>6</v>
      </c>
      <c r="H1" s="313" t="s">
        <v>7</v>
      </c>
      <c r="I1" s="314" t="s">
        <v>8</v>
      </c>
      <c r="J1" s="315" t="s">
        <v>9</v>
      </c>
      <c r="K1" s="313" t="s">
        <v>10</v>
      </c>
      <c r="L1" s="316" t="s">
        <v>11</v>
      </c>
      <c r="M1" s="437" t="s">
        <v>12</v>
      </c>
      <c r="N1" s="310" t="s">
        <v>13</v>
      </c>
      <c r="O1" s="3" t="s">
        <v>867</v>
      </c>
    </row>
    <row r="2" spans="1:15" ht="15.6" thickTop="1" thickBot="1" x14ac:dyDescent="0.35">
      <c r="A2" s="318" t="s">
        <v>82</v>
      </c>
      <c r="B2" s="319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 t="s">
        <v>82</v>
      </c>
    </row>
    <row r="3" spans="1:15" ht="15" thickTop="1" x14ac:dyDescent="0.3">
      <c r="A3" s="263" t="s">
        <v>694</v>
      </c>
      <c r="B3" s="264">
        <f>INT(SUM(C3:N3)*100/12)/100</f>
        <v>8.0399999999999991</v>
      </c>
      <c r="C3" s="265">
        <v>2.13</v>
      </c>
      <c r="D3" s="266">
        <v>4.45</v>
      </c>
      <c r="E3" s="267">
        <v>4.16</v>
      </c>
      <c r="F3" s="268">
        <v>5.24</v>
      </c>
      <c r="G3" s="269">
        <v>9.35</v>
      </c>
      <c r="H3" s="270">
        <v>12</v>
      </c>
      <c r="I3" s="271">
        <v>13.5</v>
      </c>
      <c r="J3" s="272">
        <v>14.4</v>
      </c>
      <c r="K3" s="270">
        <v>11.2</v>
      </c>
      <c r="L3" s="273">
        <v>10.8</v>
      </c>
      <c r="M3" s="439">
        <v>7.35</v>
      </c>
      <c r="N3" s="267">
        <v>1.95</v>
      </c>
      <c r="O3" s="263" t="s">
        <v>694</v>
      </c>
    </row>
    <row r="4" spans="1:15" x14ac:dyDescent="0.3">
      <c r="A4" s="275" t="s">
        <v>84</v>
      </c>
      <c r="B4" s="253">
        <f>INT(SUM(C4:N4)*100/12)/100</f>
        <v>7.17</v>
      </c>
      <c r="C4" s="276">
        <v>1.94</v>
      </c>
      <c r="D4" s="277">
        <v>1.96</v>
      </c>
      <c r="E4" s="278">
        <v>3.28</v>
      </c>
      <c r="F4" s="279">
        <v>4.95</v>
      </c>
      <c r="G4" s="280">
        <v>8.2799999999999994</v>
      </c>
      <c r="H4" s="281">
        <v>11.56</v>
      </c>
      <c r="I4" s="282">
        <v>13.39</v>
      </c>
      <c r="J4" s="283">
        <v>13.4</v>
      </c>
      <c r="K4" s="281">
        <v>10.75</v>
      </c>
      <c r="L4" s="284">
        <v>8.75</v>
      </c>
      <c r="M4" s="440">
        <v>5.1100000000000003</v>
      </c>
      <c r="N4" s="278">
        <v>2.68</v>
      </c>
      <c r="O4" s="275" t="s">
        <v>84</v>
      </c>
    </row>
    <row r="5" spans="1:15" x14ac:dyDescent="0.3">
      <c r="A5" s="2" t="s">
        <v>21</v>
      </c>
      <c r="B5" s="18">
        <f t="shared" ref="B5:N5" si="0">B3-B4</f>
        <v>0.86999999999999922</v>
      </c>
      <c r="C5" s="17">
        <f t="shared" si="0"/>
        <v>0.18999999999999995</v>
      </c>
      <c r="D5" s="19">
        <f t="shared" si="0"/>
        <v>2.4900000000000002</v>
      </c>
      <c r="E5" s="20">
        <f t="shared" si="0"/>
        <v>0.88000000000000034</v>
      </c>
      <c r="F5" s="21">
        <f t="shared" si="0"/>
        <v>0.29000000000000004</v>
      </c>
      <c r="G5" s="22">
        <f t="shared" si="0"/>
        <v>1.0700000000000003</v>
      </c>
      <c r="H5" s="23">
        <f t="shared" si="0"/>
        <v>0.4399999999999995</v>
      </c>
      <c r="I5" s="24">
        <f t="shared" si="0"/>
        <v>0.10999999999999943</v>
      </c>
      <c r="J5" s="25">
        <f t="shared" si="0"/>
        <v>1</v>
      </c>
      <c r="K5" s="23">
        <f t="shared" si="0"/>
        <v>0.44999999999999929</v>
      </c>
      <c r="L5" s="26">
        <f t="shared" si="0"/>
        <v>2.0500000000000007</v>
      </c>
      <c r="M5" s="441">
        <f t="shared" si="0"/>
        <v>2.2399999999999993</v>
      </c>
      <c r="N5" s="20">
        <f t="shared" si="0"/>
        <v>-0.7300000000000002</v>
      </c>
      <c r="O5" s="2" t="s">
        <v>21</v>
      </c>
    </row>
    <row r="6" spans="1:15" x14ac:dyDescent="0.3">
      <c r="A6" s="2" t="s">
        <v>85</v>
      </c>
      <c r="B6" s="18">
        <v>6.13</v>
      </c>
      <c r="C6" s="17">
        <v>-1.98</v>
      </c>
      <c r="D6" s="19">
        <v>-2.1</v>
      </c>
      <c r="E6" s="20">
        <v>1.27</v>
      </c>
      <c r="F6" s="21">
        <v>2.1</v>
      </c>
      <c r="G6" s="22">
        <v>5.4</v>
      </c>
      <c r="H6" s="23">
        <v>9.85</v>
      </c>
      <c r="I6" s="24">
        <v>11.5</v>
      </c>
      <c r="J6" s="25">
        <v>11.7</v>
      </c>
      <c r="K6" s="23">
        <v>7.66</v>
      </c>
      <c r="L6" s="26">
        <v>4.42</v>
      </c>
      <c r="M6" s="441">
        <v>3.45</v>
      </c>
      <c r="N6" s="20">
        <v>-2.5</v>
      </c>
      <c r="O6" s="2" t="s">
        <v>85</v>
      </c>
    </row>
    <row r="7" spans="1:15" x14ac:dyDescent="0.3">
      <c r="A7" s="2" t="s">
        <v>86</v>
      </c>
      <c r="B7" s="18">
        <v>2003</v>
      </c>
      <c r="C7" s="17">
        <v>2009</v>
      </c>
      <c r="D7" s="19">
        <v>2012</v>
      </c>
      <c r="E7" s="20">
        <v>2013</v>
      </c>
      <c r="F7" s="21">
        <v>2021</v>
      </c>
      <c r="G7" s="22">
        <v>2010</v>
      </c>
      <c r="H7" s="23">
        <v>2001</v>
      </c>
      <c r="I7" s="24">
        <v>2011</v>
      </c>
      <c r="J7" s="25">
        <v>2005</v>
      </c>
      <c r="K7" s="23">
        <v>2003</v>
      </c>
      <c r="L7" s="26">
        <v>2003</v>
      </c>
      <c r="M7" s="441">
        <v>2005</v>
      </c>
      <c r="N7" s="20">
        <v>2010</v>
      </c>
      <c r="O7" s="2" t="s">
        <v>86</v>
      </c>
    </row>
    <row r="8" spans="1:15" x14ac:dyDescent="0.3">
      <c r="A8" s="2" t="s">
        <v>87</v>
      </c>
      <c r="B8" s="18">
        <v>8.0399999999999991</v>
      </c>
      <c r="C8" s="17">
        <v>5.46</v>
      </c>
      <c r="D8" s="19">
        <v>5.07</v>
      </c>
      <c r="E8" s="20">
        <v>5.77</v>
      </c>
      <c r="F8" s="21">
        <v>6.96</v>
      </c>
      <c r="G8" s="22">
        <v>10.5</v>
      </c>
      <c r="H8" s="23">
        <v>13</v>
      </c>
      <c r="I8" s="24">
        <v>15.3</v>
      </c>
      <c r="J8" s="25">
        <v>15.6</v>
      </c>
      <c r="K8" s="23">
        <v>13.9</v>
      </c>
      <c r="L8" s="26">
        <v>12</v>
      </c>
      <c r="M8" s="441">
        <v>7.61</v>
      </c>
      <c r="N8" s="20">
        <v>7.72</v>
      </c>
      <c r="O8" s="2" t="s">
        <v>87</v>
      </c>
    </row>
    <row r="9" spans="1:15" x14ac:dyDescent="0.3">
      <c r="A9" s="2" t="s">
        <v>86</v>
      </c>
      <c r="B9" s="18">
        <v>2022</v>
      </c>
      <c r="C9" s="17">
        <v>2007</v>
      </c>
      <c r="D9" s="19">
        <v>2002</v>
      </c>
      <c r="E9" s="20">
        <v>2017</v>
      </c>
      <c r="F9" s="21">
        <v>2011</v>
      </c>
      <c r="G9" s="22">
        <v>2008</v>
      </c>
      <c r="H9" s="23">
        <v>2017</v>
      </c>
      <c r="I9" s="24">
        <v>2006</v>
      </c>
      <c r="J9" s="25">
        <v>2020</v>
      </c>
      <c r="K9" s="23">
        <v>2006</v>
      </c>
      <c r="L9" s="26">
        <v>2001</v>
      </c>
      <c r="M9" s="441">
        <v>2009</v>
      </c>
      <c r="N9" s="20">
        <v>2015</v>
      </c>
      <c r="O9" s="2" t="s">
        <v>86</v>
      </c>
    </row>
    <row r="10" spans="1:15" x14ac:dyDescent="0.3">
      <c r="A10" s="3" t="s">
        <v>88</v>
      </c>
      <c r="B10" s="18">
        <f>MIN(C10:N10)</f>
        <v>-6.6</v>
      </c>
      <c r="C10" s="5">
        <v>-3.4</v>
      </c>
      <c r="D10" s="6">
        <v>-1.8</v>
      </c>
      <c r="E10" s="7">
        <v>-1.3</v>
      </c>
      <c r="F10" s="8">
        <v>-2.8</v>
      </c>
      <c r="G10" s="9">
        <v>3.3</v>
      </c>
      <c r="H10" s="10">
        <v>5.6</v>
      </c>
      <c r="I10" s="11">
        <v>9.1</v>
      </c>
      <c r="J10" s="12">
        <v>8.8000000000000007</v>
      </c>
      <c r="K10" s="10">
        <v>3.9</v>
      </c>
      <c r="L10" s="13">
        <v>1.8</v>
      </c>
      <c r="M10" s="442">
        <v>2.2999999999999998</v>
      </c>
      <c r="N10" s="7">
        <v>-6.6</v>
      </c>
      <c r="O10" s="3" t="s">
        <v>88</v>
      </c>
    </row>
    <row r="11" spans="1:15" x14ac:dyDescent="0.3">
      <c r="A11" s="35" t="s">
        <v>89</v>
      </c>
      <c r="B11" s="50">
        <v>44912</v>
      </c>
      <c r="C11" s="39">
        <v>44586</v>
      </c>
      <c r="D11" s="40">
        <v>44604</v>
      </c>
      <c r="E11" s="41">
        <v>44627</v>
      </c>
      <c r="F11" s="42">
        <v>44654</v>
      </c>
      <c r="G11" s="43">
        <v>44682</v>
      </c>
      <c r="H11" s="44">
        <v>44714</v>
      </c>
      <c r="I11" s="45">
        <v>44750</v>
      </c>
      <c r="J11" s="46">
        <v>44779</v>
      </c>
      <c r="K11" s="44">
        <v>44834</v>
      </c>
      <c r="L11" s="47">
        <v>44846</v>
      </c>
      <c r="M11" s="443">
        <v>44894</v>
      </c>
      <c r="N11" s="41">
        <v>44912</v>
      </c>
      <c r="O11" s="35" t="s">
        <v>89</v>
      </c>
    </row>
    <row r="12" spans="1:15" x14ac:dyDescent="0.3">
      <c r="A12" s="2" t="s">
        <v>90</v>
      </c>
      <c r="B12" s="18">
        <v>-15.7</v>
      </c>
      <c r="C12" s="17">
        <v>-15.7</v>
      </c>
      <c r="D12" s="19">
        <v>-13.5</v>
      </c>
      <c r="E12" s="32">
        <v>-11.9</v>
      </c>
      <c r="F12" s="21">
        <v>-5.2</v>
      </c>
      <c r="G12" s="22">
        <v>-0.8</v>
      </c>
      <c r="H12" s="23">
        <v>3.1</v>
      </c>
      <c r="I12" s="24">
        <v>5.0999999999999996</v>
      </c>
      <c r="J12" s="25">
        <v>5.7</v>
      </c>
      <c r="K12" s="23">
        <v>0.7</v>
      </c>
      <c r="L12" s="26">
        <v>-5.5</v>
      </c>
      <c r="M12" s="441">
        <v>-6</v>
      </c>
      <c r="N12" s="20">
        <v>-10.6</v>
      </c>
      <c r="O12" s="2" t="s">
        <v>90</v>
      </c>
    </row>
    <row r="13" spans="1:15" ht="15" thickBot="1" x14ac:dyDescent="0.35">
      <c r="A13" s="49" t="s">
        <v>89</v>
      </c>
      <c r="B13" s="50">
        <v>39820</v>
      </c>
      <c r="C13" s="51">
        <v>39820</v>
      </c>
      <c r="D13" s="52">
        <v>40951</v>
      </c>
      <c r="E13" s="218">
        <v>38415</v>
      </c>
      <c r="F13" s="54">
        <v>37719</v>
      </c>
      <c r="G13" s="55">
        <v>42491</v>
      </c>
      <c r="H13" s="56">
        <v>38869</v>
      </c>
      <c r="I13" s="57">
        <v>40727</v>
      </c>
      <c r="J13" s="58">
        <v>40786</v>
      </c>
      <c r="K13" s="56">
        <v>43373</v>
      </c>
      <c r="L13" s="59">
        <v>37922</v>
      </c>
      <c r="M13" s="444">
        <v>40511</v>
      </c>
      <c r="N13" s="53">
        <v>40530</v>
      </c>
      <c r="O13" s="49" t="s">
        <v>89</v>
      </c>
    </row>
    <row r="14" spans="1:15" ht="15" thickTop="1" x14ac:dyDescent="0.3">
      <c r="A14" s="289" t="s">
        <v>819</v>
      </c>
      <c r="B14" s="434">
        <f>INT(SUM(C14:N14)*100/12)/100</f>
        <v>8.0500000000000007</v>
      </c>
      <c r="C14" s="290">
        <v>2.2000000000000002</v>
      </c>
      <c r="D14" s="291">
        <v>4.4000000000000004</v>
      </c>
      <c r="E14" s="292">
        <v>4.5999999999999996</v>
      </c>
      <c r="F14" s="293">
        <v>5.2</v>
      </c>
      <c r="G14" s="294">
        <v>8.9</v>
      </c>
      <c r="H14" s="295">
        <v>11.8</v>
      </c>
      <c r="I14" s="296">
        <v>13.5</v>
      </c>
      <c r="J14" s="297">
        <v>14.8</v>
      </c>
      <c r="K14" s="295">
        <v>11.6</v>
      </c>
      <c r="L14" s="298">
        <v>11.1</v>
      </c>
      <c r="M14" s="439">
        <v>6.9</v>
      </c>
      <c r="N14" s="292">
        <v>1.6</v>
      </c>
      <c r="O14" s="289" t="s">
        <v>819</v>
      </c>
    </row>
    <row r="15" spans="1:15" x14ac:dyDescent="0.3">
      <c r="A15" s="275" t="s">
        <v>98</v>
      </c>
      <c r="B15" s="253">
        <f>INT(SUM(C15:N15)*100/12)/100</f>
        <v>7.29</v>
      </c>
      <c r="C15" s="276">
        <v>1</v>
      </c>
      <c r="D15" s="277">
        <v>1.1000000000000001</v>
      </c>
      <c r="E15" s="278">
        <v>3.8</v>
      </c>
      <c r="F15" s="279">
        <v>4.5999999999999996</v>
      </c>
      <c r="G15" s="280">
        <v>9.1999999999999993</v>
      </c>
      <c r="H15" s="281">
        <v>11.7</v>
      </c>
      <c r="I15" s="282">
        <v>12</v>
      </c>
      <c r="J15" s="283">
        <v>13.3</v>
      </c>
      <c r="K15" s="281">
        <v>12.7</v>
      </c>
      <c r="L15" s="284">
        <v>9.6999999999999993</v>
      </c>
      <c r="M15" s="440">
        <v>6.1</v>
      </c>
      <c r="N15" s="278">
        <v>2.2999999999999998</v>
      </c>
      <c r="O15" s="275" t="s">
        <v>98</v>
      </c>
    </row>
    <row r="16" spans="1:15" x14ac:dyDescent="0.3">
      <c r="A16" s="2" t="s">
        <v>21</v>
      </c>
      <c r="B16" s="18">
        <f t="shared" ref="B16:N16" si="1">B14-B15</f>
        <v>0.76000000000000068</v>
      </c>
      <c r="C16" s="17">
        <f t="shared" si="1"/>
        <v>1.2000000000000002</v>
      </c>
      <c r="D16" s="19">
        <f t="shared" si="1"/>
        <v>3.3000000000000003</v>
      </c>
      <c r="E16" s="20">
        <f t="shared" si="1"/>
        <v>0.79999999999999982</v>
      </c>
      <c r="F16" s="21">
        <f t="shared" si="1"/>
        <v>0.60000000000000053</v>
      </c>
      <c r="G16" s="280">
        <f>G14-G15</f>
        <v>-0.29999999999999893</v>
      </c>
      <c r="H16" s="23">
        <f t="shared" si="1"/>
        <v>0.10000000000000142</v>
      </c>
      <c r="I16" s="24">
        <f t="shared" si="1"/>
        <v>1.5</v>
      </c>
      <c r="J16" s="25">
        <f t="shared" si="1"/>
        <v>1.5</v>
      </c>
      <c r="K16" s="23">
        <f t="shared" si="1"/>
        <v>-1.0999999999999996</v>
      </c>
      <c r="L16" s="26">
        <f t="shared" si="1"/>
        <v>1.4000000000000004</v>
      </c>
      <c r="M16" s="441">
        <f t="shared" si="1"/>
        <v>0.80000000000000071</v>
      </c>
      <c r="N16" s="20">
        <f t="shared" si="1"/>
        <v>-0.69999999999999973</v>
      </c>
      <c r="O16" s="2" t="s">
        <v>21</v>
      </c>
    </row>
    <row r="17" spans="1:15" x14ac:dyDescent="0.3">
      <c r="A17" s="2" t="s">
        <v>85</v>
      </c>
      <c r="B17" s="16"/>
      <c r="C17" s="17">
        <v>-5.6</v>
      </c>
      <c r="D17" s="19">
        <v>-7.6</v>
      </c>
      <c r="E17" s="20">
        <v>-0.7</v>
      </c>
      <c r="F17" s="21">
        <v>2.2000000000000002</v>
      </c>
      <c r="G17" s="22">
        <v>5.8</v>
      </c>
      <c r="H17" s="23">
        <v>8.3000000000000007</v>
      </c>
      <c r="I17" s="24">
        <v>11.1</v>
      </c>
      <c r="J17" s="25">
        <v>10.6</v>
      </c>
      <c r="K17" s="23">
        <v>7.6</v>
      </c>
      <c r="L17" s="26">
        <v>5.0999999999999996</v>
      </c>
      <c r="M17" s="441">
        <v>1</v>
      </c>
      <c r="N17" s="20">
        <v>-2.4</v>
      </c>
      <c r="O17" s="2" t="s">
        <v>85</v>
      </c>
    </row>
    <row r="18" spans="1:15" x14ac:dyDescent="0.3">
      <c r="A18" s="2" t="s">
        <v>86</v>
      </c>
      <c r="B18" s="217"/>
      <c r="C18" s="17">
        <v>1963</v>
      </c>
      <c r="D18" s="19">
        <v>1956</v>
      </c>
      <c r="E18" s="20">
        <v>1955</v>
      </c>
      <c r="F18" s="21">
        <v>1954</v>
      </c>
      <c r="G18" s="22">
        <v>2010</v>
      </c>
      <c r="H18" s="23">
        <v>1949</v>
      </c>
      <c r="I18" s="24">
        <v>1984</v>
      </c>
      <c r="J18" s="25">
        <v>1978</v>
      </c>
      <c r="K18" s="23">
        <v>1986</v>
      </c>
      <c r="L18" s="26">
        <v>1947</v>
      </c>
      <c r="M18" s="441">
        <v>1985</v>
      </c>
      <c r="N18" s="20">
        <v>2010</v>
      </c>
      <c r="O18" s="2" t="s">
        <v>86</v>
      </c>
    </row>
    <row r="19" spans="1:15" x14ac:dyDescent="0.3">
      <c r="A19" s="2" t="s">
        <v>87</v>
      </c>
      <c r="B19" s="16"/>
      <c r="C19" s="17">
        <v>5.5</v>
      </c>
      <c r="D19" s="19">
        <v>5.4</v>
      </c>
      <c r="E19" s="20">
        <v>6.4</v>
      </c>
      <c r="F19" s="21">
        <v>7.9</v>
      </c>
      <c r="G19" s="22">
        <v>10.5</v>
      </c>
      <c r="H19" s="23">
        <v>13.6</v>
      </c>
      <c r="I19" s="24">
        <v>15.3</v>
      </c>
      <c r="J19" s="25">
        <v>16.100000000000001</v>
      </c>
      <c r="K19" s="23">
        <v>14</v>
      </c>
      <c r="L19" s="26">
        <v>11.9</v>
      </c>
      <c r="M19" s="441">
        <v>9.3000000000000007</v>
      </c>
      <c r="N19" s="20">
        <v>8</v>
      </c>
      <c r="O19" s="2" t="s">
        <v>87</v>
      </c>
    </row>
    <row r="20" spans="1:15" x14ac:dyDescent="0.3">
      <c r="A20" s="2" t="s">
        <v>86</v>
      </c>
      <c r="B20" s="217"/>
      <c r="C20" s="17">
        <v>2007</v>
      </c>
      <c r="D20" s="19">
        <v>1990</v>
      </c>
      <c r="E20" s="20">
        <v>2017</v>
      </c>
      <c r="F20" s="21">
        <v>1961</v>
      </c>
      <c r="G20" s="22">
        <v>2000</v>
      </c>
      <c r="H20" s="23">
        <v>2017</v>
      </c>
      <c r="I20" s="24">
        <v>2006</v>
      </c>
      <c r="J20" s="25">
        <v>2020</v>
      </c>
      <c r="K20" s="23">
        <v>2016</v>
      </c>
      <c r="L20" s="26">
        <v>2001</v>
      </c>
      <c r="M20" s="441">
        <v>1994</v>
      </c>
      <c r="N20" s="20">
        <v>2015</v>
      </c>
      <c r="O20" s="2" t="s">
        <v>86</v>
      </c>
    </row>
    <row r="21" spans="1:15" x14ac:dyDescent="0.3">
      <c r="A21" s="3" t="s">
        <v>100</v>
      </c>
      <c r="B21" s="18">
        <f>MIN(C21:N21)</f>
        <v>-6</v>
      </c>
      <c r="C21" s="5">
        <v>-3.7</v>
      </c>
      <c r="D21" s="6">
        <v>-0.4</v>
      </c>
      <c r="E21" s="7">
        <v>-1.4</v>
      </c>
      <c r="F21" s="8">
        <v>-2.2999999999999998</v>
      </c>
      <c r="G21" s="9">
        <v>2.4</v>
      </c>
      <c r="H21" s="10">
        <v>5.6</v>
      </c>
      <c r="I21" s="11">
        <v>9.1999999999999993</v>
      </c>
      <c r="J21" s="12">
        <v>9.4</v>
      </c>
      <c r="K21" s="10">
        <v>5.4</v>
      </c>
      <c r="L21" s="13">
        <v>3.2</v>
      </c>
      <c r="M21" s="442">
        <v>0.7</v>
      </c>
      <c r="N21" s="7">
        <v>-6</v>
      </c>
      <c r="O21" s="3" t="s">
        <v>100</v>
      </c>
    </row>
    <row r="22" spans="1:15" x14ac:dyDescent="0.3">
      <c r="A22" s="35" t="s">
        <v>89</v>
      </c>
      <c r="B22" s="38">
        <v>44912</v>
      </c>
      <c r="C22" s="39">
        <v>44586</v>
      </c>
      <c r="D22" s="40">
        <v>44604</v>
      </c>
      <c r="E22" s="41">
        <v>44627</v>
      </c>
      <c r="F22" s="42">
        <v>44654</v>
      </c>
      <c r="G22" s="43">
        <v>44682</v>
      </c>
      <c r="H22" s="44">
        <v>44714</v>
      </c>
      <c r="I22" s="45">
        <v>44750</v>
      </c>
      <c r="J22" s="46">
        <v>44779</v>
      </c>
      <c r="K22" s="44">
        <v>44834</v>
      </c>
      <c r="L22" s="47" t="s">
        <v>880</v>
      </c>
      <c r="M22" s="443">
        <v>44894</v>
      </c>
      <c r="N22" s="41">
        <v>44912</v>
      </c>
      <c r="O22" s="35" t="s">
        <v>89</v>
      </c>
    </row>
    <row r="23" spans="1:15" x14ac:dyDescent="0.3">
      <c r="A23" s="2" t="s">
        <v>17</v>
      </c>
      <c r="B23" s="18">
        <v>-17.399999999999999</v>
      </c>
      <c r="C23" s="17">
        <v>-17.399999999999999</v>
      </c>
      <c r="D23" s="19">
        <v>-15.2</v>
      </c>
      <c r="E23" s="20">
        <v>-9.8000000000000007</v>
      </c>
      <c r="F23" s="21">
        <v>-3.8</v>
      </c>
      <c r="G23" s="22">
        <v>-1.6</v>
      </c>
      <c r="H23" s="23">
        <v>0</v>
      </c>
      <c r="I23" s="24">
        <v>1.3</v>
      </c>
      <c r="J23" s="25">
        <v>4.9000000000000004</v>
      </c>
      <c r="K23" s="23">
        <v>1.3</v>
      </c>
      <c r="L23" s="26">
        <v>-5</v>
      </c>
      <c r="M23" s="441">
        <v>-8.5</v>
      </c>
      <c r="N23" s="20">
        <v>-14.6</v>
      </c>
      <c r="O23" s="2" t="s">
        <v>17</v>
      </c>
    </row>
    <row r="24" spans="1:15" x14ac:dyDescent="0.3">
      <c r="A24" s="2" t="s">
        <v>89</v>
      </c>
      <c r="B24" s="38">
        <v>31064</v>
      </c>
      <c r="C24" s="73">
        <v>31064</v>
      </c>
      <c r="D24" s="74">
        <v>10637</v>
      </c>
      <c r="E24" s="75">
        <v>38415</v>
      </c>
      <c r="F24" s="76">
        <v>8128</v>
      </c>
      <c r="G24" s="77">
        <v>22038</v>
      </c>
      <c r="H24" s="78">
        <v>12219</v>
      </c>
      <c r="I24" s="79">
        <v>12264</v>
      </c>
      <c r="J24" s="80">
        <v>29095</v>
      </c>
      <c r="K24" s="78">
        <v>29121</v>
      </c>
      <c r="L24" s="81">
        <v>7952</v>
      </c>
      <c r="M24" s="445">
        <v>10169</v>
      </c>
      <c r="N24" s="75">
        <v>13504</v>
      </c>
      <c r="O24" s="2" t="s">
        <v>89</v>
      </c>
    </row>
    <row r="25" spans="1:15" x14ac:dyDescent="0.3">
      <c r="A25" s="83" t="s">
        <v>101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83" t="s">
        <v>101</v>
      </c>
    </row>
    <row r="26" spans="1:15" x14ac:dyDescent="0.3">
      <c r="A26" s="263" t="s">
        <v>737</v>
      </c>
      <c r="B26" s="264">
        <f>INT(SUM(C26:N26)*100/12)/100</f>
        <v>16.989999999999998</v>
      </c>
      <c r="C26" s="265">
        <v>8.01</v>
      </c>
      <c r="D26" s="266">
        <v>11</v>
      </c>
      <c r="E26" s="267">
        <v>14.2</v>
      </c>
      <c r="F26" s="268">
        <v>15.7</v>
      </c>
      <c r="G26" s="269">
        <v>19.600000000000001</v>
      </c>
      <c r="H26" s="270">
        <v>23.1</v>
      </c>
      <c r="I26" s="271">
        <v>26</v>
      </c>
      <c r="J26" s="272">
        <v>27.2</v>
      </c>
      <c r="K26" s="270">
        <v>20.399999999999999</v>
      </c>
      <c r="L26" s="273">
        <v>18.8</v>
      </c>
      <c r="M26" s="447">
        <v>12.4</v>
      </c>
      <c r="N26" s="267">
        <v>7.48</v>
      </c>
      <c r="O26" s="263" t="s">
        <v>737</v>
      </c>
    </row>
    <row r="27" spans="1:15" x14ac:dyDescent="0.3">
      <c r="A27" s="275" t="s">
        <v>103</v>
      </c>
      <c r="B27" s="253">
        <f>INT(SUM(C27:N27)*100/12)/100</f>
        <v>15.74</v>
      </c>
      <c r="C27" s="276">
        <v>7.33</v>
      </c>
      <c r="D27" s="277">
        <v>8.34</v>
      </c>
      <c r="E27" s="278">
        <v>11.9</v>
      </c>
      <c r="F27" s="279">
        <v>16.23</v>
      </c>
      <c r="G27" s="280">
        <v>18.809999999999999</v>
      </c>
      <c r="H27" s="281">
        <v>22.13</v>
      </c>
      <c r="I27" s="282">
        <v>24.02</v>
      </c>
      <c r="J27" s="283">
        <v>23.76</v>
      </c>
      <c r="K27" s="281">
        <v>21.03</v>
      </c>
      <c r="L27" s="284">
        <v>16.399999999999999</v>
      </c>
      <c r="M27" s="440">
        <v>11.19</v>
      </c>
      <c r="N27" s="278">
        <v>7.84</v>
      </c>
      <c r="O27" s="275" t="s">
        <v>103</v>
      </c>
    </row>
    <row r="28" spans="1:15" x14ac:dyDescent="0.3">
      <c r="A28" s="2" t="s">
        <v>21</v>
      </c>
      <c r="B28" s="18">
        <f t="shared" ref="B28:N28" si="2">B26-B27</f>
        <v>1.2499999999999982</v>
      </c>
      <c r="C28" s="17">
        <f t="shared" si="2"/>
        <v>0.67999999999999972</v>
      </c>
      <c r="D28" s="19">
        <f t="shared" si="2"/>
        <v>2.66</v>
      </c>
      <c r="E28" s="20">
        <f t="shared" si="2"/>
        <v>2.2999999999999989</v>
      </c>
      <c r="F28" s="21">
        <f t="shared" si="2"/>
        <v>-0.53000000000000114</v>
      </c>
      <c r="G28" s="22">
        <f t="shared" si="2"/>
        <v>0.7900000000000027</v>
      </c>
      <c r="H28" s="23">
        <f t="shared" si="2"/>
        <v>0.97000000000000242</v>
      </c>
      <c r="I28" s="24">
        <f t="shared" si="2"/>
        <v>1.9800000000000004</v>
      </c>
      <c r="J28" s="25">
        <f t="shared" si="2"/>
        <v>3.4399999999999977</v>
      </c>
      <c r="K28" s="23">
        <f t="shared" si="2"/>
        <v>-0.63000000000000256</v>
      </c>
      <c r="L28" s="26">
        <f t="shared" si="2"/>
        <v>2.4000000000000021</v>
      </c>
      <c r="M28" s="441">
        <f t="shared" si="2"/>
        <v>1.2100000000000009</v>
      </c>
      <c r="N28" s="20">
        <f t="shared" si="2"/>
        <v>-0.35999999999999943</v>
      </c>
      <c r="O28" s="2" t="s">
        <v>21</v>
      </c>
    </row>
    <row r="29" spans="1:15" x14ac:dyDescent="0.3">
      <c r="A29" s="2" t="s">
        <v>104</v>
      </c>
      <c r="B29" s="18">
        <v>14.88</v>
      </c>
      <c r="C29" s="17">
        <v>3.15</v>
      </c>
      <c r="D29" s="19">
        <v>5.07</v>
      </c>
      <c r="E29" s="20">
        <v>9.8000000000000007</v>
      </c>
      <c r="F29" s="21">
        <v>12.9</v>
      </c>
      <c r="G29" s="22">
        <v>16</v>
      </c>
      <c r="H29" s="23">
        <v>20</v>
      </c>
      <c r="I29" s="24">
        <v>21.9</v>
      </c>
      <c r="J29" s="25">
        <v>21.3</v>
      </c>
      <c r="K29" s="23">
        <v>18.100000000000001</v>
      </c>
      <c r="L29" s="26">
        <v>13.5</v>
      </c>
      <c r="M29" s="441">
        <v>9.4</v>
      </c>
      <c r="N29" s="20">
        <v>2.39</v>
      </c>
      <c r="O29" s="2" t="s">
        <v>104</v>
      </c>
    </row>
    <row r="30" spans="1:15" x14ac:dyDescent="0.3">
      <c r="A30" s="2" t="s">
        <v>86</v>
      </c>
      <c r="B30" s="18">
        <v>2013</v>
      </c>
      <c r="C30" s="17">
        <v>2010</v>
      </c>
      <c r="D30" s="19">
        <v>2012</v>
      </c>
      <c r="E30" s="20">
        <v>2006</v>
      </c>
      <c r="F30" s="21">
        <v>2001</v>
      </c>
      <c r="G30" s="22">
        <v>2013</v>
      </c>
      <c r="H30" s="23">
        <v>2002</v>
      </c>
      <c r="I30" s="24">
        <v>2002</v>
      </c>
      <c r="J30" s="25">
        <v>2014</v>
      </c>
      <c r="K30" s="23">
        <v>2001</v>
      </c>
      <c r="L30" s="26">
        <v>2003</v>
      </c>
      <c r="M30" s="441">
        <v>2010</v>
      </c>
      <c r="N30" s="20">
        <v>2010</v>
      </c>
      <c r="O30" s="2" t="s">
        <v>86</v>
      </c>
    </row>
    <row r="31" spans="1:15" x14ac:dyDescent="0.3">
      <c r="A31" s="2" t="s">
        <v>105</v>
      </c>
      <c r="B31" s="18">
        <v>16.989999999999998</v>
      </c>
      <c r="C31" s="17">
        <v>10.3</v>
      </c>
      <c r="D31" s="19">
        <v>11.8</v>
      </c>
      <c r="E31" s="20">
        <v>14.9</v>
      </c>
      <c r="F31" s="21">
        <v>20.8</v>
      </c>
      <c r="G31" s="22">
        <v>22.1</v>
      </c>
      <c r="H31" s="23">
        <v>24.2</v>
      </c>
      <c r="I31" s="24">
        <v>28.9</v>
      </c>
      <c r="J31" s="25">
        <v>27.2</v>
      </c>
      <c r="K31" s="23">
        <v>23.8</v>
      </c>
      <c r="L31" s="26">
        <v>19.2</v>
      </c>
      <c r="M31" s="441">
        <v>13.1</v>
      </c>
      <c r="N31" s="20">
        <v>12</v>
      </c>
      <c r="O31" s="2" t="s">
        <v>105</v>
      </c>
    </row>
    <row r="32" spans="1:15" x14ac:dyDescent="0.3">
      <c r="A32" s="2" t="s">
        <v>86</v>
      </c>
      <c r="B32" s="18">
        <v>2022</v>
      </c>
      <c r="C32" s="17">
        <v>2007</v>
      </c>
      <c r="D32" s="19">
        <v>2019</v>
      </c>
      <c r="E32" s="20">
        <v>2014</v>
      </c>
      <c r="F32" s="21">
        <v>2007</v>
      </c>
      <c r="G32" s="22">
        <v>2008</v>
      </c>
      <c r="H32" s="23">
        <v>2017</v>
      </c>
      <c r="I32" s="24">
        <v>2006</v>
      </c>
      <c r="J32" s="25">
        <v>2022</v>
      </c>
      <c r="K32" s="23">
        <v>2006</v>
      </c>
      <c r="L32" s="26">
        <v>2005</v>
      </c>
      <c r="M32" s="441">
        <v>2006</v>
      </c>
      <c r="N32" s="20">
        <v>2015</v>
      </c>
      <c r="O32" s="2" t="s">
        <v>86</v>
      </c>
    </row>
    <row r="33" spans="1:15" x14ac:dyDescent="0.3">
      <c r="A33" s="3" t="s">
        <v>106</v>
      </c>
      <c r="B33" s="18">
        <f>MAX(C33:N33)</f>
        <v>39.6</v>
      </c>
      <c r="C33" s="5">
        <v>16.8</v>
      </c>
      <c r="D33" s="6">
        <v>14.3</v>
      </c>
      <c r="E33" s="7">
        <v>20.3</v>
      </c>
      <c r="F33" s="8">
        <v>20.9</v>
      </c>
      <c r="G33" s="9">
        <v>27.9</v>
      </c>
      <c r="H33" s="10">
        <v>36.200000000000003</v>
      </c>
      <c r="I33" s="11">
        <v>39.6</v>
      </c>
      <c r="J33" s="12">
        <v>34.4</v>
      </c>
      <c r="K33" s="10">
        <v>28.7</v>
      </c>
      <c r="L33" s="13">
        <v>22.8</v>
      </c>
      <c r="M33" s="442">
        <v>17.5</v>
      </c>
      <c r="N33" s="7">
        <v>16.899999999999999</v>
      </c>
      <c r="O33" s="3" t="s">
        <v>106</v>
      </c>
    </row>
    <row r="34" spans="1:15" x14ac:dyDescent="0.3">
      <c r="A34" s="35" t="s">
        <v>89</v>
      </c>
      <c r="B34" s="38">
        <v>44761</v>
      </c>
      <c r="C34" s="39">
        <v>44562</v>
      </c>
      <c r="D34" s="40">
        <v>44598</v>
      </c>
      <c r="E34" s="41">
        <v>44648</v>
      </c>
      <c r="F34" s="42">
        <v>44666</v>
      </c>
      <c r="G34" s="43">
        <v>44698</v>
      </c>
      <c r="H34" s="44">
        <v>44730</v>
      </c>
      <c r="I34" s="45">
        <v>44761</v>
      </c>
      <c r="J34" s="46">
        <v>44785</v>
      </c>
      <c r="K34" s="44">
        <v>44805</v>
      </c>
      <c r="L34" s="47">
        <v>44863</v>
      </c>
      <c r="M34" s="443">
        <v>44866</v>
      </c>
      <c r="N34" s="41">
        <v>44925</v>
      </c>
      <c r="O34" s="35" t="s">
        <v>89</v>
      </c>
    </row>
    <row r="35" spans="1:15" x14ac:dyDescent="0.3">
      <c r="A35" s="2" t="s">
        <v>107</v>
      </c>
      <c r="B35" s="18">
        <v>42</v>
      </c>
      <c r="C35" s="17">
        <v>16.8</v>
      </c>
      <c r="D35" s="19">
        <v>18.7</v>
      </c>
      <c r="E35" s="32">
        <v>25.3</v>
      </c>
      <c r="F35" s="21">
        <v>27.7</v>
      </c>
      <c r="G35" s="22">
        <v>32</v>
      </c>
      <c r="H35" s="23">
        <v>36.4</v>
      </c>
      <c r="I35" s="24">
        <v>42</v>
      </c>
      <c r="J35" s="84">
        <v>37.799999999999997</v>
      </c>
      <c r="K35" s="23">
        <v>33.4</v>
      </c>
      <c r="L35" s="26">
        <v>28.8</v>
      </c>
      <c r="M35" s="441">
        <v>20.9</v>
      </c>
      <c r="N35" s="20">
        <v>16.899999999999999</v>
      </c>
      <c r="O35" s="2" t="s">
        <v>107</v>
      </c>
    </row>
    <row r="36" spans="1:15" ht="15" thickBot="1" x14ac:dyDescent="0.35">
      <c r="A36" s="49" t="s">
        <v>89</v>
      </c>
      <c r="B36" s="50">
        <v>43671</v>
      </c>
      <c r="C36" s="39">
        <v>44562</v>
      </c>
      <c r="D36" s="52">
        <v>43522</v>
      </c>
      <c r="E36" s="218">
        <v>44286</v>
      </c>
      <c r="F36" s="54">
        <v>40656</v>
      </c>
      <c r="G36" s="55">
        <v>38499</v>
      </c>
      <c r="H36" s="56">
        <v>40721</v>
      </c>
      <c r="I36" s="57">
        <v>43671</v>
      </c>
      <c r="J36" s="200">
        <v>37843</v>
      </c>
      <c r="K36" s="56">
        <v>41522</v>
      </c>
      <c r="L36" s="59">
        <v>40817</v>
      </c>
      <c r="M36" s="444">
        <v>42315</v>
      </c>
      <c r="N36" s="53">
        <v>44925</v>
      </c>
      <c r="O36" s="49" t="s">
        <v>89</v>
      </c>
    </row>
    <row r="37" spans="1:15" ht="15" thickTop="1" x14ac:dyDescent="0.3">
      <c r="A37" s="289" t="s">
        <v>850</v>
      </c>
      <c r="B37" s="151">
        <f>INT(SUM(C37:N37)*100/12)/100</f>
        <v>16.559999999999999</v>
      </c>
      <c r="C37" s="290">
        <v>7.7</v>
      </c>
      <c r="D37" s="291">
        <v>10.5</v>
      </c>
      <c r="E37" s="292">
        <v>13.4</v>
      </c>
      <c r="F37" s="293">
        <v>14.7</v>
      </c>
      <c r="G37" s="294">
        <v>18.899999999999999</v>
      </c>
      <c r="H37" s="295">
        <v>22.3</v>
      </c>
      <c r="I37" s="296">
        <v>25.8</v>
      </c>
      <c r="J37" s="297">
        <v>27.3</v>
      </c>
      <c r="K37" s="295">
        <v>20.399999999999999</v>
      </c>
      <c r="L37" s="298">
        <v>18.600000000000001</v>
      </c>
      <c r="M37" s="439">
        <v>12.3</v>
      </c>
      <c r="N37" s="292">
        <v>6.9</v>
      </c>
      <c r="O37" s="289" t="s">
        <v>850</v>
      </c>
    </row>
    <row r="38" spans="1:15" x14ac:dyDescent="0.3">
      <c r="A38" s="275" t="s">
        <v>113</v>
      </c>
      <c r="B38" s="253">
        <f>INT(SUM(C38:N38)*100/12)/100</f>
        <v>13.79</v>
      </c>
      <c r="C38" s="276">
        <v>5.9</v>
      </c>
      <c r="D38" s="277">
        <v>6.9</v>
      </c>
      <c r="E38" s="278">
        <v>10.1</v>
      </c>
      <c r="F38" s="279">
        <v>13</v>
      </c>
      <c r="G38" s="280">
        <v>16.8</v>
      </c>
      <c r="H38" s="281">
        <v>19.3</v>
      </c>
      <c r="I38" s="282">
        <v>21.4</v>
      </c>
      <c r="J38" s="283">
        <v>21.6</v>
      </c>
      <c r="K38" s="281">
        <v>19.2</v>
      </c>
      <c r="L38" s="284">
        <v>14.9</v>
      </c>
      <c r="M38" s="440">
        <v>9.6</v>
      </c>
      <c r="N38" s="278">
        <v>6.8</v>
      </c>
      <c r="O38" s="275" t="s">
        <v>113</v>
      </c>
    </row>
    <row r="39" spans="1:15" x14ac:dyDescent="0.3">
      <c r="A39" s="2" t="s">
        <v>21</v>
      </c>
      <c r="B39" s="18">
        <f t="shared" ref="B39:N39" si="3">B37-B38</f>
        <v>2.7699999999999996</v>
      </c>
      <c r="C39" s="17">
        <f t="shared" si="3"/>
        <v>1.7999999999999998</v>
      </c>
      <c r="D39" s="19">
        <f t="shared" si="3"/>
        <v>3.5999999999999996</v>
      </c>
      <c r="E39" s="20">
        <f t="shared" si="3"/>
        <v>3.3000000000000007</v>
      </c>
      <c r="F39" s="21">
        <f t="shared" si="3"/>
        <v>1.6999999999999993</v>
      </c>
      <c r="G39" s="22">
        <f t="shared" si="3"/>
        <v>2.0999999999999979</v>
      </c>
      <c r="H39" s="23">
        <f t="shared" si="3"/>
        <v>3</v>
      </c>
      <c r="I39" s="24">
        <f t="shared" si="3"/>
        <v>4.4000000000000021</v>
      </c>
      <c r="J39" s="25">
        <f t="shared" si="3"/>
        <v>5.6999999999999993</v>
      </c>
      <c r="K39" s="23">
        <f t="shared" si="3"/>
        <v>1.1999999999999993</v>
      </c>
      <c r="L39" s="26">
        <f t="shared" si="3"/>
        <v>3.7000000000000011</v>
      </c>
      <c r="M39" s="441">
        <f t="shared" si="3"/>
        <v>2.7000000000000011</v>
      </c>
      <c r="N39" s="20">
        <f t="shared" si="3"/>
        <v>0.10000000000000053</v>
      </c>
      <c r="O39" s="2" t="s">
        <v>21</v>
      </c>
    </row>
    <row r="40" spans="1:15" x14ac:dyDescent="0.3">
      <c r="A40" s="2" t="s">
        <v>104</v>
      </c>
      <c r="B40" s="16"/>
      <c r="C40" s="17">
        <v>-0.6</v>
      </c>
      <c r="D40" s="19">
        <v>0.5</v>
      </c>
      <c r="E40" s="20">
        <v>6.6</v>
      </c>
      <c r="F40" s="21">
        <v>9.3000000000000007</v>
      </c>
      <c r="G40" s="22">
        <v>13.1</v>
      </c>
      <c r="H40" s="23">
        <v>16.3</v>
      </c>
      <c r="I40" s="24">
        <v>18.100000000000001</v>
      </c>
      <c r="J40" s="25">
        <v>18.7</v>
      </c>
      <c r="K40" s="23">
        <v>16.3</v>
      </c>
      <c r="L40" s="26">
        <v>10</v>
      </c>
      <c r="M40" s="441">
        <v>6.1</v>
      </c>
      <c r="N40" s="20">
        <v>2.2000000000000002</v>
      </c>
      <c r="O40" s="2" t="s">
        <v>104</v>
      </c>
    </row>
    <row r="41" spans="1:15" x14ac:dyDescent="0.3">
      <c r="A41" s="2" t="s">
        <v>86</v>
      </c>
      <c r="B41" s="217"/>
      <c r="C41" s="17">
        <v>1963</v>
      </c>
      <c r="D41" s="19">
        <v>1956</v>
      </c>
      <c r="E41" s="20">
        <v>1970</v>
      </c>
      <c r="F41" s="21">
        <v>1986</v>
      </c>
      <c r="G41" s="22">
        <v>1984</v>
      </c>
      <c r="H41" s="23">
        <v>1991</v>
      </c>
      <c r="I41" s="24">
        <v>1965</v>
      </c>
      <c r="J41" s="25">
        <v>1963</v>
      </c>
      <c r="K41" s="23">
        <v>1986</v>
      </c>
      <c r="L41" s="26">
        <v>1974</v>
      </c>
      <c r="M41" s="441">
        <v>1993</v>
      </c>
      <c r="N41" s="20">
        <v>2010</v>
      </c>
      <c r="O41" s="2" t="s">
        <v>86</v>
      </c>
    </row>
    <row r="42" spans="1:15" x14ac:dyDescent="0.3">
      <c r="A42" s="2" t="s">
        <v>105</v>
      </c>
      <c r="B42" s="16"/>
      <c r="C42" s="17">
        <v>9.9</v>
      </c>
      <c r="D42" s="19">
        <v>11.9</v>
      </c>
      <c r="E42" s="20">
        <v>14.8</v>
      </c>
      <c r="F42" s="21">
        <v>18.8</v>
      </c>
      <c r="G42" s="22">
        <v>20.9</v>
      </c>
      <c r="H42" s="23">
        <v>23.9</v>
      </c>
      <c r="I42" s="24">
        <v>27.3</v>
      </c>
      <c r="J42" s="25">
        <v>27.9</v>
      </c>
      <c r="K42" s="23">
        <v>23.9</v>
      </c>
      <c r="L42" s="26">
        <v>18.600000000000001</v>
      </c>
      <c r="M42" s="441">
        <v>13.1</v>
      </c>
      <c r="N42" s="20">
        <v>12.3</v>
      </c>
      <c r="O42" s="2" t="s">
        <v>105</v>
      </c>
    </row>
    <row r="43" spans="1:15" x14ac:dyDescent="0.3">
      <c r="A43" s="2" t="s">
        <v>86</v>
      </c>
      <c r="B43" s="217"/>
      <c r="C43" s="17">
        <v>2007</v>
      </c>
      <c r="D43" s="19">
        <v>1990</v>
      </c>
      <c r="E43" s="20">
        <v>1948</v>
      </c>
      <c r="F43" s="21">
        <v>2020</v>
      </c>
      <c r="G43" s="22">
        <v>1947</v>
      </c>
      <c r="H43" s="23">
        <v>1976</v>
      </c>
      <c r="I43" s="24">
        <v>2006</v>
      </c>
      <c r="J43" s="25">
        <v>1947</v>
      </c>
      <c r="K43" s="23">
        <v>1959</v>
      </c>
      <c r="L43" s="26">
        <v>2022</v>
      </c>
      <c r="M43" s="441">
        <v>1994</v>
      </c>
      <c r="N43" s="20">
        <v>2015</v>
      </c>
      <c r="O43" s="2" t="s">
        <v>86</v>
      </c>
    </row>
    <row r="44" spans="1:15" x14ac:dyDescent="0.3">
      <c r="A44" s="3" t="s">
        <v>106</v>
      </c>
      <c r="B44" s="18">
        <f>MAX(C44:N44)</f>
        <v>40</v>
      </c>
      <c r="C44" s="5">
        <v>16.5</v>
      </c>
      <c r="D44" s="6">
        <v>13.6</v>
      </c>
      <c r="E44" s="7">
        <v>19.399999999999999</v>
      </c>
      <c r="F44" s="8">
        <v>21.1</v>
      </c>
      <c r="G44" s="9">
        <v>27.6</v>
      </c>
      <c r="H44" s="10">
        <v>35.200000000000003</v>
      </c>
      <c r="I44" s="11">
        <v>40</v>
      </c>
      <c r="J44" s="12">
        <v>33.700000000000003</v>
      </c>
      <c r="K44" s="10">
        <v>28.7</v>
      </c>
      <c r="L44" s="13">
        <v>22.5</v>
      </c>
      <c r="M44" s="442">
        <v>18</v>
      </c>
      <c r="N44" s="7">
        <v>16.3</v>
      </c>
      <c r="O44" s="3" t="s">
        <v>106</v>
      </c>
    </row>
    <row r="45" spans="1:15" x14ac:dyDescent="0.3">
      <c r="A45" s="35" t="s">
        <v>89</v>
      </c>
      <c r="B45" s="38">
        <v>44761</v>
      </c>
      <c r="C45" s="39">
        <v>44562</v>
      </c>
      <c r="D45" s="40">
        <v>44608</v>
      </c>
      <c r="E45" s="41">
        <v>44615</v>
      </c>
      <c r="F45" s="42">
        <v>44663</v>
      </c>
      <c r="G45" s="43">
        <v>44698</v>
      </c>
      <c r="H45" s="44">
        <v>44730</v>
      </c>
      <c r="I45" s="45">
        <v>44761</v>
      </c>
      <c r="J45" s="46">
        <v>44785</v>
      </c>
      <c r="K45" s="44">
        <v>44805</v>
      </c>
      <c r="L45" s="47">
        <v>44863</v>
      </c>
      <c r="M45" s="443">
        <v>44866</v>
      </c>
      <c r="N45" s="41">
        <v>44925</v>
      </c>
      <c r="O45" s="35" t="s">
        <v>89</v>
      </c>
    </row>
    <row r="46" spans="1:15" x14ac:dyDescent="0.3">
      <c r="A46" s="2" t="s">
        <v>22</v>
      </c>
      <c r="B46" s="18">
        <v>41.3</v>
      </c>
      <c r="C46" s="17">
        <v>17.2</v>
      </c>
      <c r="D46" s="19">
        <v>19.899999999999999</v>
      </c>
      <c r="E46" s="20">
        <v>25.2</v>
      </c>
      <c r="F46" s="21">
        <v>29.3</v>
      </c>
      <c r="G46" s="22">
        <v>32.4</v>
      </c>
      <c r="H46" s="23">
        <v>35.200000000000003</v>
      </c>
      <c r="I46" s="24">
        <v>41.3</v>
      </c>
      <c r="J46" s="84">
        <v>37.299999999999997</v>
      </c>
      <c r="K46" s="23">
        <v>32.799999999999997</v>
      </c>
      <c r="L46" s="26">
        <v>27.8</v>
      </c>
      <c r="M46" s="441">
        <v>21.8</v>
      </c>
      <c r="N46" s="20">
        <v>16.3</v>
      </c>
      <c r="O46" s="2" t="s">
        <v>22</v>
      </c>
    </row>
    <row r="47" spans="1:15" x14ac:dyDescent="0.3">
      <c r="A47" s="2" t="s">
        <v>89</v>
      </c>
      <c r="B47" s="38">
        <v>43671</v>
      </c>
      <c r="C47" s="73">
        <v>13159</v>
      </c>
      <c r="D47" s="74">
        <v>18311</v>
      </c>
      <c r="E47" s="75">
        <v>44286</v>
      </c>
      <c r="F47" s="76">
        <v>18004</v>
      </c>
      <c r="G47" s="77">
        <v>19504</v>
      </c>
      <c r="H47" s="78">
        <v>44730</v>
      </c>
      <c r="I47" s="79">
        <v>43671</v>
      </c>
      <c r="J47" s="46">
        <v>37843</v>
      </c>
      <c r="K47" s="78">
        <v>18145</v>
      </c>
      <c r="L47" s="81">
        <v>40817</v>
      </c>
      <c r="M47" s="445">
        <v>10169</v>
      </c>
      <c r="N47" s="75">
        <v>44925</v>
      </c>
      <c r="O47" s="2" t="s">
        <v>89</v>
      </c>
    </row>
    <row r="48" spans="1:15" x14ac:dyDescent="0.3">
      <c r="A48" s="15" t="s">
        <v>114</v>
      </c>
      <c r="B48" s="16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 t="s">
        <v>114</v>
      </c>
    </row>
    <row r="49" spans="1:15" x14ac:dyDescent="0.3">
      <c r="A49" s="3" t="s">
        <v>849</v>
      </c>
      <c r="B49" s="4">
        <f>INT(SUM(C49:N49)*100/12)/100</f>
        <v>12.51</v>
      </c>
      <c r="C49" s="221">
        <f t="shared" ref="C49:M49" si="4">(C3+C26)/2</f>
        <v>5.07</v>
      </c>
      <c r="D49" s="222">
        <f t="shared" si="4"/>
        <v>7.7249999999999996</v>
      </c>
      <c r="E49" s="223">
        <f t="shared" si="4"/>
        <v>9.18</v>
      </c>
      <c r="F49" s="224">
        <f t="shared" si="4"/>
        <v>10.469999999999999</v>
      </c>
      <c r="G49" s="225">
        <f t="shared" si="4"/>
        <v>14.475000000000001</v>
      </c>
      <c r="H49" s="226">
        <f t="shared" si="4"/>
        <v>17.55</v>
      </c>
      <c r="I49" s="227">
        <f t="shared" si="4"/>
        <v>19.75</v>
      </c>
      <c r="J49" s="228">
        <f t="shared" si="4"/>
        <v>20.8</v>
      </c>
      <c r="K49" s="226">
        <f t="shared" si="4"/>
        <v>15.799999999999999</v>
      </c>
      <c r="L49" s="229">
        <f t="shared" si="4"/>
        <v>14.8</v>
      </c>
      <c r="M49" s="448">
        <f t="shared" si="4"/>
        <v>9.875</v>
      </c>
      <c r="N49" s="251">
        <f>(N3+N26)/2</f>
        <v>4.7149999999999999</v>
      </c>
      <c r="O49" s="3" t="s">
        <v>849</v>
      </c>
    </row>
    <row r="50" spans="1:15" x14ac:dyDescent="0.3">
      <c r="A50" s="2" t="s">
        <v>116</v>
      </c>
      <c r="B50" s="18">
        <f>INT(SUM(C50:N50)*100/12)/100</f>
        <v>11.45</v>
      </c>
      <c r="C50" s="231">
        <f t="shared" ref="C50:N50" si="5">(C4+C27)/2</f>
        <v>4.6349999999999998</v>
      </c>
      <c r="D50" s="232">
        <f t="shared" si="5"/>
        <v>5.15</v>
      </c>
      <c r="E50" s="233">
        <f t="shared" si="5"/>
        <v>7.59</v>
      </c>
      <c r="F50" s="234">
        <f t="shared" si="5"/>
        <v>10.59</v>
      </c>
      <c r="G50" s="235">
        <f t="shared" si="5"/>
        <v>13.544999999999998</v>
      </c>
      <c r="H50" s="236">
        <f t="shared" si="5"/>
        <v>16.844999999999999</v>
      </c>
      <c r="I50" s="237">
        <f t="shared" si="5"/>
        <v>18.704999999999998</v>
      </c>
      <c r="J50" s="238">
        <f t="shared" si="5"/>
        <v>18.580000000000002</v>
      </c>
      <c r="K50" s="236">
        <f t="shared" si="5"/>
        <v>15.89</v>
      </c>
      <c r="L50" s="239">
        <f t="shared" si="5"/>
        <v>12.574999999999999</v>
      </c>
      <c r="M50" s="449">
        <f t="shared" si="5"/>
        <v>8.15</v>
      </c>
      <c r="N50" s="233">
        <f t="shared" si="5"/>
        <v>5.26</v>
      </c>
      <c r="O50" s="2" t="s">
        <v>116</v>
      </c>
    </row>
    <row r="51" spans="1:15" x14ac:dyDescent="0.3">
      <c r="A51" s="2" t="s">
        <v>21</v>
      </c>
      <c r="B51" s="18">
        <f t="shared" ref="B51:N51" si="6">B49-B50</f>
        <v>1.0600000000000005</v>
      </c>
      <c r="C51" s="17">
        <f t="shared" si="6"/>
        <v>0.4350000000000005</v>
      </c>
      <c r="D51" s="19">
        <f t="shared" si="6"/>
        <v>2.5749999999999993</v>
      </c>
      <c r="E51" s="20">
        <f t="shared" si="6"/>
        <v>1.5899999999999999</v>
      </c>
      <c r="F51" s="21">
        <f t="shared" si="6"/>
        <v>-0.12000000000000099</v>
      </c>
      <c r="G51" s="22">
        <f t="shared" si="6"/>
        <v>0.93000000000000327</v>
      </c>
      <c r="H51" s="23">
        <f t="shared" si="6"/>
        <v>0.70500000000000185</v>
      </c>
      <c r="I51" s="24">
        <f t="shared" si="6"/>
        <v>1.0450000000000017</v>
      </c>
      <c r="J51" s="25">
        <f t="shared" si="6"/>
        <v>2.2199999999999989</v>
      </c>
      <c r="K51" s="23">
        <f t="shared" si="6"/>
        <v>-9.0000000000001634E-2</v>
      </c>
      <c r="L51" s="26">
        <f t="shared" si="6"/>
        <v>2.2250000000000014</v>
      </c>
      <c r="M51" s="441">
        <f t="shared" si="6"/>
        <v>1.7249999999999996</v>
      </c>
      <c r="N51" s="20">
        <f t="shared" si="6"/>
        <v>-0.54499999999999993</v>
      </c>
      <c r="O51" s="2" t="s">
        <v>21</v>
      </c>
    </row>
    <row r="52" spans="1:15" x14ac:dyDescent="0.3">
      <c r="A52" s="2" t="s">
        <v>117</v>
      </c>
      <c r="B52" s="18">
        <v>10.11</v>
      </c>
      <c r="C52" s="17">
        <v>0.60499999999999998</v>
      </c>
      <c r="D52" s="19">
        <v>1.4850000000000001</v>
      </c>
      <c r="E52" s="20">
        <v>4.46</v>
      </c>
      <c r="F52" s="21">
        <v>7.8</v>
      </c>
      <c r="G52" s="22">
        <v>11.5</v>
      </c>
      <c r="H52" s="23">
        <v>15.45</v>
      </c>
      <c r="I52" s="24">
        <v>16.8</v>
      </c>
      <c r="J52" s="25">
        <v>17.350000000000001</v>
      </c>
      <c r="K52" s="23">
        <v>13.94</v>
      </c>
      <c r="L52" s="26">
        <v>8.9600000000000009</v>
      </c>
      <c r="M52" s="441">
        <v>6.7850000000000001</v>
      </c>
      <c r="N52" s="20">
        <v>-5.5E-2</v>
      </c>
      <c r="O52" s="2" t="s">
        <v>117</v>
      </c>
    </row>
    <row r="53" spans="1:15" x14ac:dyDescent="0.3">
      <c r="A53" s="2" t="s">
        <v>86</v>
      </c>
      <c r="B53" s="18">
        <v>2010</v>
      </c>
      <c r="C53" s="17">
        <v>2010</v>
      </c>
      <c r="D53" s="19">
        <v>2012</v>
      </c>
      <c r="E53" s="20">
        <v>2013</v>
      </c>
      <c r="F53" s="21">
        <v>2021</v>
      </c>
      <c r="G53" s="22">
        <v>2010</v>
      </c>
      <c r="H53" s="23">
        <v>2002</v>
      </c>
      <c r="I53" s="24">
        <v>2011</v>
      </c>
      <c r="J53" s="25">
        <v>2006</v>
      </c>
      <c r="K53" s="23">
        <v>2001</v>
      </c>
      <c r="L53" s="26">
        <v>2003</v>
      </c>
      <c r="M53" s="441">
        <v>2010</v>
      </c>
      <c r="N53" s="20">
        <v>2010</v>
      </c>
      <c r="O53" s="2" t="s">
        <v>86</v>
      </c>
    </row>
    <row r="54" spans="1:15" x14ac:dyDescent="0.3">
      <c r="A54" s="2" t="s">
        <v>118</v>
      </c>
      <c r="B54" s="18">
        <v>12.51</v>
      </c>
      <c r="C54" s="17">
        <v>7.88</v>
      </c>
      <c r="D54" s="19">
        <v>7.84</v>
      </c>
      <c r="E54" s="20">
        <v>9.8350000000000009</v>
      </c>
      <c r="F54" s="21">
        <v>13.68</v>
      </c>
      <c r="G54" s="22">
        <v>16.3</v>
      </c>
      <c r="H54" s="23">
        <v>18.600000000000001</v>
      </c>
      <c r="I54" s="24">
        <v>22.1</v>
      </c>
      <c r="J54" s="25">
        <v>20.8</v>
      </c>
      <c r="K54" s="23">
        <v>18.850000000000001</v>
      </c>
      <c r="L54" s="26">
        <v>15.5</v>
      </c>
      <c r="M54" s="441">
        <v>10.54</v>
      </c>
      <c r="N54" s="20">
        <v>9.86</v>
      </c>
      <c r="O54" s="2" t="s">
        <v>118</v>
      </c>
    </row>
    <row r="55" spans="1:15" ht="15" thickBot="1" x14ac:dyDescent="0.35">
      <c r="A55" s="87" t="s">
        <v>86</v>
      </c>
      <c r="B55" s="88">
        <v>2022</v>
      </c>
      <c r="C55" s="89">
        <v>2007</v>
      </c>
      <c r="D55" s="90">
        <v>2002</v>
      </c>
      <c r="E55" s="91">
        <v>2017</v>
      </c>
      <c r="F55" s="92">
        <v>2011</v>
      </c>
      <c r="G55" s="93">
        <v>2008</v>
      </c>
      <c r="H55" s="94">
        <v>2017</v>
      </c>
      <c r="I55" s="95">
        <v>2006</v>
      </c>
      <c r="J55" s="96">
        <v>2022</v>
      </c>
      <c r="K55" s="94">
        <v>2006</v>
      </c>
      <c r="L55" s="97">
        <v>2005</v>
      </c>
      <c r="M55" s="450">
        <v>2015</v>
      </c>
      <c r="N55" s="91">
        <v>2015</v>
      </c>
      <c r="O55" s="87" t="s">
        <v>86</v>
      </c>
    </row>
    <row r="56" spans="1:15" ht="15" thickTop="1" x14ac:dyDescent="0.3">
      <c r="A56" s="61" t="s">
        <v>848</v>
      </c>
      <c r="B56" s="62">
        <f>INT(SUM(C56:N56)*100/12)/100</f>
        <v>12.3</v>
      </c>
      <c r="C56" s="241">
        <f t="shared" ref="C56:N56" si="7">(C14+C37)/2</f>
        <v>4.95</v>
      </c>
      <c r="D56" s="242">
        <f t="shared" si="7"/>
        <v>7.45</v>
      </c>
      <c r="E56" s="243">
        <f t="shared" si="7"/>
        <v>9</v>
      </c>
      <c r="F56" s="244">
        <f t="shared" si="7"/>
        <v>9.9499999999999993</v>
      </c>
      <c r="G56" s="245">
        <f t="shared" si="7"/>
        <v>13.899999999999999</v>
      </c>
      <c r="H56" s="246">
        <f t="shared" si="7"/>
        <v>17.05</v>
      </c>
      <c r="I56" s="247">
        <f t="shared" si="7"/>
        <v>19.649999999999999</v>
      </c>
      <c r="J56" s="248">
        <f t="shared" si="7"/>
        <v>21.05</v>
      </c>
      <c r="K56" s="246">
        <f t="shared" si="7"/>
        <v>16</v>
      </c>
      <c r="L56" s="249">
        <f t="shared" si="7"/>
        <v>14.850000000000001</v>
      </c>
      <c r="M56" s="451">
        <f t="shared" si="7"/>
        <v>9.6000000000000014</v>
      </c>
      <c r="N56" s="243">
        <f t="shared" si="7"/>
        <v>4.25</v>
      </c>
      <c r="O56" s="61" t="s">
        <v>848</v>
      </c>
    </row>
    <row r="57" spans="1:15" x14ac:dyDescent="0.3">
      <c r="A57" s="2" t="s">
        <v>120</v>
      </c>
      <c r="B57" s="18">
        <f>INT(SUM(C57:N57)*100/12)/100</f>
        <v>10.54</v>
      </c>
      <c r="C57" s="231">
        <f t="shared" ref="C57:N57" si="8">(C15+C38)/2</f>
        <v>3.45</v>
      </c>
      <c r="D57" s="232">
        <f t="shared" si="8"/>
        <v>4</v>
      </c>
      <c r="E57" s="233">
        <f t="shared" si="8"/>
        <v>6.9499999999999993</v>
      </c>
      <c r="F57" s="234">
        <f t="shared" si="8"/>
        <v>8.8000000000000007</v>
      </c>
      <c r="G57" s="235">
        <f t="shared" si="8"/>
        <v>13</v>
      </c>
      <c r="H57" s="236">
        <f t="shared" si="8"/>
        <v>15.5</v>
      </c>
      <c r="I57" s="237">
        <f t="shared" si="8"/>
        <v>16.7</v>
      </c>
      <c r="J57" s="238">
        <f t="shared" si="8"/>
        <v>17.450000000000003</v>
      </c>
      <c r="K57" s="236">
        <f t="shared" si="8"/>
        <v>15.95</v>
      </c>
      <c r="L57" s="239">
        <f t="shared" si="8"/>
        <v>12.3</v>
      </c>
      <c r="M57" s="449">
        <f t="shared" si="8"/>
        <v>7.85</v>
      </c>
      <c r="N57" s="233">
        <f t="shared" si="8"/>
        <v>4.55</v>
      </c>
      <c r="O57" s="2" t="s">
        <v>120</v>
      </c>
    </row>
    <row r="58" spans="1:15" x14ac:dyDescent="0.3">
      <c r="A58" s="2" t="s">
        <v>21</v>
      </c>
      <c r="B58" s="18">
        <f t="shared" ref="B58:N58" si="9">B56-B57</f>
        <v>1.7600000000000016</v>
      </c>
      <c r="C58" s="17">
        <f t="shared" si="9"/>
        <v>1.5</v>
      </c>
      <c r="D58" s="19">
        <f t="shared" si="9"/>
        <v>3.45</v>
      </c>
      <c r="E58" s="20">
        <f t="shared" si="9"/>
        <v>2.0500000000000007</v>
      </c>
      <c r="F58" s="21">
        <f t="shared" si="9"/>
        <v>1.1499999999999986</v>
      </c>
      <c r="G58" s="22">
        <f t="shared" si="9"/>
        <v>0.89999999999999858</v>
      </c>
      <c r="H58" s="23">
        <f t="shared" si="9"/>
        <v>1.5500000000000007</v>
      </c>
      <c r="I58" s="24">
        <f t="shared" si="9"/>
        <v>2.9499999999999993</v>
      </c>
      <c r="J58" s="25">
        <f t="shared" si="9"/>
        <v>3.5999999999999979</v>
      </c>
      <c r="K58" s="23">
        <f t="shared" si="9"/>
        <v>5.0000000000000711E-2</v>
      </c>
      <c r="L58" s="26">
        <f t="shared" si="9"/>
        <v>2.5500000000000007</v>
      </c>
      <c r="M58" s="441">
        <f t="shared" si="9"/>
        <v>1.7500000000000018</v>
      </c>
      <c r="N58" s="20">
        <f t="shared" si="9"/>
        <v>-0.29999999999999982</v>
      </c>
      <c r="O58" s="2" t="s">
        <v>21</v>
      </c>
    </row>
    <row r="59" spans="1:15" x14ac:dyDescent="0.3">
      <c r="A59" s="2" t="s">
        <v>117</v>
      </c>
      <c r="B59" s="16"/>
      <c r="C59" s="17">
        <v>-3.1</v>
      </c>
      <c r="D59" s="19">
        <v>-3.6</v>
      </c>
      <c r="E59" s="20">
        <v>3.4</v>
      </c>
      <c r="F59" s="21">
        <v>6.3</v>
      </c>
      <c r="G59" s="22">
        <v>9.6999999999999993</v>
      </c>
      <c r="H59" s="23">
        <v>12.5</v>
      </c>
      <c r="I59" s="24">
        <v>14.9</v>
      </c>
      <c r="J59" s="25">
        <v>14.9</v>
      </c>
      <c r="K59" s="23">
        <v>11.9</v>
      </c>
      <c r="L59" s="26">
        <v>7.6</v>
      </c>
      <c r="M59" s="441">
        <v>3.7</v>
      </c>
      <c r="N59" s="20">
        <v>-0.1</v>
      </c>
      <c r="O59" s="2" t="s">
        <v>117</v>
      </c>
    </row>
    <row r="60" spans="1:15" x14ac:dyDescent="0.3">
      <c r="A60" s="2" t="s">
        <v>86</v>
      </c>
      <c r="B60" s="16"/>
      <c r="C60" s="17">
        <v>1963</v>
      </c>
      <c r="D60" s="19">
        <v>1956</v>
      </c>
      <c r="E60" s="20">
        <v>1955</v>
      </c>
      <c r="F60" s="21">
        <v>1986</v>
      </c>
      <c r="G60" s="22">
        <v>1984</v>
      </c>
      <c r="H60" s="23">
        <v>1972</v>
      </c>
      <c r="I60" s="24" t="s">
        <v>99</v>
      </c>
      <c r="J60" s="25">
        <v>1956</v>
      </c>
      <c r="K60" s="23">
        <v>1986</v>
      </c>
      <c r="L60" s="26">
        <v>1974</v>
      </c>
      <c r="M60" s="441">
        <v>1993</v>
      </c>
      <c r="N60" s="20">
        <v>2010</v>
      </c>
      <c r="O60" s="2" t="s">
        <v>86</v>
      </c>
    </row>
    <row r="61" spans="1:15" x14ac:dyDescent="0.3">
      <c r="A61" s="2" t="s">
        <v>118</v>
      </c>
      <c r="B61" s="16"/>
      <c r="C61" s="17">
        <v>7.7</v>
      </c>
      <c r="D61" s="19">
        <v>8.6</v>
      </c>
      <c r="E61" s="20">
        <v>9.85</v>
      </c>
      <c r="F61" s="21">
        <v>12.65</v>
      </c>
      <c r="G61" s="22">
        <v>15.1</v>
      </c>
      <c r="H61" s="23">
        <v>18.3</v>
      </c>
      <c r="I61" s="24">
        <v>21.3</v>
      </c>
      <c r="J61" s="25">
        <v>21.1</v>
      </c>
      <c r="K61" s="23">
        <v>18.600000000000001</v>
      </c>
      <c r="L61" s="26">
        <v>15</v>
      </c>
      <c r="M61" s="441">
        <v>11.2</v>
      </c>
      <c r="N61" s="20">
        <v>10.15</v>
      </c>
      <c r="O61" s="2" t="s">
        <v>118</v>
      </c>
    </row>
    <row r="62" spans="1:15" x14ac:dyDescent="0.3">
      <c r="A62" s="87" t="s">
        <v>86</v>
      </c>
      <c r="B62" s="99"/>
      <c r="C62" s="89">
        <v>2007</v>
      </c>
      <c r="D62" s="90">
        <v>1990</v>
      </c>
      <c r="E62" s="91">
        <v>2017</v>
      </c>
      <c r="F62" s="92">
        <v>2007</v>
      </c>
      <c r="G62" s="93">
        <v>1947</v>
      </c>
      <c r="H62" s="94">
        <v>2017</v>
      </c>
      <c r="I62" s="95">
        <v>2006</v>
      </c>
      <c r="J62" s="96">
        <v>1947</v>
      </c>
      <c r="K62" s="94">
        <v>1949</v>
      </c>
      <c r="L62" s="97">
        <v>2001</v>
      </c>
      <c r="M62" s="450">
        <v>1994</v>
      </c>
      <c r="N62" s="91">
        <v>2015</v>
      </c>
      <c r="O62" s="87" t="s">
        <v>86</v>
      </c>
    </row>
    <row r="63" spans="1:15" x14ac:dyDescent="0.3">
      <c r="A63" s="15" t="s">
        <v>121</v>
      </c>
      <c r="B63" s="16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 t="s">
        <v>121</v>
      </c>
    </row>
    <row r="64" spans="1:15" x14ac:dyDescent="0.3">
      <c r="A64" s="263" t="s">
        <v>847</v>
      </c>
      <c r="B64" s="264">
        <f>SUM(C64:N64)</f>
        <v>38</v>
      </c>
      <c r="C64" s="265">
        <v>12</v>
      </c>
      <c r="D64" s="266">
        <v>5</v>
      </c>
      <c r="E64" s="267">
        <v>3</v>
      </c>
      <c r="F64" s="268">
        <v>4</v>
      </c>
      <c r="G64" s="269">
        <v>0</v>
      </c>
      <c r="H64" s="270">
        <v>0</v>
      </c>
      <c r="I64" s="271">
        <v>0</v>
      </c>
      <c r="J64" s="272">
        <v>0</v>
      </c>
      <c r="K64" s="270">
        <v>0</v>
      </c>
      <c r="L64" s="273">
        <v>0</v>
      </c>
      <c r="M64" s="447">
        <v>0</v>
      </c>
      <c r="N64" s="267">
        <v>14</v>
      </c>
      <c r="O64" s="263" t="s">
        <v>847</v>
      </c>
    </row>
    <row r="65" spans="1:15" x14ac:dyDescent="0.3">
      <c r="A65" s="275" t="s">
        <v>123</v>
      </c>
      <c r="B65" s="253">
        <f>SUM(C65:N65)</f>
        <v>34.94</v>
      </c>
      <c r="C65" s="276">
        <v>10.48</v>
      </c>
      <c r="D65" s="277">
        <v>7.62</v>
      </c>
      <c r="E65" s="278">
        <v>6.67</v>
      </c>
      <c r="F65" s="279">
        <v>3.51</v>
      </c>
      <c r="G65" s="280">
        <v>0</v>
      </c>
      <c r="H65" s="281">
        <v>0</v>
      </c>
      <c r="I65" s="282">
        <v>0</v>
      </c>
      <c r="J65" s="283">
        <v>0</v>
      </c>
      <c r="K65" s="281">
        <v>0</v>
      </c>
      <c r="L65" s="284">
        <v>0</v>
      </c>
      <c r="M65" s="440">
        <v>1.9</v>
      </c>
      <c r="N65" s="278">
        <v>4.76</v>
      </c>
      <c r="O65" s="275" t="s">
        <v>123</v>
      </c>
    </row>
    <row r="66" spans="1:15" x14ac:dyDescent="0.3">
      <c r="A66" s="2" t="s">
        <v>124</v>
      </c>
      <c r="B66" s="18">
        <v>77</v>
      </c>
      <c r="C66" s="17">
        <v>18</v>
      </c>
      <c r="D66" s="19">
        <v>19</v>
      </c>
      <c r="E66" s="20">
        <v>15</v>
      </c>
      <c r="F66" s="21">
        <v>9</v>
      </c>
      <c r="G66" s="22">
        <v>2</v>
      </c>
      <c r="H66" s="23">
        <v>0</v>
      </c>
      <c r="I66" s="24">
        <v>0</v>
      </c>
      <c r="J66" s="25">
        <v>0</v>
      </c>
      <c r="K66" s="23">
        <v>0</v>
      </c>
      <c r="L66" s="26">
        <v>7</v>
      </c>
      <c r="M66" s="441">
        <v>8</v>
      </c>
      <c r="N66" s="20">
        <v>25</v>
      </c>
      <c r="O66" s="2" t="s">
        <v>124</v>
      </c>
    </row>
    <row r="67" spans="1:15" x14ac:dyDescent="0.3">
      <c r="A67" s="2" t="s">
        <v>86</v>
      </c>
      <c r="B67" s="18">
        <v>2010</v>
      </c>
      <c r="C67" s="17">
        <v>2017</v>
      </c>
      <c r="D67" s="19">
        <v>2018</v>
      </c>
      <c r="E67" s="20">
        <v>2006</v>
      </c>
      <c r="F67" s="21">
        <v>2003</v>
      </c>
      <c r="G67" s="22">
        <v>2010</v>
      </c>
      <c r="H67" s="23"/>
      <c r="I67" s="24"/>
      <c r="J67" s="25"/>
      <c r="K67" s="23"/>
      <c r="L67" s="26">
        <v>2003</v>
      </c>
      <c r="M67" s="441">
        <v>2005</v>
      </c>
      <c r="N67" s="20">
        <v>2010</v>
      </c>
      <c r="O67" s="2" t="s">
        <v>86</v>
      </c>
    </row>
    <row r="68" spans="1:15" x14ac:dyDescent="0.3">
      <c r="A68" s="2" t="s">
        <v>125</v>
      </c>
      <c r="B68" s="18">
        <v>19</v>
      </c>
      <c r="C68" s="17">
        <v>2</v>
      </c>
      <c r="D68" s="19">
        <v>0</v>
      </c>
      <c r="E68" s="20">
        <v>0</v>
      </c>
      <c r="F68" s="21">
        <v>0</v>
      </c>
      <c r="G68" s="22">
        <v>0</v>
      </c>
      <c r="H68" s="23">
        <v>0</v>
      </c>
      <c r="I68" s="24">
        <v>0</v>
      </c>
      <c r="J68" s="25">
        <v>0</v>
      </c>
      <c r="K68" s="23">
        <v>0</v>
      </c>
      <c r="L68" s="26">
        <v>0</v>
      </c>
      <c r="M68" s="441">
        <v>0</v>
      </c>
      <c r="N68" s="20">
        <v>0</v>
      </c>
      <c r="O68" s="2" t="s">
        <v>125</v>
      </c>
    </row>
    <row r="69" spans="1:15" x14ac:dyDescent="0.3">
      <c r="A69" s="2" t="s">
        <v>126</v>
      </c>
      <c r="B69" s="18">
        <v>2014</v>
      </c>
      <c r="C69" s="17">
        <v>2018</v>
      </c>
      <c r="D69" s="19">
        <v>2014</v>
      </c>
      <c r="E69" s="20">
        <v>2017</v>
      </c>
      <c r="F69" s="21">
        <v>2018</v>
      </c>
      <c r="G69" s="22">
        <v>2022</v>
      </c>
      <c r="H69" s="23"/>
      <c r="I69" s="24"/>
      <c r="J69" s="25"/>
      <c r="K69" s="23"/>
      <c r="L69" s="26">
        <v>2022</v>
      </c>
      <c r="M69" s="441">
        <v>2022</v>
      </c>
      <c r="N69" s="20">
        <v>2015</v>
      </c>
      <c r="O69" s="2" t="s">
        <v>126</v>
      </c>
    </row>
    <row r="70" spans="1:15" x14ac:dyDescent="0.3">
      <c r="A70" s="2" t="s">
        <v>127</v>
      </c>
      <c r="B70" s="100">
        <v>44897</v>
      </c>
      <c r="C70" s="17"/>
      <c r="D70" s="19"/>
      <c r="E70" s="20"/>
      <c r="F70" s="21"/>
      <c r="G70" s="22"/>
      <c r="H70" s="23"/>
      <c r="I70" s="24"/>
      <c r="J70" s="25"/>
      <c r="K70" s="23"/>
      <c r="L70" s="26"/>
      <c r="M70" s="441"/>
      <c r="N70" s="20"/>
      <c r="O70" s="2" t="s">
        <v>127</v>
      </c>
    </row>
    <row r="71" spans="1:15" x14ac:dyDescent="0.3">
      <c r="A71" s="2" t="s">
        <v>128</v>
      </c>
      <c r="B71" s="38">
        <v>40101</v>
      </c>
      <c r="C71" s="17"/>
      <c r="D71" s="19"/>
      <c r="E71" s="20"/>
      <c r="F71" s="21"/>
      <c r="G71" s="22"/>
      <c r="H71" s="23"/>
      <c r="I71" s="24"/>
      <c r="J71" s="25"/>
      <c r="K71" s="23"/>
      <c r="L71" s="26"/>
      <c r="M71" s="441"/>
      <c r="N71" s="20"/>
      <c r="O71" s="2" t="s">
        <v>128</v>
      </c>
    </row>
    <row r="72" spans="1:15" x14ac:dyDescent="0.3">
      <c r="A72" s="2" t="s">
        <v>129</v>
      </c>
      <c r="B72" s="38">
        <v>41977</v>
      </c>
      <c r="C72" s="17"/>
      <c r="D72" s="19"/>
      <c r="E72" s="20"/>
      <c r="F72" s="21"/>
      <c r="G72" s="22"/>
      <c r="H72" s="23"/>
      <c r="I72" s="24"/>
      <c r="J72" s="25"/>
      <c r="K72" s="23"/>
      <c r="L72" s="26"/>
      <c r="M72" s="441"/>
      <c r="N72" s="20"/>
      <c r="O72" s="2" t="s">
        <v>129</v>
      </c>
    </row>
    <row r="73" spans="1:15" x14ac:dyDescent="0.3">
      <c r="A73" s="2" t="s">
        <v>130</v>
      </c>
      <c r="B73" s="100">
        <v>44661</v>
      </c>
      <c r="C73" s="17"/>
      <c r="D73" s="19"/>
      <c r="E73" s="20"/>
      <c r="F73" s="21"/>
      <c r="G73" s="22"/>
      <c r="H73" s="23"/>
      <c r="I73" s="24"/>
      <c r="J73" s="25"/>
      <c r="K73" s="23"/>
      <c r="L73" s="26"/>
      <c r="M73" s="441"/>
      <c r="N73" s="20"/>
      <c r="O73" s="2" t="s">
        <v>130</v>
      </c>
    </row>
    <row r="74" spans="1:15" x14ac:dyDescent="0.3">
      <c r="A74" s="2" t="s">
        <v>131</v>
      </c>
      <c r="B74" s="38">
        <v>40624</v>
      </c>
      <c r="C74" s="17"/>
      <c r="D74" s="19"/>
      <c r="E74" s="20"/>
      <c r="F74" s="21"/>
      <c r="G74" s="22"/>
      <c r="H74" s="23"/>
      <c r="I74" s="24"/>
      <c r="J74" s="25"/>
      <c r="K74" s="23"/>
      <c r="L74" s="26"/>
      <c r="M74" s="441"/>
      <c r="N74" s="20"/>
      <c r="O74" s="2" t="s">
        <v>131</v>
      </c>
    </row>
    <row r="75" spans="1:15" ht="15" thickBot="1" x14ac:dyDescent="0.35">
      <c r="A75" s="101" t="s">
        <v>132</v>
      </c>
      <c r="B75" s="102">
        <v>38490</v>
      </c>
      <c r="C75" s="103"/>
      <c r="D75" s="104"/>
      <c r="E75" s="105"/>
      <c r="F75" s="106"/>
      <c r="G75" s="107"/>
      <c r="H75" s="108"/>
      <c r="I75" s="109"/>
      <c r="J75" s="110"/>
      <c r="K75" s="108"/>
      <c r="L75" s="111"/>
      <c r="M75" s="452"/>
      <c r="N75" s="105"/>
      <c r="O75" s="101" t="s">
        <v>132</v>
      </c>
    </row>
    <row r="76" spans="1:15" ht="15" thickTop="1" x14ac:dyDescent="0.3">
      <c r="A76" s="61" t="s">
        <v>846</v>
      </c>
      <c r="B76" s="62">
        <f>SUM(C76:N76)</f>
        <v>28</v>
      </c>
      <c r="C76" s="63">
        <v>7</v>
      </c>
      <c r="D76" s="64">
        <v>2</v>
      </c>
      <c r="E76" s="65">
        <v>3</v>
      </c>
      <c r="F76" s="66">
        <v>2</v>
      </c>
      <c r="G76" s="67">
        <v>0</v>
      </c>
      <c r="H76" s="68">
        <v>0</v>
      </c>
      <c r="I76" s="69">
        <v>0</v>
      </c>
      <c r="J76" s="70">
        <v>0</v>
      </c>
      <c r="K76" s="68">
        <v>0</v>
      </c>
      <c r="L76" s="71">
        <v>0</v>
      </c>
      <c r="M76" s="453">
        <v>0</v>
      </c>
      <c r="N76" s="65">
        <v>14</v>
      </c>
      <c r="O76" s="61" t="s">
        <v>846</v>
      </c>
    </row>
    <row r="77" spans="1:15" x14ac:dyDescent="0.3">
      <c r="A77" s="113" t="s">
        <v>134</v>
      </c>
      <c r="B77" s="114">
        <f>SUM(C77:N77)</f>
        <v>49</v>
      </c>
      <c r="C77" s="115">
        <v>12</v>
      </c>
      <c r="D77" s="116">
        <v>11</v>
      </c>
      <c r="E77" s="117">
        <v>7</v>
      </c>
      <c r="F77" s="118">
        <v>3</v>
      </c>
      <c r="G77" s="119">
        <v>0</v>
      </c>
      <c r="H77" s="120">
        <v>0</v>
      </c>
      <c r="I77" s="121">
        <v>0</v>
      </c>
      <c r="J77" s="122">
        <v>0</v>
      </c>
      <c r="K77" s="120">
        <v>0</v>
      </c>
      <c r="L77" s="123">
        <v>1</v>
      </c>
      <c r="M77" s="454">
        <v>5</v>
      </c>
      <c r="N77" s="117">
        <v>10</v>
      </c>
      <c r="O77" s="113" t="s">
        <v>134</v>
      </c>
    </row>
    <row r="78" spans="1:15" x14ac:dyDescent="0.3">
      <c r="A78" s="2" t="s">
        <v>124</v>
      </c>
      <c r="B78" s="125"/>
      <c r="C78" s="17">
        <v>28</v>
      </c>
      <c r="D78" s="19">
        <v>27</v>
      </c>
      <c r="E78" s="20">
        <v>23</v>
      </c>
      <c r="F78" s="21">
        <v>9</v>
      </c>
      <c r="G78" s="22">
        <v>2</v>
      </c>
      <c r="H78" s="23">
        <v>0</v>
      </c>
      <c r="I78" s="24">
        <v>0</v>
      </c>
      <c r="J78" s="25">
        <v>0</v>
      </c>
      <c r="K78" s="23">
        <v>0</v>
      </c>
      <c r="L78" s="26">
        <v>5</v>
      </c>
      <c r="M78" s="441">
        <v>15</v>
      </c>
      <c r="N78" s="20">
        <v>23</v>
      </c>
      <c r="O78" s="2" t="s">
        <v>124</v>
      </c>
    </row>
    <row r="79" spans="1:15" x14ac:dyDescent="0.3">
      <c r="A79" s="2" t="s">
        <v>86</v>
      </c>
      <c r="B79" s="125"/>
      <c r="C79" s="17">
        <v>1963</v>
      </c>
      <c r="D79" s="19">
        <v>1956</v>
      </c>
      <c r="E79" s="20">
        <v>1955</v>
      </c>
      <c r="F79" s="21">
        <v>1956</v>
      </c>
      <c r="G79" s="22">
        <v>1962</v>
      </c>
      <c r="H79" s="23"/>
      <c r="I79" s="24"/>
      <c r="J79" s="25"/>
      <c r="K79" s="23"/>
      <c r="L79" s="26">
        <v>1997</v>
      </c>
      <c r="M79" s="441">
        <v>1985</v>
      </c>
      <c r="N79" s="20">
        <v>1963</v>
      </c>
      <c r="O79" s="2" t="s">
        <v>86</v>
      </c>
    </row>
    <row r="80" spans="1:15" x14ac:dyDescent="0.3">
      <c r="A80" s="2" t="s">
        <v>125</v>
      </c>
      <c r="B80" s="125"/>
      <c r="C80" s="17">
        <v>0</v>
      </c>
      <c r="D80" s="19">
        <v>0</v>
      </c>
      <c r="E80" s="20">
        <v>0</v>
      </c>
      <c r="F80" s="21">
        <v>0</v>
      </c>
      <c r="G80" s="22">
        <v>0</v>
      </c>
      <c r="H80" s="23">
        <v>0</v>
      </c>
      <c r="I80" s="24">
        <v>0</v>
      </c>
      <c r="J80" s="25">
        <v>0</v>
      </c>
      <c r="K80" s="23">
        <v>0</v>
      </c>
      <c r="L80" s="26">
        <v>0</v>
      </c>
      <c r="M80" s="441">
        <v>0</v>
      </c>
      <c r="N80" s="20">
        <v>0</v>
      </c>
      <c r="O80" s="2" t="s">
        <v>125</v>
      </c>
    </row>
    <row r="81" spans="1:15" x14ac:dyDescent="0.3">
      <c r="A81" s="87" t="s">
        <v>126</v>
      </c>
      <c r="B81" s="125"/>
      <c r="C81" s="89">
        <v>2018</v>
      </c>
      <c r="D81" s="90">
        <v>2014</v>
      </c>
      <c r="E81" s="91">
        <v>2017</v>
      </c>
      <c r="F81" s="92">
        <v>2018</v>
      </c>
      <c r="G81" s="93">
        <v>2022</v>
      </c>
      <c r="H81" s="94"/>
      <c r="I81" s="95"/>
      <c r="J81" s="96"/>
      <c r="K81" s="94"/>
      <c r="L81" s="97">
        <v>2022</v>
      </c>
      <c r="M81" s="450">
        <v>2022</v>
      </c>
      <c r="N81" s="91">
        <v>2015</v>
      </c>
      <c r="O81" s="87" t="s">
        <v>126</v>
      </c>
    </row>
    <row r="82" spans="1:15" x14ac:dyDescent="0.3">
      <c r="A82" s="15" t="s">
        <v>135</v>
      </c>
      <c r="B82" s="16"/>
      <c r="C82" s="15"/>
      <c r="D82" s="15"/>
      <c r="E82" s="15"/>
      <c r="F82" s="15"/>
      <c r="G82" s="15"/>
      <c r="H82" s="15"/>
      <c r="I82" s="15"/>
      <c r="J82" s="15"/>
      <c r="K82" s="15"/>
      <c r="L82" s="15" t="s">
        <v>460</v>
      </c>
      <c r="M82" s="15"/>
      <c r="N82" s="15"/>
      <c r="O82" s="15" t="s">
        <v>135</v>
      </c>
    </row>
    <row r="83" spans="1:15" x14ac:dyDescent="0.3">
      <c r="A83" s="263" t="s">
        <v>845</v>
      </c>
      <c r="B83" s="264">
        <f>SUM(C83:N83)</f>
        <v>4.0999999999999996</v>
      </c>
      <c r="C83" s="265">
        <v>0</v>
      </c>
      <c r="D83" s="266">
        <v>0</v>
      </c>
      <c r="E83" s="267">
        <v>0</v>
      </c>
      <c r="F83" s="268">
        <v>0</v>
      </c>
      <c r="G83" s="269">
        <v>0</v>
      </c>
      <c r="H83" s="270">
        <v>0</v>
      </c>
      <c r="I83" s="271">
        <v>0</v>
      </c>
      <c r="J83" s="272">
        <v>0</v>
      </c>
      <c r="K83" s="270">
        <v>0</v>
      </c>
      <c r="L83" s="273">
        <v>0</v>
      </c>
      <c r="M83" s="447">
        <v>0.1</v>
      </c>
      <c r="N83" s="267">
        <v>4</v>
      </c>
      <c r="O83" s="263" t="s">
        <v>845</v>
      </c>
    </row>
    <row r="84" spans="1:15" x14ac:dyDescent="0.3">
      <c r="A84" s="275" t="s">
        <v>137</v>
      </c>
      <c r="B84" s="253">
        <f>SUM(C84:N84)</f>
        <v>5.759999999999998</v>
      </c>
      <c r="C84" s="276">
        <v>2.36</v>
      </c>
      <c r="D84" s="277">
        <v>1.57</v>
      </c>
      <c r="E84" s="278">
        <v>0.43</v>
      </c>
      <c r="F84" s="279">
        <v>0.06</v>
      </c>
      <c r="G84" s="280">
        <v>0</v>
      </c>
      <c r="H84" s="281">
        <v>0</v>
      </c>
      <c r="I84" s="282">
        <v>0</v>
      </c>
      <c r="J84" s="283">
        <v>0</v>
      </c>
      <c r="K84" s="281">
        <v>0</v>
      </c>
      <c r="L84" s="284">
        <v>0.1</v>
      </c>
      <c r="M84" s="440">
        <v>0.1</v>
      </c>
      <c r="N84" s="278">
        <v>1.1399999999999999</v>
      </c>
      <c r="O84" s="275" t="s">
        <v>137</v>
      </c>
    </row>
    <row r="85" spans="1:15" x14ac:dyDescent="0.3">
      <c r="A85" s="2" t="s">
        <v>138</v>
      </c>
      <c r="B85" s="18">
        <v>23</v>
      </c>
      <c r="C85" s="17">
        <v>9</v>
      </c>
      <c r="D85" s="19">
        <v>12</v>
      </c>
      <c r="E85" s="20">
        <v>5</v>
      </c>
      <c r="F85" s="21">
        <v>1</v>
      </c>
      <c r="G85" s="22">
        <v>0</v>
      </c>
      <c r="H85" s="23">
        <v>0</v>
      </c>
      <c r="I85" s="24">
        <v>0</v>
      </c>
      <c r="J85" s="25">
        <v>0</v>
      </c>
      <c r="K85" s="23">
        <v>0</v>
      </c>
      <c r="L85" s="26">
        <v>2</v>
      </c>
      <c r="M85" s="441">
        <v>1</v>
      </c>
      <c r="N85" s="20">
        <v>9</v>
      </c>
      <c r="O85" s="2" t="s">
        <v>138</v>
      </c>
    </row>
    <row r="86" spans="1:15" x14ac:dyDescent="0.3">
      <c r="A86" s="2" t="s">
        <v>86</v>
      </c>
      <c r="B86" s="18">
        <v>2010</v>
      </c>
      <c r="C86" s="17">
        <v>2010</v>
      </c>
      <c r="D86" s="19">
        <v>2012</v>
      </c>
      <c r="E86" s="20">
        <v>2005</v>
      </c>
      <c r="F86" s="21">
        <v>2003</v>
      </c>
      <c r="G86" s="22"/>
      <c r="H86" s="23"/>
      <c r="I86" s="24"/>
      <c r="J86" s="25"/>
      <c r="K86" s="23"/>
      <c r="L86" s="26">
        <v>2003</v>
      </c>
      <c r="M86" s="441">
        <v>2016</v>
      </c>
      <c r="N86" s="20">
        <v>2010</v>
      </c>
      <c r="O86" s="2" t="s">
        <v>86</v>
      </c>
    </row>
    <row r="87" spans="1:15" x14ac:dyDescent="0.3">
      <c r="A87" s="2" t="s">
        <v>139</v>
      </c>
      <c r="B87" s="18">
        <v>0</v>
      </c>
      <c r="C87" s="17">
        <v>0</v>
      </c>
      <c r="D87" s="19">
        <v>0</v>
      </c>
      <c r="E87" s="20">
        <v>0</v>
      </c>
      <c r="F87" s="21">
        <v>0</v>
      </c>
      <c r="G87" s="22">
        <v>0</v>
      </c>
      <c r="H87" s="23">
        <v>0</v>
      </c>
      <c r="I87" s="24">
        <v>0</v>
      </c>
      <c r="J87" s="25">
        <v>0</v>
      </c>
      <c r="K87" s="23">
        <v>0</v>
      </c>
      <c r="L87" s="26">
        <v>0</v>
      </c>
      <c r="M87" s="441">
        <v>0</v>
      </c>
      <c r="N87" s="20">
        <v>0</v>
      </c>
      <c r="O87" s="2" t="s">
        <v>139</v>
      </c>
    </row>
    <row r="88" spans="1:15" ht="15" thickBot="1" x14ac:dyDescent="0.35">
      <c r="A88" s="87" t="s">
        <v>126</v>
      </c>
      <c r="B88" s="88">
        <v>2020</v>
      </c>
      <c r="C88" s="89">
        <v>2022</v>
      </c>
      <c r="D88" s="90">
        <v>2022</v>
      </c>
      <c r="E88" s="91">
        <v>2022</v>
      </c>
      <c r="F88" s="92">
        <v>2022</v>
      </c>
      <c r="G88" s="93"/>
      <c r="H88" s="94"/>
      <c r="I88" s="95"/>
      <c r="J88" s="96"/>
      <c r="K88" s="94"/>
      <c r="L88" s="97">
        <v>2022</v>
      </c>
      <c r="M88" s="450">
        <v>2022</v>
      </c>
      <c r="N88" s="91">
        <v>2021</v>
      </c>
      <c r="O88" s="87" t="s">
        <v>126</v>
      </c>
    </row>
    <row r="89" spans="1:15" ht="15" thickTop="1" x14ac:dyDescent="0.3">
      <c r="A89" s="126" t="s">
        <v>140</v>
      </c>
      <c r="B89" s="127">
        <f>SUM(C89:N89)</f>
        <v>7</v>
      </c>
      <c r="C89" s="201">
        <v>3</v>
      </c>
      <c r="D89" s="202">
        <v>2</v>
      </c>
      <c r="E89" s="203">
        <v>0</v>
      </c>
      <c r="F89" s="204">
        <v>0</v>
      </c>
      <c r="G89" s="132">
        <v>0</v>
      </c>
      <c r="H89" s="133">
        <v>0</v>
      </c>
      <c r="I89" s="134">
        <v>0</v>
      </c>
      <c r="J89" s="135">
        <v>0</v>
      </c>
      <c r="K89" s="133">
        <v>0</v>
      </c>
      <c r="L89" s="136">
        <v>0</v>
      </c>
      <c r="M89" s="438">
        <v>0</v>
      </c>
      <c r="N89" s="130">
        <v>2</v>
      </c>
      <c r="O89" s="126" t="s">
        <v>140</v>
      </c>
    </row>
    <row r="90" spans="1:15" x14ac:dyDescent="0.3">
      <c r="A90" s="15" t="s">
        <v>141</v>
      </c>
      <c r="B90" s="16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 t="s">
        <v>141</v>
      </c>
    </row>
    <row r="91" spans="1:15" x14ac:dyDescent="0.3">
      <c r="A91" s="263" t="s">
        <v>844</v>
      </c>
      <c r="B91" s="264">
        <f>SUM(C91:N91)</f>
        <v>0</v>
      </c>
      <c r="C91" s="265">
        <v>0</v>
      </c>
      <c r="D91" s="266">
        <v>0</v>
      </c>
      <c r="E91" s="267">
        <v>0</v>
      </c>
      <c r="F91" s="268">
        <v>0</v>
      </c>
      <c r="G91" s="269">
        <v>0</v>
      </c>
      <c r="H91" s="270">
        <v>0</v>
      </c>
      <c r="I91" s="271">
        <v>0</v>
      </c>
      <c r="J91" s="272">
        <v>0</v>
      </c>
      <c r="K91" s="270">
        <v>0</v>
      </c>
      <c r="L91" s="273">
        <v>0</v>
      </c>
      <c r="M91" s="447">
        <v>0</v>
      </c>
      <c r="N91" s="267">
        <v>0</v>
      </c>
      <c r="O91" s="263" t="s">
        <v>844</v>
      </c>
    </row>
    <row r="92" spans="1:15" x14ac:dyDescent="0.3">
      <c r="A92" s="275" t="s">
        <v>143</v>
      </c>
      <c r="B92" s="253">
        <f>SUM(C92:N92)</f>
        <v>1.07</v>
      </c>
      <c r="C92" s="276">
        <v>0.38</v>
      </c>
      <c r="D92" s="277">
        <v>0.56999999999999995</v>
      </c>
      <c r="E92" s="278">
        <v>0.06</v>
      </c>
      <c r="F92" s="279">
        <v>0</v>
      </c>
      <c r="G92" s="280">
        <v>0</v>
      </c>
      <c r="H92" s="281">
        <v>0</v>
      </c>
      <c r="I92" s="282">
        <v>0</v>
      </c>
      <c r="J92" s="283">
        <v>0</v>
      </c>
      <c r="K92" s="281">
        <v>0</v>
      </c>
      <c r="L92" s="284">
        <v>0</v>
      </c>
      <c r="M92" s="440">
        <v>0</v>
      </c>
      <c r="N92" s="278">
        <v>0.06</v>
      </c>
      <c r="O92" s="275" t="s">
        <v>143</v>
      </c>
    </row>
    <row r="93" spans="1:15" x14ac:dyDescent="0.3">
      <c r="A93" s="2" t="s">
        <v>144</v>
      </c>
      <c r="B93" s="18">
        <v>9</v>
      </c>
      <c r="C93" s="17">
        <v>4</v>
      </c>
      <c r="D93" s="19">
        <v>9</v>
      </c>
      <c r="E93" s="20">
        <v>1</v>
      </c>
      <c r="F93" s="21">
        <v>0</v>
      </c>
      <c r="G93" s="22">
        <v>0</v>
      </c>
      <c r="H93" s="23">
        <v>0</v>
      </c>
      <c r="I93" s="24">
        <v>0</v>
      </c>
      <c r="J93" s="25">
        <v>0</v>
      </c>
      <c r="K93" s="23">
        <v>0</v>
      </c>
      <c r="L93" s="26">
        <v>0</v>
      </c>
      <c r="M93" s="441">
        <v>0</v>
      </c>
      <c r="N93" s="20">
        <v>1</v>
      </c>
      <c r="O93" s="2" t="s">
        <v>144</v>
      </c>
    </row>
    <row r="94" spans="1:15" x14ac:dyDescent="0.3">
      <c r="A94" s="2" t="s">
        <v>86</v>
      </c>
      <c r="B94" s="18">
        <v>2012</v>
      </c>
      <c r="C94" s="17">
        <v>2009</v>
      </c>
      <c r="D94" s="19">
        <v>2012</v>
      </c>
      <c r="E94" s="20">
        <v>2005</v>
      </c>
      <c r="F94" s="21"/>
      <c r="G94" s="22"/>
      <c r="H94" s="23"/>
      <c r="I94" s="24"/>
      <c r="J94" s="25"/>
      <c r="K94" s="23"/>
      <c r="L94" s="26"/>
      <c r="M94" s="441"/>
      <c r="N94" s="20">
        <v>2010</v>
      </c>
      <c r="O94" s="2" t="s">
        <v>86</v>
      </c>
    </row>
    <row r="95" spans="1:15" x14ac:dyDescent="0.3">
      <c r="A95" s="2" t="s">
        <v>145</v>
      </c>
      <c r="B95" s="18">
        <v>0</v>
      </c>
      <c r="C95" s="17">
        <v>0</v>
      </c>
      <c r="D95" s="19">
        <v>0</v>
      </c>
      <c r="E95" s="20">
        <v>0</v>
      </c>
      <c r="F95" s="21">
        <v>0</v>
      </c>
      <c r="G95" s="22">
        <v>0</v>
      </c>
      <c r="H95" s="23">
        <v>0</v>
      </c>
      <c r="I95" s="24">
        <v>0</v>
      </c>
      <c r="J95" s="25">
        <v>0</v>
      </c>
      <c r="K95" s="23">
        <v>0</v>
      </c>
      <c r="L95" s="26">
        <v>0</v>
      </c>
      <c r="M95" s="441">
        <v>0</v>
      </c>
      <c r="N95" s="20">
        <v>0</v>
      </c>
      <c r="O95" s="2" t="s">
        <v>145</v>
      </c>
    </row>
    <row r="96" spans="1:15" ht="15" thickBot="1" x14ac:dyDescent="0.35">
      <c r="A96" s="87" t="s">
        <v>126</v>
      </c>
      <c r="B96" s="88">
        <v>2020</v>
      </c>
      <c r="C96" s="89">
        <v>2021</v>
      </c>
      <c r="D96" s="90">
        <v>2022</v>
      </c>
      <c r="E96" s="91">
        <v>2022</v>
      </c>
      <c r="F96" s="92">
        <v>2021</v>
      </c>
      <c r="G96" s="93"/>
      <c r="H96" s="94"/>
      <c r="I96" s="95"/>
      <c r="J96" s="96"/>
      <c r="K96" s="94"/>
      <c r="L96" s="97"/>
      <c r="M96" s="450"/>
      <c r="N96" s="91">
        <v>2022</v>
      </c>
      <c r="O96" s="87" t="s">
        <v>126</v>
      </c>
    </row>
    <row r="97" spans="1:15" ht="15" thickTop="1" x14ac:dyDescent="0.3">
      <c r="A97" s="126" t="s">
        <v>146</v>
      </c>
      <c r="B97" s="127">
        <v>1</v>
      </c>
      <c r="C97" s="128">
        <v>1</v>
      </c>
      <c r="D97" s="129">
        <v>0</v>
      </c>
      <c r="E97" s="130">
        <v>0</v>
      </c>
      <c r="F97" s="131">
        <v>0</v>
      </c>
      <c r="G97" s="132">
        <v>0</v>
      </c>
      <c r="H97" s="133">
        <v>0</v>
      </c>
      <c r="I97" s="134">
        <v>0</v>
      </c>
      <c r="J97" s="135">
        <v>0</v>
      </c>
      <c r="K97" s="133">
        <v>0</v>
      </c>
      <c r="L97" s="211">
        <v>0</v>
      </c>
      <c r="M97" s="438">
        <v>0</v>
      </c>
      <c r="N97" s="130">
        <v>0</v>
      </c>
      <c r="O97" s="126" t="s">
        <v>146</v>
      </c>
    </row>
    <row r="98" spans="1:15" x14ac:dyDescent="0.3">
      <c r="A98" s="15" t="s">
        <v>148</v>
      </c>
      <c r="B98" s="16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 t="s">
        <v>148</v>
      </c>
    </row>
    <row r="99" spans="1:15" x14ac:dyDescent="0.3">
      <c r="A99" s="263" t="s">
        <v>843</v>
      </c>
      <c r="B99" s="264">
        <f>SUM(C99:N99)</f>
        <v>2</v>
      </c>
      <c r="C99" s="265">
        <v>0</v>
      </c>
      <c r="D99" s="266">
        <v>0</v>
      </c>
      <c r="E99" s="267">
        <v>0</v>
      </c>
      <c r="F99" s="268">
        <v>0</v>
      </c>
      <c r="G99" s="269">
        <v>0</v>
      </c>
      <c r="H99" s="270">
        <v>0</v>
      </c>
      <c r="I99" s="271">
        <v>0</v>
      </c>
      <c r="J99" s="272">
        <v>0</v>
      </c>
      <c r="K99" s="270">
        <v>0</v>
      </c>
      <c r="L99" s="273">
        <v>0</v>
      </c>
      <c r="M99" s="447">
        <v>0</v>
      </c>
      <c r="N99" s="267">
        <v>2</v>
      </c>
      <c r="O99" s="263" t="s">
        <v>843</v>
      </c>
    </row>
    <row r="100" spans="1:15" x14ac:dyDescent="0.3">
      <c r="A100" s="275" t="s">
        <v>150</v>
      </c>
      <c r="B100" s="253">
        <f>SUM(C100:N100)</f>
        <v>2.06</v>
      </c>
      <c r="C100" s="276">
        <v>0.93</v>
      </c>
      <c r="D100" s="277">
        <v>0.77</v>
      </c>
      <c r="E100" s="278">
        <v>0</v>
      </c>
      <c r="F100" s="279">
        <v>0</v>
      </c>
      <c r="G100" s="280">
        <v>0</v>
      </c>
      <c r="H100" s="281">
        <v>0</v>
      </c>
      <c r="I100" s="282">
        <v>0</v>
      </c>
      <c r="J100" s="283">
        <v>0</v>
      </c>
      <c r="K100" s="281">
        <v>0</v>
      </c>
      <c r="L100" s="284">
        <v>0</v>
      </c>
      <c r="M100" s="440">
        <v>0</v>
      </c>
      <c r="N100" s="278">
        <v>0.36</v>
      </c>
      <c r="O100" s="275" t="s">
        <v>150</v>
      </c>
    </row>
    <row r="101" spans="1:15" x14ac:dyDescent="0.3">
      <c r="A101" s="2" t="s">
        <v>151</v>
      </c>
      <c r="B101" s="18">
        <v>10</v>
      </c>
      <c r="C101" s="17">
        <v>6</v>
      </c>
      <c r="D101" s="19">
        <v>10</v>
      </c>
      <c r="E101" s="20">
        <v>0</v>
      </c>
      <c r="F101" s="21">
        <v>0</v>
      </c>
      <c r="G101" s="22">
        <v>0</v>
      </c>
      <c r="H101" s="23">
        <v>0</v>
      </c>
      <c r="I101" s="24">
        <v>0</v>
      </c>
      <c r="J101" s="25">
        <v>0</v>
      </c>
      <c r="K101" s="23">
        <v>0</v>
      </c>
      <c r="L101" s="26">
        <v>0</v>
      </c>
      <c r="M101" s="441">
        <v>1</v>
      </c>
      <c r="N101" s="20">
        <v>3</v>
      </c>
      <c r="O101" s="2" t="s">
        <v>151</v>
      </c>
    </row>
    <row r="102" spans="1:15" x14ac:dyDescent="0.3">
      <c r="A102" s="2" t="s">
        <v>126</v>
      </c>
      <c r="B102" s="18">
        <v>2010</v>
      </c>
      <c r="C102" s="17">
        <v>2010</v>
      </c>
      <c r="D102" s="19">
        <v>2012</v>
      </c>
      <c r="E102" s="20"/>
      <c r="F102" s="21"/>
      <c r="G102" s="22"/>
      <c r="H102" s="23"/>
      <c r="I102" s="24"/>
      <c r="J102" s="25"/>
      <c r="K102" s="23"/>
      <c r="L102" s="26"/>
      <c r="M102" s="441">
        <v>2010</v>
      </c>
      <c r="N102" s="20">
        <v>2010</v>
      </c>
      <c r="O102" s="2" t="s">
        <v>126</v>
      </c>
    </row>
    <row r="103" spans="1:15" x14ac:dyDescent="0.3">
      <c r="A103" s="2" t="s">
        <v>152</v>
      </c>
      <c r="B103" s="18">
        <v>0</v>
      </c>
      <c r="C103" s="17">
        <v>0</v>
      </c>
      <c r="D103" s="19">
        <v>0</v>
      </c>
      <c r="E103" s="20">
        <v>0</v>
      </c>
      <c r="F103" s="21">
        <v>0</v>
      </c>
      <c r="G103" s="22">
        <v>0</v>
      </c>
      <c r="H103" s="23">
        <v>0</v>
      </c>
      <c r="I103" s="24">
        <v>0</v>
      </c>
      <c r="J103" s="25">
        <v>0</v>
      </c>
      <c r="K103" s="23">
        <v>0</v>
      </c>
      <c r="L103" s="26">
        <v>0</v>
      </c>
      <c r="M103" s="441">
        <v>0</v>
      </c>
      <c r="N103" s="20">
        <v>0</v>
      </c>
      <c r="O103" s="2" t="s">
        <v>152</v>
      </c>
    </row>
    <row r="104" spans="1:15" ht="15" thickBot="1" x14ac:dyDescent="0.35">
      <c r="A104" s="87" t="s">
        <v>126</v>
      </c>
      <c r="B104" s="88">
        <v>2020</v>
      </c>
      <c r="C104" s="89">
        <v>2022</v>
      </c>
      <c r="D104" s="90">
        <v>2022</v>
      </c>
      <c r="E104" s="91"/>
      <c r="F104" s="92"/>
      <c r="G104" s="93"/>
      <c r="H104" s="94"/>
      <c r="I104" s="95"/>
      <c r="J104" s="96"/>
      <c r="K104" s="94"/>
      <c r="L104" s="97"/>
      <c r="M104" s="450">
        <v>2022</v>
      </c>
      <c r="N104" s="91">
        <v>2020</v>
      </c>
      <c r="O104" s="87" t="s">
        <v>126</v>
      </c>
    </row>
    <row r="105" spans="1:15" ht="15" thickTop="1" x14ac:dyDescent="0.3">
      <c r="A105" s="61" t="s">
        <v>842</v>
      </c>
      <c r="B105" s="62">
        <f>SUM(C105:N105)</f>
        <v>2</v>
      </c>
      <c r="C105" s="63">
        <v>0</v>
      </c>
      <c r="D105" s="64">
        <v>0</v>
      </c>
      <c r="E105" s="65">
        <v>0</v>
      </c>
      <c r="F105" s="66">
        <v>0</v>
      </c>
      <c r="G105" s="219">
        <v>0</v>
      </c>
      <c r="H105" s="68">
        <v>0</v>
      </c>
      <c r="I105" s="69">
        <v>0</v>
      </c>
      <c r="J105" s="70">
        <v>0</v>
      </c>
      <c r="K105" s="68">
        <v>0</v>
      </c>
      <c r="L105" s="71">
        <v>0</v>
      </c>
      <c r="M105" s="453">
        <v>0</v>
      </c>
      <c r="N105" s="65">
        <v>2</v>
      </c>
      <c r="O105" s="61" t="s">
        <v>842</v>
      </c>
    </row>
    <row r="106" spans="1:15" x14ac:dyDescent="0.3">
      <c r="A106" s="2" t="s">
        <v>150</v>
      </c>
      <c r="B106" s="18">
        <f>SUM(C106:N106)</f>
        <v>7</v>
      </c>
      <c r="C106" s="17">
        <v>3</v>
      </c>
      <c r="D106" s="19">
        <v>2</v>
      </c>
      <c r="E106" s="20">
        <v>0</v>
      </c>
      <c r="F106" s="21">
        <v>0</v>
      </c>
      <c r="G106" s="22">
        <v>0</v>
      </c>
      <c r="H106" s="23">
        <v>0</v>
      </c>
      <c r="I106" s="24">
        <v>0</v>
      </c>
      <c r="J106" s="25">
        <v>0</v>
      </c>
      <c r="K106" s="23">
        <v>0</v>
      </c>
      <c r="L106" s="26">
        <v>0</v>
      </c>
      <c r="M106" s="441">
        <v>0</v>
      </c>
      <c r="N106" s="20">
        <v>2</v>
      </c>
      <c r="O106" s="2" t="s">
        <v>150</v>
      </c>
    </row>
    <row r="107" spans="1:15" x14ac:dyDescent="0.3">
      <c r="A107" s="2" t="s">
        <v>151</v>
      </c>
      <c r="B107" s="16"/>
      <c r="C107" s="17">
        <v>16</v>
      </c>
      <c r="D107" s="19">
        <v>14</v>
      </c>
      <c r="E107" s="20">
        <v>4</v>
      </c>
      <c r="F107" s="21">
        <v>0</v>
      </c>
      <c r="G107" s="22">
        <v>0</v>
      </c>
      <c r="H107" s="23">
        <v>0</v>
      </c>
      <c r="I107" s="24">
        <v>0</v>
      </c>
      <c r="J107" s="25">
        <v>0</v>
      </c>
      <c r="K107" s="23">
        <v>0</v>
      </c>
      <c r="L107" s="26">
        <v>0</v>
      </c>
      <c r="M107" s="441">
        <v>3</v>
      </c>
      <c r="N107" s="20">
        <v>10</v>
      </c>
      <c r="O107" s="2" t="s">
        <v>151</v>
      </c>
    </row>
    <row r="108" spans="1:15" x14ac:dyDescent="0.3">
      <c r="A108" s="2" t="s">
        <v>126</v>
      </c>
      <c r="B108" s="16"/>
      <c r="C108" s="17">
        <v>1963</v>
      </c>
      <c r="D108" s="19">
        <v>1956</v>
      </c>
      <c r="E108" s="20">
        <v>1971</v>
      </c>
      <c r="F108" s="21"/>
      <c r="G108" s="22"/>
      <c r="H108" s="23"/>
      <c r="I108" s="24"/>
      <c r="J108" s="25"/>
      <c r="K108" s="23"/>
      <c r="L108" s="26"/>
      <c r="M108" s="441" t="s">
        <v>99</v>
      </c>
      <c r="N108" s="20">
        <v>1969</v>
      </c>
      <c r="O108" s="2" t="s">
        <v>126</v>
      </c>
    </row>
    <row r="109" spans="1:15" x14ac:dyDescent="0.3">
      <c r="A109" s="2" t="s">
        <v>152</v>
      </c>
      <c r="B109" s="16"/>
      <c r="C109" s="17">
        <v>0</v>
      </c>
      <c r="D109" s="19">
        <v>0</v>
      </c>
      <c r="E109" s="20">
        <v>0</v>
      </c>
      <c r="F109" s="21">
        <v>0</v>
      </c>
      <c r="G109" s="22">
        <v>0</v>
      </c>
      <c r="H109" s="23">
        <v>0</v>
      </c>
      <c r="I109" s="24">
        <v>0</v>
      </c>
      <c r="J109" s="25">
        <v>0</v>
      </c>
      <c r="K109" s="23">
        <v>0</v>
      </c>
      <c r="L109" s="26">
        <v>0</v>
      </c>
      <c r="M109" s="441">
        <v>0</v>
      </c>
      <c r="N109" s="20">
        <v>0</v>
      </c>
      <c r="O109" s="2" t="s">
        <v>152</v>
      </c>
    </row>
    <row r="110" spans="1:15" x14ac:dyDescent="0.3">
      <c r="A110" s="2" t="s">
        <v>126</v>
      </c>
      <c r="B110" s="16"/>
      <c r="C110" s="17">
        <v>2022</v>
      </c>
      <c r="D110" s="19">
        <v>2022</v>
      </c>
      <c r="E110" s="20">
        <v>2022</v>
      </c>
      <c r="F110" s="21"/>
      <c r="G110" s="22"/>
      <c r="H110" s="23"/>
      <c r="I110" s="24"/>
      <c r="J110" s="25"/>
      <c r="K110" s="23"/>
      <c r="L110" s="26"/>
      <c r="M110" s="441" t="s">
        <v>99</v>
      </c>
      <c r="N110" s="20">
        <v>2021</v>
      </c>
      <c r="O110" s="2" t="s">
        <v>126</v>
      </c>
    </row>
    <row r="111" spans="1:15" x14ac:dyDescent="0.3">
      <c r="A111" s="15" t="s">
        <v>337</v>
      </c>
      <c r="B111" s="16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 t="s">
        <v>337</v>
      </c>
    </row>
    <row r="112" spans="1:15" x14ac:dyDescent="0.3">
      <c r="A112" s="263" t="s">
        <v>841</v>
      </c>
      <c r="B112" s="264">
        <f>SUM(C112:N112)</f>
        <v>122</v>
      </c>
      <c r="C112" s="265">
        <v>0</v>
      </c>
      <c r="D112" s="266">
        <v>0</v>
      </c>
      <c r="E112" s="267">
        <v>1</v>
      </c>
      <c r="F112" s="268">
        <v>5</v>
      </c>
      <c r="G112" s="269">
        <v>11</v>
      </c>
      <c r="H112" s="270">
        <v>22</v>
      </c>
      <c r="I112" s="271">
        <v>30</v>
      </c>
      <c r="J112" s="272">
        <v>31</v>
      </c>
      <c r="K112" s="270">
        <v>15</v>
      </c>
      <c r="L112" s="273">
        <v>7</v>
      </c>
      <c r="M112" s="447">
        <v>0</v>
      </c>
      <c r="N112" s="267">
        <v>0</v>
      </c>
      <c r="O112" s="263" t="s">
        <v>841</v>
      </c>
    </row>
    <row r="113" spans="1:15" x14ac:dyDescent="0.3">
      <c r="A113" s="275" t="s">
        <v>340</v>
      </c>
      <c r="B113" s="253">
        <f>SUM(C113:N113)</f>
        <v>111.36999999999999</v>
      </c>
      <c r="C113" s="276">
        <v>0</v>
      </c>
      <c r="D113" s="277">
        <v>0</v>
      </c>
      <c r="E113" s="278">
        <v>1</v>
      </c>
      <c r="F113" s="279">
        <v>5.63</v>
      </c>
      <c r="G113" s="280">
        <v>10.79</v>
      </c>
      <c r="H113" s="281">
        <v>20.04</v>
      </c>
      <c r="I113" s="282">
        <v>26.42</v>
      </c>
      <c r="J113" s="283">
        <v>26.57</v>
      </c>
      <c r="K113" s="281">
        <v>16.920000000000002</v>
      </c>
      <c r="L113" s="284">
        <v>3.9</v>
      </c>
      <c r="M113" s="440">
        <v>0.1</v>
      </c>
      <c r="N113" s="278">
        <v>0</v>
      </c>
      <c r="O113" s="275" t="s">
        <v>340</v>
      </c>
    </row>
    <row r="114" spans="1:15" x14ac:dyDescent="0.3">
      <c r="A114" s="2" t="s">
        <v>341</v>
      </c>
      <c r="B114" s="18">
        <v>123</v>
      </c>
      <c r="C114" s="17">
        <v>0</v>
      </c>
      <c r="D114" s="19">
        <v>0</v>
      </c>
      <c r="E114" s="20">
        <v>6</v>
      </c>
      <c r="F114" s="21">
        <v>16</v>
      </c>
      <c r="G114" s="22">
        <v>21</v>
      </c>
      <c r="H114" s="23">
        <v>25</v>
      </c>
      <c r="I114" s="24">
        <v>31</v>
      </c>
      <c r="J114" s="25">
        <v>31</v>
      </c>
      <c r="K114" s="23">
        <v>29</v>
      </c>
      <c r="L114" s="26">
        <v>12</v>
      </c>
      <c r="M114" s="441">
        <v>1</v>
      </c>
      <c r="N114" s="20">
        <v>0</v>
      </c>
      <c r="O114" s="2" t="s">
        <v>341</v>
      </c>
    </row>
    <row r="115" spans="1:15" x14ac:dyDescent="0.3">
      <c r="A115" s="2" t="s">
        <v>86</v>
      </c>
      <c r="B115" s="18">
        <v>2014</v>
      </c>
      <c r="C115" s="17"/>
      <c r="D115" s="19"/>
      <c r="E115" s="20">
        <v>2012</v>
      </c>
      <c r="F115" s="21">
        <v>2011</v>
      </c>
      <c r="G115" s="22">
        <v>2008</v>
      </c>
      <c r="H115" s="23">
        <v>2003</v>
      </c>
      <c r="I115" s="24">
        <v>2017</v>
      </c>
      <c r="J115" s="25">
        <v>2022</v>
      </c>
      <c r="K115" s="23">
        <v>2006</v>
      </c>
      <c r="L115" s="26">
        <v>2018</v>
      </c>
      <c r="M115" s="441">
        <v>2015</v>
      </c>
      <c r="N115" s="20"/>
      <c r="O115" s="2" t="s">
        <v>86</v>
      </c>
    </row>
    <row r="116" spans="1:15" x14ac:dyDescent="0.3">
      <c r="A116" s="2" t="s">
        <v>342</v>
      </c>
      <c r="B116" s="18">
        <v>105</v>
      </c>
      <c r="C116" s="17">
        <v>0</v>
      </c>
      <c r="D116" s="19">
        <v>0</v>
      </c>
      <c r="E116" s="20">
        <v>0</v>
      </c>
      <c r="F116" s="21">
        <v>0</v>
      </c>
      <c r="G116" s="22">
        <v>3</v>
      </c>
      <c r="H116" s="23">
        <v>15</v>
      </c>
      <c r="I116" s="24">
        <v>21</v>
      </c>
      <c r="J116" s="25">
        <v>21</v>
      </c>
      <c r="K116" s="23">
        <v>4</v>
      </c>
      <c r="L116" s="26">
        <v>0</v>
      </c>
      <c r="M116" s="441">
        <v>0</v>
      </c>
      <c r="N116" s="20">
        <v>0</v>
      </c>
      <c r="O116" s="2" t="s">
        <v>342</v>
      </c>
    </row>
    <row r="117" spans="1:15" x14ac:dyDescent="0.3">
      <c r="A117" s="2" t="s">
        <v>86</v>
      </c>
      <c r="B117" s="18">
        <v>2016</v>
      </c>
      <c r="C117" s="17"/>
      <c r="D117" s="19"/>
      <c r="E117" s="20">
        <v>2020</v>
      </c>
      <c r="F117" s="21">
        <v>2012</v>
      </c>
      <c r="G117" s="22">
        <v>2013</v>
      </c>
      <c r="H117" s="23">
        <v>2002</v>
      </c>
      <c r="I117" s="24">
        <v>2004</v>
      </c>
      <c r="J117" s="25">
        <v>2014</v>
      </c>
      <c r="K117" s="23">
        <v>2001</v>
      </c>
      <c r="L117" s="26">
        <v>2020</v>
      </c>
      <c r="M117" s="441">
        <v>2022</v>
      </c>
      <c r="N117" s="20"/>
      <c r="O117" s="2" t="s">
        <v>86</v>
      </c>
    </row>
    <row r="118" spans="1:15" x14ac:dyDescent="0.3">
      <c r="A118" s="2" t="s">
        <v>343</v>
      </c>
      <c r="B118" s="100">
        <v>44648</v>
      </c>
      <c r="C118" s="17"/>
      <c r="D118" s="19"/>
      <c r="E118" s="20"/>
      <c r="F118" s="21"/>
      <c r="G118" s="22"/>
      <c r="H118" s="23"/>
      <c r="I118" s="24"/>
      <c r="J118" s="25"/>
      <c r="K118" s="23"/>
      <c r="L118" s="26"/>
      <c r="M118" s="441"/>
      <c r="N118" s="20"/>
      <c r="O118" s="2" t="s">
        <v>343</v>
      </c>
    </row>
    <row r="119" spans="1:15" x14ac:dyDescent="0.3">
      <c r="A119" s="2" t="s">
        <v>344</v>
      </c>
      <c r="B119" s="38">
        <v>41707</v>
      </c>
      <c r="C119" s="17"/>
      <c r="D119" s="19"/>
      <c r="E119" s="20"/>
      <c r="F119" s="21"/>
      <c r="G119" s="22"/>
      <c r="H119" s="23"/>
      <c r="I119" s="24"/>
      <c r="J119" s="25"/>
      <c r="K119" s="23"/>
      <c r="L119" s="26"/>
      <c r="M119" s="441"/>
      <c r="N119" s="20"/>
      <c r="O119" s="2" t="s">
        <v>344</v>
      </c>
    </row>
    <row r="120" spans="1:15" x14ac:dyDescent="0.3">
      <c r="A120" s="2" t="s">
        <v>345</v>
      </c>
      <c r="B120" s="38">
        <v>39560</v>
      </c>
      <c r="C120" s="17"/>
      <c r="D120" s="19"/>
      <c r="E120" s="20"/>
      <c r="F120" s="21"/>
      <c r="G120" s="22"/>
      <c r="H120" s="23"/>
      <c r="I120" s="24"/>
      <c r="J120" s="25"/>
      <c r="K120" s="23"/>
      <c r="L120" s="26"/>
      <c r="M120" s="441"/>
      <c r="N120" s="20"/>
      <c r="O120" s="2" t="s">
        <v>345</v>
      </c>
    </row>
    <row r="121" spans="1:15" x14ac:dyDescent="0.3">
      <c r="A121" s="2" t="s">
        <v>346</v>
      </c>
      <c r="B121" s="100">
        <v>44863</v>
      </c>
      <c r="C121" s="17"/>
      <c r="D121" s="19"/>
      <c r="E121" s="20"/>
      <c r="F121" s="21"/>
      <c r="G121" s="22"/>
      <c r="H121" s="23"/>
      <c r="I121" s="24"/>
      <c r="J121" s="25"/>
      <c r="K121" s="23"/>
      <c r="L121" s="26"/>
      <c r="M121" s="441"/>
      <c r="N121" s="20"/>
      <c r="O121" s="2" t="s">
        <v>346</v>
      </c>
    </row>
    <row r="122" spans="1:15" x14ac:dyDescent="0.3">
      <c r="A122" s="2" t="s">
        <v>347</v>
      </c>
      <c r="B122" s="38">
        <v>44097</v>
      </c>
      <c r="C122" s="17"/>
      <c r="D122" s="19"/>
      <c r="E122" s="20"/>
      <c r="F122" s="21"/>
      <c r="G122" s="22"/>
      <c r="H122" s="23"/>
      <c r="I122" s="24"/>
      <c r="J122" s="25"/>
      <c r="K122" s="23"/>
      <c r="L122" s="26"/>
      <c r="M122" s="441"/>
      <c r="N122" s="20"/>
      <c r="O122" s="2" t="s">
        <v>347</v>
      </c>
    </row>
    <row r="123" spans="1:15" x14ac:dyDescent="0.3">
      <c r="A123" s="101" t="s">
        <v>348</v>
      </c>
      <c r="B123" s="102">
        <v>41944</v>
      </c>
      <c r="C123" s="103"/>
      <c r="D123" s="104"/>
      <c r="E123" s="105"/>
      <c r="F123" s="106"/>
      <c r="G123" s="107"/>
      <c r="H123" s="108"/>
      <c r="I123" s="109"/>
      <c r="J123" s="110"/>
      <c r="K123" s="108"/>
      <c r="L123" s="111"/>
      <c r="M123" s="452"/>
      <c r="N123" s="105"/>
      <c r="O123" s="101" t="s">
        <v>348</v>
      </c>
    </row>
    <row r="124" spans="1:15" x14ac:dyDescent="0.3">
      <c r="A124" s="15" t="s">
        <v>154</v>
      </c>
      <c r="B124" s="16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 t="s">
        <v>154</v>
      </c>
    </row>
    <row r="125" spans="1:15" x14ac:dyDescent="0.3">
      <c r="A125" s="263" t="s">
        <v>840</v>
      </c>
      <c r="B125" s="264">
        <f>SUM(C125:N125)</f>
        <v>50</v>
      </c>
      <c r="C125" s="265">
        <v>0</v>
      </c>
      <c r="D125" s="266">
        <v>0</v>
      </c>
      <c r="E125" s="267">
        <v>0</v>
      </c>
      <c r="F125" s="268">
        <v>0</v>
      </c>
      <c r="G125" s="269">
        <v>3</v>
      </c>
      <c r="H125" s="270">
        <v>7</v>
      </c>
      <c r="I125" s="271">
        <v>15</v>
      </c>
      <c r="J125" s="272">
        <v>21</v>
      </c>
      <c r="K125" s="270">
        <v>4</v>
      </c>
      <c r="L125" s="273">
        <v>0</v>
      </c>
      <c r="M125" s="447">
        <v>0</v>
      </c>
      <c r="N125" s="267">
        <v>0</v>
      </c>
      <c r="O125" s="263" t="s">
        <v>840</v>
      </c>
    </row>
    <row r="126" spans="1:15" x14ac:dyDescent="0.3">
      <c r="A126" s="275" t="s">
        <v>156</v>
      </c>
      <c r="B126" s="253">
        <f>SUM(C126:N126)</f>
        <v>35.050000000000004</v>
      </c>
      <c r="C126" s="276">
        <v>0</v>
      </c>
      <c r="D126" s="277">
        <v>0</v>
      </c>
      <c r="E126" s="278">
        <v>0.05</v>
      </c>
      <c r="F126" s="279">
        <v>1.2</v>
      </c>
      <c r="G126" s="280">
        <v>3.04</v>
      </c>
      <c r="H126" s="281">
        <v>6.37</v>
      </c>
      <c r="I126" s="282">
        <v>11.19</v>
      </c>
      <c r="J126" s="283">
        <v>9.1</v>
      </c>
      <c r="K126" s="281">
        <v>3.81</v>
      </c>
      <c r="L126" s="284">
        <v>0.28999999999999998</v>
      </c>
      <c r="M126" s="440">
        <v>0</v>
      </c>
      <c r="N126" s="278">
        <v>0</v>
      </c>
      <c r="O126" s="275" t="s">
        <v>156</v>
      </c>
    </row>
    <row r="127" spans="1:15" x14ac:dyDescent="0.3">
      <c r="A127" s="2" t="s">
        <v>157</v>
      </c>
      <c r="B127" s="18">
        <v>47</v>
      </c>
      <c r="C127" s="17">
        <v>0</v>
      </c>
      <c r="D127" s="19">
        <v>0</v>
      </c>
      <c r="E127" s="20">
        <v>1</v>
      </c>
      <c r="F127" s="21">
        <v>6</v>
      </c>
      <c r="G127" s="22">
        <v>8</v>
      </c>
      <c r="H127" s="23">
        <v>12</v>
      </c>
      <c r="I127" s="24">
        <v>26</v>
      </c>
      <c r="J127" s="25">
        <v>21</v>
      </c>
      <c r="K127" s="23">
        <v>9</v>
      </c>
      <c r="L127" s="26">
        <v>3</v>
      </c>
      <c r="M127" s="441">
        <v>0</v>
      </c>
      <c r="N127" s="20">
        <v>0</v>
      </c>
      <c r="O127" s="2" t="s">
        <v>157</v>
      </c>
    </row>
    <row r="128" spans="1:15" x14ac:dyDescent="0.3">
      <c r="A128" s="2" t="s">
        <v>86</v>
      </c>
      <c r="B128" s="18">
        <v>2006</v>
      </c>
      <c r="C128" s="17"/>
      <c r="D128" s="19"/>
      <c r="E128" s="20">
        <v>2021</v>
      </c>
      <c r="F128" s="21">
        <v>2011</v>
      </c>
      <c r="G128" s="22">
        <v>2018</v>
      </c>
      <c r="H128" s="23">
        <v>2017</v>
      </c>
      <c r="I128" s="24">
        <v>2006</v>
      </c>
      <c r="J128" s="25">
        <v>2022</v>
      </c>
      <c r="K128" s="23">
        <v>2006</v>
      </c>
      <c r="L128" s="26">
        <v>2011</v>
      </c>
      <c r="M128" s="441"/>
      <c r="N128" s="20"/>
      <c r="O128" s="2" t="s">
        <v>86</v>
      </c>
    </row>
    <row r="129" spans="1:15" x14ac:dyDescent="0.3">
      <c r="A129" s="2" t="s">
        <v>158</v>
      </c>
      <c r="B129" s="18">
        <v>15</v>
      </c>
      <c r="C129" s="17">
        <v>0</v>
      </c>
      <c r="D129" s="19">
        <v>0</v>
      </c>
      <c r="E129" s="20">
        <v>0</v>
      </c>
      <c r="F129" s="21">
        <v>0</v>
      </c>
      <c r="G129" s="22">
        <v>0</v>
      </c>
      <c r="H129" s="23">
        <v>2</v>
      </c>
      <c r="I129" s="24">
        <v>4</v>
      </c>
      <c r="J129" s="25">
        <v>1</v>
      </c>
      <c r="K129" s="23">
        <v>0</v>
      </c>
      <c r="L129" s="26">
        <v>0</v>
      </c>
      <c r="M129" s="441">
        <v>0</v>
      </c>
      <c r="N129" s="20">
        <v>0</v>
      </c>
      <c r="O129" s="2" t="s">
        <v>158</v>
      </c>
    </row>
    <row r="130" spans="1:15" x14ac:dyDescent="0.3">
      <c r="A130" s="2" t="s">
        <v>86</v>
      </c>
      <c r="B130" s="18">
        <v>2007</v>
      </c>
      <c r="C130" s="17"/>
      <c r="D130" s="19"/>
      <c r="E130" s="20">
        <v>2022</v>
      </c>
      <c r="F130" s="21">
        <v>2022</v>
      </c>
      <c r="G130" s="22">
        <v>2021</v>
      </c>
      <c r="H130" s="23">
        <v>2012</v>
      </c>
      <c r="I130" s="24">
        <v>2011</v>
      </c>
      <c r="J130" s="25">
        <v>2021</v>
      </c>
      <c r="K130" s="23">
        <v>2017</v>
      </c>
      <c r="L130" s="26">
        <v>2022</v>
      </c>
      <c r="M130" s="441"/>
      <c r="N130" s="20"/>
      <c r="O130" s="2" t="s">
        <v>86</v>
      </c>
    </row>
    <row r="131" spans="1:15" x14ac:dyDescent="0.3">
      <c r="A131" s="2" t="s">
        <v>159</v>
      </c>
      <c r="B131" s="100">
        <v>44696</v>
      </c>
      <c r="C131" s="17"/>
      <c r="D131" s="19"/>
      <c r="E131" s="20"/>
      <c r="F131" s="21"/>
      <c r="G131" s="22"/>
      <c r="H131" s="23"/>
      <c r="I131" s="24"/>
      <c r="J131" s="25"/>
      <c r="K131" s="23"/>
      <c r="L131" s="26"/>
      <c r="M131" s="441"/>
      <c r="N131" s="20"/>
      <c r="O131" s="2" t="s">
        <v>159</v>
      </c>
    </row>
    <row r="132" spans="1:15" x14ac:dyDescent="0.3">
      <c r="A132" s="2" t="s">
        <v>160</v>
      </c>
      <c r="B132" s="38">
        <v>42834</v>
      </c>
      <c r="C132" s="17"/>
      <c r="D132" s="19"/>
      <c r="E132" s="20"/>
      <c r="F132" s="21"/>
      <c r="G132" s="22"/>
      <c r="H132" s="23"/>
      <c r="I132" s="24"/>
      <c r="J132" s="25"/>
      <c r="K132" s="23"/>
      <c r="L132" s="26"/>
      <c r="M132" s="441"/>
      <c r="N132" s="20"/>
      <c r="O132" s="2" t="s">
        <v>160</v>
      </c>
    </row>
    <row r="133" spans="1:15" x14ac:dyDescent="0.3">
      <c r="A133" s="2" t="s">
        <v>161</v>
      </c>
      <c r="B133" s="38">
        <v>38876</v>
      </c>
      <c r="C133" s="17"/>
      <c r="D133" s="19"/>
      <c r="E133" s="20"/>
      <c r="F133" s="21"/>
      <c r="G133" s="22"/>
      <c r="H133" s="23"/>
      <c r="I133" s="24"/>
      <c r="J133" s="25"/>
      <c r="K133" s="23"/>
      <c r="L133" s="26"/>
      <c r="M133" s="441"/>
      <c r="N133" s="20"/>
      <c r="O133" s="2" t="s">
        <v>161</v>
      </c>
    </row>
    <row r="134" spans="1:15" x14ac:dyDescent="0.3">
      <c r="A134" s="2" t="s">
        <v>162</v>
      </c>
      <c r="B134" s="100">
        <v>44816</v>
      </c>
      <c r="C134" s="17"/>
      <c r="D134" s="19"/>
      <c r="E134" s="20"/>
      <c r="F134" s="21"/>
      <c r="G134" s="22"/>
      <c r="H134" s="23"/>
      <c r="I134" s="24"/>
      <c r="J134" s="25"/>
      <c r="K134" s="23"/>
      <c r="L134" s="26"/>
      <c r="M134" s="441"/>
      <c r="N134" s="20"/>
      <c r="O134" s="2" t="s">
        <v>162</v>
      </c>
    </row>
    <row r="135" spans="1:15" x14ac:dyDescent="0.3">
      <c r="A135" s="2" t="s">
        <v>163</v>
      </c>
      <c r="B135" s="38">
        <v>39299</v>
      </c>
      <c r="C135" s="17"/>
      <c r="D135" s="19"/>
      <c r="E135" s="20"/>
      <c r="F135" s="21"/>
      <c r="G135" s="22"/>
      <c r="H135" s="23"/>
      <c r="I135" s="24"/>
      <c r="J135" s="25"/>
      <c r="K135" s="23"/>
      <c r="L135" s="26"/>
      <c r="M135" s="441"/>
      <c r="N135" s="20"/>
      <c r="O135" s="2" t="s">
        <v>163</v>
      </c>
    </row>
    <row r="136" spans="1:15" ht="15" thickBot="1" x14ac:dyDescent="0.35">
      <c r="A136" s="101" t="s">
        <v>164</v>
      </c>
      <c r="B136" s="102">
        <v>37177</v>
      </c>
      <c r="C136" s="103"/>
      <c r="D136" s="104"/>
      <c r="E136" s="105"/>
      <c r="F136" s="106"/>
      <c r="G136" s="107"/>
      <c r="H136" s="108"/>
      <c r="I136" s="109"/>
      <c r="J136" s="110"/>
      <c r="K136" s="108"/>
      <c r="L136" s="111"/>
      <c r="M136" s="452"/>
      <c r="N136" s="105"/>
      <c r="O136" s="101" t="s">
        <v>164</v>
      </c>
    </row>
    <row r="137" spans="1:15" ht="15" thickTop="1" x14ac:dyDescent="0.3">
      <c r="A137" s="61" t="s">
        <v>839</v>
      </c>
      <c r="B137" s="62">
        <f>SUM(C137:N137)</f>
        <v>50</v>
      </c>
      <c r="C137" s="63">
        <v>0</v>
      </c>
      <c r="D137" s="64">
        <v>0</v>
      </c>
      <c r="E137" s="65">
        <v>0</v>
      </c>
      <c r="F137" s="66">
        <v>0</v>
      </c>
      <c r="G137" s="67">
        <v>2</v>
      </c>
      <c r="H137" s="68">
        <v>6</v>
      </c>
      <c r="I137" s="69">
        <v>14</v>
      </c>
      <c r="J137" s="70">
        <v>23</v>
      </c>
      <c r="K137" s="68">
        <v>5</v>
      </c>
      <c r="L137" s="71">
        <v>0</v>
      </c>
      <c r="M137" s="453">
        <v>0</v>
      </c>
      <c r="N137" s="65">
        <v>0</v>
      </c>
      <c r="O137" s="61" t="s">
        <v>839</v>
      </c>
    </row>
    <row r="138" spans="1:15" x14ac:dyDescent="0.3">
      <c r="A138" s="113" t="s">
        <v>156</v>
      </c>
      <c r="B138" s="114">
        <f>SUM(C138:N138)</f>
        <v>22.75</v>
      </c>
      <c r="C138" s="115">
        <v>0</v>
      </c>
      <c r="D138" s="116">
        <v>0</v>
      </c>
      <c r="E138" s="117">
        <v>0</v>
      </c>
      <c r="F138" s="118">
        <v>0</v>
      </c>
      <c r="G138" s="119">
        <v>1.25</v>
      </c>
      <c r="H138" s="120">
        <v>3</v>
      </c>
      <c r="I138" s="121">
        <v>5.5</v>
      </c>
      <c r="J138" s="122">
        <v>8.25</v>
      </c>
      <c r="K138" s="120">
        <v>4.75</v>
      </c>
      <c r="L138" s="123">
        <v>0</v>
      </c>
      <c r="M138" s="454">
        <v>0</v>
      </c>
      <c r="N138" s="117">
        <v>0</v>
      </c>
      <c r="O138" s="113" t="s">
        <v>156</v>
      </c>
    </row>
    <row r="139" spans="1:15" x14ac:dyDescent="0.3">
      <c r="A139" s="35" t="s">
        <v>157</v>
      </c>
      <c r="B139" s="138"/>
      <c r="C139" s="139">
        <v>0</v>
      </c>
      <c r="D139" s="140">
        <v>0</v>
      </c>
      <c r="E139" s="141">
        <v>1</v>
      </c>
      <c r="F139" s="142">
        <v>3</v>
      </c>
      <c r="G139" s="143">
        <v>8</v>
      </c>
      <c r="H139" s="144">
        <v>12</v>
      </c>
      <c r="I139" s="145">
        <v>21</v>
      </c>
      <c r="J139" s="146">
        <v>26</v>
      </c>
      <c r="K139" s="144">
        <v>13</v>
      </c>
      <c r="L139" s="147">
        <v>4</v>
      </c>
      <c r="M139" s="455"/>
      <c r="N139" s="141">
        <v>0</v>
      </c>
      <c r="O139" s="35" t="s">
        <v>157</v>
      </c>
    </row>
    <row r="140" spans="1:15" x14ac:dyDescent="0.3">
      <c r="A140" s="35" t="s">
        <v>86</v>
      </c>
      <c r="B140" s="138"/>
      <c r="C140" s="139"/>
      <c r="D140" s="140"/>
      <c r="E140" s="141">
        <v>2021</v>
      </c>
      <c r="F140" s="142">
        <v>1945</v>
      </c>
      <c r="G140" s="143">
        <v>1945</v>
      </c>
      <c r="H140" s="144">
        <v>1976</v>
      </c>
      <c r="I140" s="145">
        <v>2018</v>
      </c>
      <c r="J140" s="146">
        <v>1947</v>
      </c>
      <c r="K140" s="144">
        <v>1959</v>
      </c>
      <c r="L140" s="147">
        <v>1959</v>
      </c>
      <c r="M140" s="455"/>
      <c r="N140" s="141"/>
      <c r="O140" s="35" t="s">
        <v>86</v>
      </c>
    </row>
    <row r="141" spans="1:15" x14ac:dyDescent="0.3">
      <c r="A141" s="35" t="s">
        <v>158</v>
      </c>
      <c r="B141" s="138"/>
      <c r="C141" s="139">
        <v>0</v>
      </c>
      <c r="D141" s="140">
        <v>0</v>
      </c>
      <c r="E141" s="141">
        <v>0</v>
      </c>
      <c r="F141" s="142">
        <v>0</v>
      </c>
      <c r="G141" s="143">
        <v>0</v>
      </c>
      <c r="H141" s="144">
        <v>0</v>
      </c>
      <c r="I141" s="145">
        <v>0</v>
      </c>
      <c r="J141" s="146">
        <v>0</v>
      </c>
      <c r="K141" s="144">
        <v>0</v>
      </c>
      <c r="L141" s="147">
        <v>0</v>
      </c>
      <c r="M141" s="455"/>
      <c r="N141" s="141">
        <v>0</v>
      </c>
      <c r="O141" s="35" t="s">
        <v>158</v>
      </c>
    </row>
    <row r="142" spans="1:15" x14ac:dyDescent="0.3">
      <c r="A142" s="149" t="s">
        <v>86</v>
      </c>
      <c r="B142" s="138"/>
      <c r="C142" s="139"/>
      <c r="D142" s="140"/>
      <c r="E142" s="141">
        <v>2022</v>
      </c>
      <c r="F142" s="142">
        <v>2021</v>
      </c>
      <c r="G142" s="143">
        <v>2019</v>
      </c>
      <c r="H142" s="144" t="s">
        <v>99</v>
      </c>
      <c r="I142" s="145" t="s">
        <v>99</v>
      </c>
      <c r="J142" s="146">
        <v>2021</v>
      </c>
      <c r="K142" s="144">
        <v>2017</v>
      </c>
      <c r="L142" s="147">
        <v>2022</v>
      </c>
      <c r="M142" s="455"/>
      <c r="N142" s="141"/>
      <c r="O142" s="149" t="s">
        <v>86</v>
      </c>
    </row>
    <row r="143" spans="1:15" x14ac:dyDescent="0.3">
      <c r="A143" s="15" t="s">
        <v>166</v>
      </c>
      <c r="B143" s="16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 t="s">
        <v>166</v>
      </c>
    </row>
    <row r="144" spans="1:15" x14ac:dyDescent="0.3">
      <c r="A144" s="263" t="s">
        <v>838</v>
      </c>
      <c r="B144" s="264">
        <f>SUM(C144:N144)</f>
        <v>15</v>
      </c>
      <c r="C144" s="265">
        <v>0</v>
      </c>
      <c r="D144" s="266">
        <v>0</v>
      </c>
      <c r="E144" s="267">
        <v>0</v>
      </c>
      <c r="F144" s="268">
        <v>0</v>
      </c>
      <c r="G144" s="269">
        <v>0</v>
      </c>
      <c r="H144" s="270">
        <v>2</v>
      </c>
      <c r="I144" s="271">
        <v>6</v>
      </c>
      <c r="J144" s="272">
        <v>7</v>
      </c>
      <c r="K144" s="270">
        <v>0</v>
      </c>
      <c r="L144" s="273">
        <v>0</v>
      </c>
      <c r="M144" s="447">
        <v>0</v>
      </c>
      <c r="N144" s="267">
        <v>0</v>
      </c>
      <c r="O144" s="263" t="s">
        <v>838</v>
      </c>
    </row>
    <row r="145" spans="1:15" x14ac:dyDescent="0.3">
      <c r="A145" s="275" t="s">
        <v>168</v>
      </c>
      <c r="B145" s="253">
        <f>SUM(C145:N145)</f>
        <v>8.01</v>
      </c>
      <c r="C145" s="276">
        <v>0</v>
      </c>
      <c r="D145" s="277">
        <v>0</v>
      </c>
      <c r="E145" s="278">
        <v>0</v>
      </c>
      <c r="F145" s="279">
        <v>0</v>
      </c>
      <c r="G145" s="280">
        <v>0.06</v>
      </c>
      <c r="H145" s="281">
        <v>1.42</v>
      </c>
      <c r="I145" s="282">
        <v>3.1</v>
      </c>
      <c r="J145" s="283">
        <v>2.9</v>
      </c>
      <c r="K145" s="281">
        <v>0.53</v>
      </c>
      <c r="L145" s="284">
        <v>0</v>
      </c>
      <c r="M145" s="440">
        <v>0</v>
      </c>
      <c r="N145" s="278">
        <v>0</v>
      </c>
      <c r="O145" s="275" t="s">
        <v>168</v>
      </c>
    </row>
    <row r="146" spans="1:15" x14ac:dyDescent="0.3">
      <c r="A146" s="2" t="s">
        <v>169</v>
      </c>
      <c r="B146" s="18">
        <v>16</v>
      </c>
      <c r="C146" s="17">
        <v>0</v>
      </c>
      <c r="D146" s="19">
        <v>0</v>
      </c>
      <c r="E146" s="20">
        <v>0</v>
      </c>
      <c r="F146" s="21">
        <v>0</v>
      </c>
      <c r="G146" s="22">
        <v>1</v>
      </c>
      <c r="H146" s="23">
        <v>4</v>
      </c>
      <c r="I146" s="24">
        <v>13</v>
      </c>
      <c r="J146" s="25">
        <v>10</v>
      </c>
      <c r="K146" s="23">
        <v>2</v>
      </c>
      <c r="L146" s="26">
        <v>0</v>
      </c>
      <c r="M146" s="441">
        <v>0</v>
      </c>
      <c r="N146" s="20">
        <v>0</v>
      </c>
      <c r="O146" s="2" t="s">
        <v>169</v>
      </c>
    </row>
    <row r="147" spans="1:15" x14ac:dyDescent="0.3">
      <c r="A147" s="2" t="s">
        <v>86</v>
      </c>
      <c r="B147" s="18">
        <v>2006</v>
      </c>
      <c r="C147" s="17"/>
      <c r="D147" s="19"/>
      <c r="E147" s="20"/>
      <c r="F147" s="21"/>
      <c r="G147" s="22">
        <v>2005</v>
      </c>
      <c r="H147" s="23">
        <v>2005</v>
      </c>
      <c r="I147" s="24">
        <v>2006</v>
      </c>
      <c r="J147" s="25">
        <v>2003</v>
      </c>
      <c r="K147" s="23">
        <v>2020</v>
      </c>
      <c r="L147" s="26"/>
      <c r="M147" s="441"/>
      <c r="N147" s="20"/>
      <c r="O147" s="2" t="s">
        <v>86</v>
      </c>
    </row>
    <row r="148" spans="1:15" x14ac:dyDescent="0.3">
      <c r="A148" s="2" t="s">
        <v>170</v>
      </c>
      <c r="B148" s="18">
        <v>1</v>
      </c>
      <c r="C148" s="17">
        <v>0</v>
      </c>
      <c r="D148" s="19">
        <v>0</v>
      </c>
      <c r="E148" s="20">
        <v>0</v>
      </c>
      <c r="F148" s="21">
        <v>0</v>
      </c>
      <c r="G148" s="22">
        <v>0</v>
      </c>
      <c r="H148" s="23">
        <v>0</v>
      </c>
      <c r="I148" s="24">
        <v>0</v>
      </c>
      <c r="J148" s="25">
        <v>0</v>
      </c>
      <c r="K148" s="23">
        <v>0</v>
      </c>
      <c r="L148" s="26">
        <v>0</v>
      </c>
      <c r="M148" s="441">
        <v>0</v>
      </c>
      <c r="N148" s="20">
        <v>0</v>
      </c>
      <c r="O148" s="2" t="s">
        <v>170</v>
      </c>
    </row>
    <row r="149" spans="1:15" x14ac:dyDescent="0.3">
      <c r="A149" s="87" t="s">
        <v>86</v>
      </c>
      <c r="B149" s="88">
        <v>2021</v>
      </c>
      <c r="C149" s="89"/>
      <c r="D149" s="90"/>
      <c r="E149" s="91"/>
      <c r="F149" s="92"/>
      <c r="G149" s="93">
        <v>2022</v>
      </c>
      <c r="H149" s="94">
        <v>2016</v>
      </c>
      <c r="I149" s="95">
        <v>2021</v>
      </c>
      <c r="J149" s="96">
        <v>2021</v>
      </c>
      <c r="K149" s="94">
        <v>2022</v>
      </c>
      <c r="L149" s="97"/>
      <c r="M149" s="450"/>
      <c r="N149" s="91"/>
      <c r="O149" s="87" t="s">
        <v>86</v>
      </c>
    </row>
    <row r="150" spans="1:15" x14ac:dyDescent="0.3">
      <c r="A150" s="2" t="s">
        <v>171</v>
      </c>
      <c r="B150" s="100">
        <v>44724</v>
      </c>
      <c r="C150" s="17"/>
      <c r="D150" s="19"/>
      <c r="E150" s="20"/>
      <c r="F150" s="21"/>
      <c r="G150" s="22"/>
      <c r="H150" s="23"/>
      <c r="I150" s="24"/>
      <c r="J150" s="25"/>
      <c r="K150" s="23"/>
      <c r="L150" s="26"/>
      <c r="M150" s="441"/>
      <c r="N150" s="20"/>
      <c r="O150" s="2" t="s">
        <v>171</v>
      </c>
    </row>
    <row r="151" spans="1:15" x14ac:dyDescent="0.3">
      <c r="A151" s="2" t="s">
        <v>172</v>
      </c>
      <c r="B151" s="38">
        <v>38499</v>
      </c>
      <c r="C151" s="17"/>
      <c r="D151" s="19"/>
      <c r="E151" s="20"/>
      <c r="F151" s="21"/>
      <c r="G151" s="22"/>
      <c r="H151" s="23"/>
      <c r="I151" s="24"/>
      <c r="J151" s="25"/>
      <c r="K151" s="23"/>
      <c r="L151" s="26"/>
      <c r="M151" s="441"/>
      <c r="N151" s="20"/>
      <c r="O151" s="2" t="s">
        <v>172</v>
      </c>
    </row>
    <row r="152" spans="1:15" x14ac:dyDescent="0.3">
      <c r="A152" s="2" t="s">
        <v>173</v>
      </c>
      <c r="B152" s="38">
        <v>39657</v>
      </c>
      <c r="C152" s="17"/>
      <c r="D152" s="19"/>
      <c r="E152" s="20"/>
      <c r="F152" s="21"/>
      <c r="G152" s="22"/>
      <c r="H152" s="23"/>
      <c r="I152" s="24"/>
      <c r="J152" s="25"/>
      <c r="K152" s="23"/>
      <c r="L152" s="26"/>
      <c r="M152" s="441"/>
      <c r="N152" s="20"/>
      <c r="O152" s="2" t="s">
        <v>173</v>
      </c>
    </row>
    <row r="153" spans="1:15" x14ac:dyDescent="0.3">
      <c r="A153" s="2" t="s">
        <v>174</v>
      </c>
      <c r="B153" s="100">
        <v>44797</v>
      </c>
      <c r="C153" s="17"/>
      <c r="D153" s="19"/>
      <c r="E153" s="20"/>
      <c r="F153" s="21"/>
      <c r="G153" s="22"/>
      <c r="H153" s="23"/>
      <c r="I153" s="24"/>
      <c r="J153" s="25"/>
      <c r="K153" s="23"/>
      <c r="L153" s="26"/>
      <c r="M153" s="441"/>
      <c r="N153" s="20"/>
      <c r="O153" s="2" t="s">
        <v>174</v>
      </c>
    </row>
    <row r="154" spans="1:15" x14ac:dyDescent="0.3">
      <c r="A154" s="2" t="s">
        <v>175</v>
      </c>
      <c r="B154" s="38">
        <v>44363</v>
      </c>
      <c r="C154" s="17"/>
      <c r="D154" s="19"/>
      <c r="E154" s="20"/>
      <c r="F154" s="21"/>
      <c r="G154" s="22"/>
      <c r="H154" s="23"/>
      <c r="I154" s="24"/>
      <c r="J154" s="25"/>
      <c r="K154" s="23"/>
      <c r="L154" s="26"/>
      <c r="M154" s="441"/>
      <c r="N154" s="20"/>
      <c r="O154" s="2" t="s">
        <v>175</v>
      </c>
    </row>
    <row r="155" spans="1:15" ht="15" thickBot="1" x14ac:dyDescent="0.35">
      <c r="A155" s="101" t="s">
        <v>176</v>
      </c>
      <c r="B155" s="102">
        <v>37885</v>
      </c>
      <c r="C155" s="103"/>
      <c r="D155" s="104"/>
      <c r="E155" s="105"/>
      <c r="F155" s="106"/>
      <c r="G155" s="107"/>
      <c r="H155" s="108"/>
      <c r="I155" s="109"/>
      <c r="J155" s="110"/>
      <c r="K155" s="108"/>
      <c r="L155" s="111"/>
      <c r="M155" s="452"/>
      <c r="N155" s="105"/>
      <c r="O155" s="101" t="s">
        <v>176</v>
      </c>
    </row>
    <row r="156" spans="1:15" ht="15" thickTop="1" x14ac:dyDescent="0.3">
      <c r="A156" s="61" t="s">
        <v>837</v>
      </c>
      <c r="B156" s="62">
        <f>SUM(C156:N156)</f>
        <v>15</v>
      </c>
      <c r="C156" s="63">
        <v>0</v>
      </c>
      <c r="D156" s="64">
        <v>0</v>
      </c>
      <c r="E156" s="65">
        <v>0</v>
      </c>
      <c r="F156" s="66">
        <v>0</v>
      </c>
      <c r="G156" s="67">
        <v>0</v>
      </c>
      <c r="H156" s="68">
        <v>2</v>
      </c>
      <c r="I156" s="69">
        <v>6</v>
      </c>
      <c r="J156" s="70">
        <v>7</v>
      </c>
      <c r="K156" s="68">
        <v>0</v>
      </c>
      <c r="L156" s="71">
        <v>0</v>
      </c>
      <c r="M156" s="453">
        <v>0</v>
      </c>
      <c r="N156" s="65">
        <v>0</v>
      </c>
      <c r="O156" s="61" t="s">
        <v>837</v>
      </c>
    </row>
    <row r="157" spans="1:15" x14ac:dyDescent="0.3">
      <c r="A157" s="2" t="s">
        <v>168</v>
      </c>
      <c r="B157" s="18">
        <f>SUM(C157:N157)</f>
        <v>3</v>
      </c>
      <c r="C157" s="17">
        <v>0</v>
      </c>
      <c r="D157" s="19">
        <v>0</v>
      </c>
      <c r="E157" s="20">
        <v>0</v>
      </c>
      <c r="F157" s="21">
        <v>0</v>
      </c>
      <c r="G157" s="22">
        <v>0</v>
      </c>
      <c r="H157" s="23">
        <v>1</v>
      </c>
      <c r="I157" s="24">
        <v>1</v>
      </c>
      <c r="J157" s="25">
        <v>1</v>
      </c>
      <c r="K157" s="23">
        <v>0</v>
      </c>
      <c r="L157" s="26">
        <v>0</v>
      </c>
      <c r="M157" s="441">
        <v>0</v>
      </c>
      <c r="N157" s="20">
        <v>0</v>
      </c>
      <c r="O157" s="2" t="s">
        <v>168</v>
      </c>
    </row>
    <row r="158" spans="1:15" x14ac:dyDescent="0.3">
      <c r="A158" s="2" t="s">
        <v>169</v>
      </c>
      <c r="B158" s="16"/>
      <c r="C158" s="17">
        <v>0</v>
      </c>
      <c r="D158" s="19">
        <v>0</v>
      </c>
      <c r="E158" s="20">
        <v>0</v>
      </c>
      <c r="F158" s="21">
        <v>0</v>
      </c>
      <c r="G158" s="22">
        <v>4</v>
      </c>
      <c r="H158" s="23">
        <v>7</v>
      </c>
      <c r="I158" s="24">
        <v>7</v>
      </c>
      <c r="J158" s="25">
        <v>9</v>
      </c>
      <c r="K158" s="23">
        <v>3</v>
      </c>
      <c r="L158" s="26">
        <v>0</v>
      </c>
      <c r="M158" s="441">
        <v>0</v>
      </c>
      <c r="N158" s="20">
        <v>0</v>
      </c>
      <c r="O158" s="2" t="s">
        <v>169</v>
      </c>
    </row>
    <row r="159" spans="1:15" x14ac:dyDescent="0.3">
      <c r="A159" s="2" t="s">
        <v>86</v>
      </c>
      <c r="B159" s="16"/>
      <c r="C159" s="17"/>
      <c r="D159" s="19"/>
      <c r="E159" s="20"/>
      <c r="F159" s="21"/>
      <c r="G159" s="22">
        <v>1947</v>
      </c>
      <c r="H159" s="23">
        <v>1976</v>
      </c>
      <c r="I159" s="24">
        <v>2006</v>
      </c>
      <c r="J159" s="25">
        <v>2020</v>
      </c>
      <c r="K159" s="23">
        <v>1961</v>
      </c>
      <c r="L159" s="26"/>
      <c r="M159" s="441"/>
      <c r="N159" s="20"/>
      <c r="O159" s="2" t="s">
        <v>86</v>
      </c>
    </row>
    <row r="160" spans="1:15" x14ac:dyDescent="0.3">
      <c r="A160" s="2" t="s">
        <v>170</v>
      </c>
      <c r="B160" s="16"/>
      <c r="C160" s="17">
        <v>0</v>
      </c>
      <c r="D160" s="19">
        <v>0</v>
      </c>
      <c r="E160" s="20">
        <v>0</v>
      </c>
      <c r="F160" s="21">
        <v>0</v>
      </c>
      <c r="G160" s="22">
        <v>0</v>
      </c>
      <c r="H160" s="23">
        <v>0</v>
      </c>
      <c r="I160" s="24">
        <v>0</v>
      </c>
      <c r="J160" s="25">
        <v>0</v>
      </c>
      <c r="K160" s="23">
        <v>0</v>
      </c>
      <c r="L160" s="26">
        <v>0</v>
      </c>
      <c r="M160" s="441">
        <v>0</v>
      </c>
      <c r="N160" s="20">
        <v>0</v>
      </c>
      <c r="O160" s="2" t="s">
        <v>170</v>
      </c>
    </row>
    <row r="161" spans="1:15" x14ac:dyDescent="0.3">
      <c r="A161" s="87" t="s">
        <v>86</v>
      </c>
      <c r="B161" s="16"/>
      <c r="C161" s="17"/>
      <c r="D161" s="19"/>
      <c r="E161" s="20"/>
      <c r="F161" s="21"/>
      <c r="G161" s="22">
        <v>2022</v>
      </c>
      <c r="H161" s="23">
        <v>2018</v>
      </c>
      <c r="I161" s="24">
        <v>2021</v>
      </c>
      <c r="J161" s="25">
        <v>2021</v>
      </c>
      <c r="K161" s="23">
        <v>2022</v>
      </c>
      <c r="L161" s="26"/>
      <c r="M161" s="441"/>
      <c r="N161" s="20"/>
      <c r="O161" s="87" t="s">
        <v>86</v>
      </c>
    </row>
    <row r="162" spans="1:15" x14ac:dyDescent="0.3">
      <c r="A162" s="15" t="s">
        <v>178</v>
      </c>
      <c r="B162" s="16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 t="s">
        <v>178</v>
      </c>
    </row>
    <row r="163" spans="1:15" x14ac:dyDescent="0.3">
      <c r="A163" s="263" t="s">
        <v>26</v>
      </c>
      <c r="B163" s="264">
        <f>SUM(C163:N163)</f>
        <v>779.99999999999989</v>
      </c>
      <c r="C163" s="265">
        <v>73.8</v>
      </c>
      <c r="D163" s="266">
        <v>53</v>
      </c>
      <c r="E163" s="267">
        <v>20.2</v>
      </c>
      <c r="F163" s="268">
        <v>18.399999999999999</v>
      </c>
      <c r="G163" s="269">
        <v>51.8</v>
      </c>
      <c r="H163" s="270">
        <v>84</v>
      </c>
      <c r="I163" s="271">
        <v>26.2</v>
      </c>
      <c r="J163" s="272">
        <v>1</v>
      </c>
      <c r="K163" s="270">
        <v>129.4</v>
      </c>
      <c r="L163" s="273">
        <v>50</v>
      </c>
      <c r="M163" s="447">
        <v>187.8</v>
      </c>
      <c r="N163" s="267">
        <v>84.4</v>
      </c>
      <c r="O163" s="263" t="s">
        <v>26</v>
      </c>
    </row>
    <row r="164" spans="1:15" x14ac:dyDescent="0.3">
      <c r="A164" s="275" t="s">
        <v>180</v>
      </c>
      <c r="B164" s="253">
        <f>SUM(C164:N164)</f>
        <v>753.39</v>
      </c>
      <c r="C164" s="276">
        <v>65.930000000000007</v>
      </c>
      <c r="D164" s="277">
        <v>57.66</v>
      </c>
      <c r="E164" s="278">
        <v>58.69</v>
      </c>
      <c r="F164" s="279">
        <v>39.29</v>
      </c>
      <c r="G164" s="280">
        <v>56.78</v>
      </c>
      <c r="H164" s="281">
        <v>53.07</v>
      </c>
      <c r="I164" s="286">
        <v>64.37</v>
      </c>
      <c r="J164" s="283">
        <v>80.61</v>
      </c>
      <c r="K164" s="281">
        <v>51.36</v>
      </c>
      <c r="L164" s="284">
        <v>66.930000000000007</v>
      </c>
      <c r="M164" s="440">
        <v>76.400000000000006</v>
      </c>
      <c r="N164" s="278">
        <v>82.3</v>
      </c>
      <c r="O164" s="275" t="s">
        <v>180</v>
      </c>
    </row>
    <row r="165" spans="1:15" x14ac:dyDescent="0.3">
      <c r="A165" s="2" t="s">
        <v>28</v>
      </c>
      <c r="B165" s="18">
        <f t="shared" ref="B165:N165" si="10">INT((B163-B164)*10000/B164)/100</f>
        <v>3.53</v>
      </c>
      <c r="C165" s="17">
        <f t="shared" si="10"/>
        <v>11.93</v>
      </c>
      <c r="D165" s="19">
        <f t="shared" si="10"/>
        <v>-8.09</v>
      </c>
      <c r="E165" s="20">
        <f t="shared" si="10"/>
        <v>-65.59</v>
      </c>
      <c r="F165" s="21">
        <f t="shared" si="10"/>
        <v>-53.17</v>
      </c>
      <c r="G165" s="22">
        <f t="shared" si="10"/>
        <v>-8.7799999999999994</v>
      </c>
      <c r="H165" s="23">
        <f t="shared" si="10"/>
        <v>58.28</v>
      </c>
      <c r="I165" s="24">
        <f t="shared" si="10"/>
        <v>-59.3</v>
      </c>
      <c r="J165" s="25">
        <f t="shared" si="10"/>
        <v>-98.76</v>
      </c>
      <c r="K165" s="23">
        <f t="shared" si="10"/>
        <v>151.94</v>
      </c>
      <c r="L165" s="26">
        <f t="shared" si="10"/>
        <v>-25.3</v>
      </c>
      <c r="M165" s="441">
        <f t="shared" si="10"/>
        <v>145.81</v>
      </c>
      <c r="N165" s="20">
        <f t="shared" si="10"/>
        <v>2.5499999999999998</v>
      </c>
      <c r="O165" s="2" t="s">
        <v>28</v>
      </c>
    </row>
    <row r="166" spans="1:15" x14ac:dyDescent="0.3">
      <c r="A166" s="2" t="s">
        <v>181</v>
      </c>
      <c r="B166" s="18">
        <v>1180</v>
      </c>
      <c r="C166" s="17">
        <v>123</v>
      </c>
      <c r="D166" s="19">
        <v>135.5</v>
      </c>
      <c r="E166" s="20">
        <v>185</v>
      </c>
      <c r="F166" s="21">
        <v>182.5</v>
      </c>
      <c r="G166" s="22">
        <v>128</v>
      </c>
      <c r="H166" s="23">
        <v>107</v>
      </c>
      <c r="I166" s="24">
        <v>144.6</v>
      </c>
      <c r="J166" s="25">
        <v>164.5</v>
      </c>
      <c r="K166" s="23">
        <v>144.5</v>
      </c>
      <c r="L166" s="26">
        <v>162.19999999999999</v>
      </c>
      <c r="M166" s="441">
        <v>187.8</v>
      </c>
      <c r="N166" s="20">
        <v>130.5</v>
      </c>
      <c r="O166" s="2" t="s">
        <v>181</v>
      </c>
    </row>
    <row r="167" spans="1:15" x14ac:dyDescent="0.3">
      <c r="A167" s="2" t="s">
        <v>86</v>
      </c>
      <c r="B167" s="18">
        <v>2001</v>
      </c>
      <c r="C167" s="17">
        <v>2021</v>
      </c>
      <c r="D167" s="19">
        <v>2002</v>
      </c>
      <c r="E167" s="20">
        <v>2001</v>
      </c>
      <c r="F167" s="21">
        <v>2001</v>
      </c>
      <c r="G167" s="22">
        <v>2006</v>
      </c>
      <c r="H167" s="23">
        <v>2007</v>
      </c>
      <c r="I167" s="24">
        <v>2012</v>
      </c>
      <c r="J167" s="25">
        <v>2002</v>
      </c>
      <c r="K167" s="23">
        <v>2001</v>
      </c>
      <c r="L167" s="26">
        <v>2012</v>
      </c>
      <c r="M167" s="441">
        <v>2022</v>
      </c>
      <c r="N167" s="20">
        <v>2002</v>
      </c>
      <c r="O167" s="2" t="s">
        <v>86</v>
      </c>
    </row>
    <row r="168" spans="1:15" x14ac:dyDescent="0.3">
      <c r="A168" s="2" t="s">
        <v>182</v>
      </c>
      <c r="B168" s="18">
        <v>529</v>
      </c>
      <c r="C168" s="17">
        <v>32</v>
      </c>
      <c r="D168" s="19">
        <v>5.6</v>
      </c>
      <c r="E168" s="20">
        <v>19</v>
      </c>
      <c r="F168" s="21">
        <v>7.4</v>
      </c>
      <c r="G168" s="22">
        <v>9.6</v>
      </c>
      <c r="H168" s="23">
        <v>12.8</v>
      </c>
      <c r="I168" s="24">
        <v>9.8000000000000007</v>
      </c>
      <c r="J168" s="25">
        <v>2</v>
      </c>
      <c r="K168" s="23">
        <v>7</v>
      </c>
      <c r="L168" s="26">
        <v>26.2</v>
      </c>
      <c r="M168" s="441">
        <v>28.2</v>
      </c>
      <c r="N168" s="20">
        <v>19.600000000000001</v>
      </c>
      <c r="O168" s="2" t="s">
        <v>182</v>
      </c>
    </row>
    <row r="169" spans="1:15" ht="15" thickBot="1" x14ac:dyDescent="0.35">
      <c r="A169" s="87" t="s">
        <v>86</v>
      </c>
      <c r="B169" s="88">
        <v>2003</v>
      </c>
      <c r="C169" s="89">
        <v>2007</v>
      </c>
      <c r="D169" s="90">
        <v>2012</v>
      </c>
      <c r="E169" s="91">
        <v>2003</v>
      </c>
      <c r="F169" s="92">
        <v>2017</v>
      </c>
      <c r="G169" s="93">
        <v>2011</v>
      </c>
      <c r="H169" s="94">
        <v>2018</v>
      </c>
      <c r="I169" s="95">
        <v>2018</v>
      </c>
      <c r="J169" s="96">
        <v>2022</v>
      </c>
      <c r="K169" s="94">
        <v>2003</v>
      </c>
      <c r="L169" s="97">
        <v>2016</v>
      </c>
      <c r="M169" s="450">
        <v>2011</v>
      </c>
      <c r="N169" s="91">
        <v>2016</v>
      </c>
      <c r="O169" s="87" t="s">
        <v>86</v>
      </c>
    </row>
    <row r="170" spans="1:15" ht="15" thickTop="1" x14ac:dyDescent="0.3">
      <c r="A170" s="61" t="s">
        <v>836</v>
      </c>
      <c r="B170" s="62">
        <f>SUM(C170:N170)</f>
        <v>702.90000000000009</v>
      </c>
      <c r="C170" s="63">
        <v>80.2</v>
      </c>
      <c r="D170" s="64">
        <v>43.5</v>
      </c>
      <c r="E170" s="65">
        <v>20.9</v>
      </c>
      <c r="F170" s="66">
        <v>26</v>
      </c>
      <c r="G170" s="67">
        <v>43.7</v>
      </c>
      <c r="H170" s="68">
        <v>74.400000000000006</v>
      </c>
      <c r="I170" s="69">
        <v>11.7</v>
      </c>
      <c r="J170" s="70">
        <v>6.2</v>
      </c>
      <c r="K170" s="68">
        <v>85.5</v>
      </c>
      <c r="L170" s="71">
        <v>53.7</v>
      </c>
      <c r="M170" s="453">
        <v>181.9</v>
      </c>
      <c r="N170" s="65">
        <v>75.2</v>
      </c>
      <c r="O170" s="61" t="s">
        <v>836</v>
      </c>
    </row>
    <row r="171" spans="1:15" x14ac:dyDescent="0.3">
      <c r="A171" s="2" t="s">
        <v>184</v>
      </c>
      <c r="B171" s="18">
        <v>748</v>
      </c>
      <c r="C171" s="17">
        <v>60</v>
      </c>
      <c r="D171" s="19">
        <v>49.4</v>
      </c>
      <c r="E171" s="20">
        <v>49.1</v>
      </c>
      <c r="F171" s="21">
        <v>50.6</v>
      </c>
      <c r="G171" s="22">
        <v>55.2</v>
      </c>
      <c r="H171" s="23">
        <v>64.5</v>
      </c>
      <c r="I171" s="24">
        <v>55.1</v>
      </c>
      <c r="J171" s="25">
        <v>66.900000000000006</v>
      </c>
      <c r="K171" s="23">
        <v>75</v>
      </c>
      <c r="L171" s="26">
        <v>71.3</v>
      </c>
      <c r="M171" s="441">
        <v>77.2</v>
      </c>
      <c r="N171" s="20">
        <v>73.7</v>
      </c>
      <c r="O171" s="2" t="s">
        <v>184</v>
      </c>
    </row>
    <row r="172" spans="1:15" x14ac:dyDescent="0.3">
      <c r="A172" s="2" t="s">
        <v>28</v>
      </c>
      <c r="B172" s="18">
        <f t="shared" ref="B172:N172" si="11">INT((B170-B171)*10000/B171)/100</f>
        <v>-6.03</v>
      </c>
      <c r="C172" s="17">
        <f t="shared" si="11"/>
        <v>33.659999999999997</v>
      </c>
      <c r="D172" s="19">
        <f t="shared" si="11"/>
        <v>-11.95</v>
      </c>
      <c r="E172" s="20">
        <f t="shared" si="11"/>
        <v>-57.44</v>
      </c>
      <c r="F172" s="21">
        <f t="shared" si="11"/>
        <v>-48.62</v>
      </c>
      <c r="G172" s="22">
        <f t="shared" si="11"/>
        <v>-20.84</v>
      </c>
      <c r="H172" s="23">
        <f t="shared" si="11"/>
        <v>15.34</v>
      </c>
      <c r="I172" s="24">
        <f t="shared" si="11"/>
        <v>-78.77</v>
      </c>
      <c r="J172" s="25">
        <f t="shared" si="11"/>
        <v>-90.74</v>
      </c>
      <c r="K172" s="23">
        <f t="shared" si="11"/>
        <v>14</v>
      </c>
      <c r="L172" s="26">
        <f t="shared" si="11"/>
        <v>-24.69</v>
      </c>
      <c r="M172" s="441">
        <f t="shared" si="11"/>
        <v>135.62</v>
      </c>
      <c r="N172" s="20">
        <f t="shared" si="11"/>
        <v>2.0299999999999998</v>
      </c>
      <c r="O172" s="2" t="s">
        <v>28</v>
      </c>
    </row>
    <row r="173" spans="1:15" x14ac:dyDescent="0.3">
      <c r="A173" s="2" t="s">
        <v>181</v>
      </c>
      <c r="B173" s="16"/>
      <c r="C173" s="17">
        <v>175</v>
      </c>
      <c r="D173" s="19">
        <v>132</v>
      </c>
      <c r="E173" s="20">
        <v>169</v>
      </c>
      <c r="F173" s="21">
        <v>148</v>
      </c>
      <c r="G173" s="22">
        <v>114</v>
      </c>
      <c r="H173" s="23">
        <v>150</v>
      </c>
      <c r="I173" s="24">
        <v>135.69999999999999</v>
      </c>
      <c r="J173" s="25">
        <v>174</v>
      </c>
      <c r="K173" s="23">
        <v>171</v>
      </c>
      <c r="L173" s="26">
        <v>216</v>
      </c>
      <c r="M173" s="441">
        <v>181.9</v>
      </c>
      <c r="N173" s="20">
        <v>204</v>
      </c>
      <c r="O173" s="2" t="s">
        <v>181</v>
      </c>
    </row>
    <row r="174" spans="1:15" x14ac:dyDescent="0.3">
      <c r="A174" s="2" t="s">
        <v>86</v>
      </c>
      <c r="B174" s="16"/>
      <c r="C174" s="17">
        <v>2021</v>
      </c>
      <c r="D174" s="19">
        <v>1957</v>
      </c>
      <c r="E174" s="20">
        <v>2001</v>
      </c>
      <c r="F174" s="21">
        <v>2000</v>
      </c>
      <c r="G174" s="22">
        <v>1945</v>
      </c>
      <c r="H174" s="23">
        <v>2003</v>
      </c>
      <c r="I174" s="24">
        <v>2012</v>
      </c>
      <c r="J174" s="25">
        <v>1945</v>
      </c>
      <c r="K174" s="23">
        <v>1958</v>
      </c>
      <c r="L174" s="26">
        <v>2000</v>
      </c>
      <c r="M174" s="441">
        <v>2022</v>
      </c>
      <c r="N174" s="20">
        <v>1965</v>
      </c>
      <c r="O174" s="2" t="s">
        <v>86</v>
      </c>
    </row>
    <row r="175" spans="1:15" x14ac:dyDescent="0.3">
      <c r="A175" s="2" t="s">
        <v>182</v>
      </c>
      <c r="B175" s="16"/>
      <c r="C175" s="17">
        <v>3</v>
      </c>
      <c r="D175" s="19">
        <v>2</v>
      </c>
      <c r="E175" s="20">
        <v>3</v>
      </c>
      <c r="F175" s="21">
        <v>6</v>
      </c>
      <c r="G175" s="22">
        <v>9</v>
      </c>
      <c r="H175" s="23">
        <v>3</v>
      </c>
      <c r="I175" s="24">
        <v>12</v>
      </c>
      <c r="J175" s="25">
        <v>6.2</v>
      </c>
      <c r="K175" s="23">
        <v>2</v>
      </c>
      <c r="L175" s="26">
        <v>5</v>
      </c>
      <c r="M175" s="441">
        <v>8</v>
      </c>
      <c r="N175" s="20">
        <v>9</v>
      </c>
      <c r="O175" s="2" t="s">
        <v>182</v>
      </c>
    </row>
    <row r="176" spans="1:15" x14ac:dyDescent="0.3">
      <c r="A176" s="87" t="s">
        <v>86</v>
      </c>
      <c r="B176" s="16"/>
      <c r="C176" s="17">
        <v>1997</v>
      </c>
      <c r="D176" s="19">
        <v>1959</v>
      </c>
      <c r="E176" s="20">
        <v>1953</v>
      </c>
      <c r="F176" s="21">
        <v>2007</v>
      </c>
      <c r="G176" s="22">
        <v>1989</v>
      </c>
      <c r="H176" s="23" t="s">
        <v>790</v>
      </c>
      <c r="I176" s="24">
        <v>1982</v>
      </c>
      <c r="J176" s="25">
        <v>2022</v>
      </c>
      <c r="K176" s="23">
        <v>1959</v>
      </c>
      <c r="L176" s="26">
        <v>1969</v>
      </c>
      <c r="M176" s="441">
        <v>1955</v>
      </c>
      <c r="N176" s="20">
        <v>1971</v>
      </c>
      <c r="O176" s="87" t="s">
        <v>86</v>
      </c>
    </row>
    <row r="177" spans="1:15" x14ac:dyDescent="0.3">
      <c r="A177" s="15" t="s">
        <v>185</v>
      </c>
      <c r="B177" s="16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 t="s">
        <v>185</v>
      </c>
    </row>
    <row r="178" spans="1:15" x14ac:dyDescent="0.3">
      <c r="A178" s="3" t="s">
        <v>835</v>
      </c>
      <c r="B178" s="4" t="s">
        <v>852</v>
      </c>
      <c r="C178" s="423" t="s">
        <v>852</v>
      </c>
      <c r="D178" s="424" t="s">
        <v>852</v>
      </c>
      <c r="E178" s="425" t="s">
        <v>852</v>
      </c>
      <c r="F178" s="426" t="s">
        <v>852</v>
      </c>
      <c r="G178" s="427" t="s">
        <v>852</v>
      </c>
      <c r="H178" s="428" t="s">
        <v>852</v>
      </c>
      <c r="I178" s="429" t="s">
        <v>852</v>
      </c>
      <c r="J178" s="430" t="s">
        <v>852</v>
      </c>
      <c r="K178" s="428" t="s">
        <v>852</v>
      </c>
      <c r="L178" s="431" t="s">
        <v>852</v>
      </c>
      <c r="M178" s="456" t="s">
        <v>852</v>
      </c>
      <c r="N178" s="425" t="s">
        <v>852</v>
      </c>
      <c r="O178" s="3" t="s">
        <v>835</v>
      </c>
    </row>
    <row r="179" spans="1:15" x14ac:dyDescent="0.3">
      <c r="A179" s="2" t="s">
        <v>187</v>
      </c>
      <c r="B179" s="4">
        <f>SUM(C179:N179)</f>
        <v>1645</v>
      </c>
      <c r="C179" s="17">
        <v>68</v>
      </c>
      <c r="D179" s="19">
        <v>80</v>
      </c>
      <c r="E179" s="20">
        <v>115</v>
      </c>
      <c r="F179" s="21">
        <v>162</v>
      </c>
      <c r="G179" s="22">
        <v>199</v>
      </c>
      <c r="H179" s="23">
        <v>206</v>
      </c>
      <c r="I179" s="24">
        <v>213</v>
      </c>
      <c r="J179" s="25">
        <v>213</v>
      </c>
      <c r="K179" s="23">
        <v>151</v>
      </c>
      <c r="L179" s="26">
        <v>116</v>
      </c>
      <c r="M179" s="441">
        <v>74</v>
      </c>
      <c r="N179" s="20">
        <v>48</v>
      </c>
      <c r="O179" s="2" t="s">
        <v>187</v>
      </c>
    </row>
    <row r="180" spans="1:15" x14ac:dyDescent="0.3">
      <c r="A180" s="2" t="s">
        <v>28</v>
      </c>
      <c r="B180" s="18" t="e">
        <f t="shared" ref="B180:N180" si="12">INT((B178-B179)*10000/B179)/100</f>
        <v>#VALUE!</v>
      </c>
      <c r="C180" s="17" t="e">
        <f t="shared" si="12"/>
        <v>#VALUE!</v>
      </c>
      <c r="D180" s="19" t="e">
        <f t="shared" si="12"/>
        <v>#VALUE!</v>
      </c>
      <c r="E180" s="20" t="e">
        <f t="shared" si="12"/>
        <v>#VALUE!</v>
      </c>
      <c r="F180" s="21" t="e">
        <f t="shared" si="12"/>
        <v>#VALUE!</v>
      </c>
      <c r="G180" s="22" t="e">
        <f t="shared" si="12"/>
        <v>#VALUE!</v>
      </c>
      <c r="H180" s="23" t="e">
        <f t="shared" si="12"/>
        <v>#VALUE!</v>
      </c>
      <c r="I180" s="24" t="e">
        <f t="shared" si="12"/>
        <v>#VALUE!</v>
      </c>
      <c r="J180" s="25" t="e">
        <f t="shared" si="12"/>
        <v>#VALUE!</v>
      </c>
      <c r="K180" s="23" t="e">
        <f t="shared" si="12"/>
        <v>#VALUE!</v>
      </c>
      <c r="L180" s="26" t="e">
        <f t="shared" si="12"/>
        <v>#VALUE!</v>
      </c>
      <c r="M180" s="441" t="e">
        <f t="shared" si="12"/>
        <v>#VALUE!</v>
      </c>
      <c r="N180" s="20" t="e">
        <f t="shared" si="12"/>
        <v>#VALUE!</v>
      </c>
      <c r="O180" s="2" t="s">
        <v>28</v>
      </c>
    </row>
    <row r="181" spans="1:15" x14ac:dyDescent="0.3">
      <c r="A181" s="2" t="s">
        <v>188</v>
      </c>
      <c r="B181" s="18">
        <v>1817.63</v>
      </c>
      <c r="C181" s="17">
        <v>95</v>
      </c>
      <c r="D181" s="19">
        <v>154</v>
      </c>
      <c r="E181" s="20">
        <v>204</v>
      </c>
      <c r="F181" s="21">
        <v>291</v>
      </c>
      <c r="G181" s="22">
        <v>298.25</v>
      </c>
      <c r="H181" s="23">
        <v>292</v>
      </c>
      <c r="I181" s="24">
        <v>310</v>
      </c>
      <c r="J181" s="25">
        <v>284</v>
      </c>
      <c r="K181" s="23">
        <v>238</v>
      </c>
      <c r="L181" s="26">
        <v>179</v>
      </c>
      <c r="M181" s="441">
        <v>95</v>
      </c>
      <c r="N181" s="20">
        <v>90.3</v>
      </c>
      <c r="O181" s="2" t="s">
        <v>188</v>
      </c>
    </row>
    <row r="182" spans="1:15" x14ac:dyDescent="0.3">
      <c r="A182" s="2" t="s">
        <v>86</v>
      </c>
      <c r="B182" s="18">
        <v>2015</v>
      </c>
      <c r="C182" s="17">
        <v>2005</v>
      </c>
      <c r="D182" s="19">
        <v>2008</v>
      </c>
      <c r="E182" s="20">
        <v>2014</v>
      </c>
      <c r="F182" s="21">
        <v>2007</v>
      </c>
      <c r="G182" s="22">
        <v>2020</v>
      </c>
      <c r="H182" s="23">
        <v>1976</v>
      </c>
      <c r="I182" s="24">
        <v>1990</v>
      </c>
      <c r="J182" s="25">
        <v>1976</v>
      </c>
      <c r="K182" s="23">
        <v>1997</v>
      </c>
      <c r="L182" s="26">
        <v>1965</v>
      </c>
      <c r="M182" s="441">
        <v>2005</v>
      </c>
      <c r="N182" s="20">
        <v>2013</v>
      </c>
      <c r="O182" s="2" t="s">
        <v>86</v>
      </c>
    </row>
    <row r="183" spans="1:15" x14ac:dyDescent="0.3">
      <c r="A183" s="2" t="s">
        <v>189</v>
      </c>
      <c r="B183" s="18">
        <v>1603</v>
      </c>
      <c r="C183" s="17">
        <v>11.75</v>
      </c>
      <c r="D183" s="19">
        <v>28</v>
      </c>
      <c r="E183" s="20">
        <v>54</v>
      </c>
      <c r="F183" s="21">
        <v>100</v>
      </c>
      <c r="G183" s="22">
        <v>120</v>
      </c>
      <c r="H183" s="23">
        <v>115</v>
      </c>
      <c r="I183" s="24">
        <v>141</v>
      </c>
      <c r="J183" s="25">
        <v>127</v>
      </c>
      <c r="K183" s="23">
        <v>81</v>
      </c>
      <c r="L183" s="26">
        <v>52</v>
      </c>
      <c r="M183" s="441">
        <v>42</v>
      </c>
      <c r="N183" s="20">
        <v>17</v>
      </c>
      <c r="O183" s="2" t="s">
        <v>189</v>
      </c>
    </row>
    <row r="184" spans="1:15" x14ac:dyDescent="0.3">
      <c r="A184" s="2" t="s">
        <v>86</v>
      </c>
      <c r="B184" s="18">
        <v>2002</v>
      </c>
      <c r="C184" s="17">
        <v>2021</v>
      </c>
      <c r="D184" s="19">
        <v>2006</v>
      </c>
      <c r="E184" s="20">
        <v>2001</v>
      </c>
      <c r="F184" s="21">
        <v>1998</v>
      </c>
      <c r="G184" s="22">
        <v>2006</v>
      </c>
      <c r="H184" s="23">
        <v>2007</v>
      </c>
      <c r="I184" s="24">
        <v>1965</v>
      </c>
      <c r="J184" s="25">
        <v>1968</v>
      </c>
      <c r="K184" s="23">
        <v>1984</v>
      </c>
      <c r="L184" s="26">
        <v>1998</v>
      </c>
      <c r="M184" s="441">
        <v>2010</v>
      </c>
      <c r="N184" s="20">
        <v>1988</v>
      </c>
      <c r="O184" s="2" t="s">
        <v>86</v>
      </c>
    </row>
    <row r="185" spans="1:15" x14ac:dyDescent="0.3">
      <c r="A185" s="15" t="s">
        <v>190</v>
      </c>
      <c r="B185" s="16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 t="s">
        <v>190</v>
      </c>
    </row>
    <row r="186" spans="1:15" x14ac:dyDescent="0.3">
      <c r="A186" s="263" t="s">
        <v>701</v>
      </c>
      <c r="B186" s="264">
        <f>SUM(C186:N186)</f>
        <v>100</v>
      </c>
      <c r="C186" s="265">
        <v>9</v>
      </c>
      <c r="D186" s="266">
        <v>9</v>
      </c>
      <c r="E186" s="267">
        <v>5</v>
      </c>
      <c r="F186" s="268">
        <v>4</v>
      </c>
      <c r="G186" s="269">
        <v>7</v>
      </c>
      <c r="H186" s="270">
        <v>12</v>
      </c>
      <c r="I186" s="271">
        <v>3</v>
      </c>
      <c r="J186" s="272">
        <v>0</v>
      </c>
      <c r="K186" s="270">
        <v>12</v>
      </c>
      <c r="L186" s="273">
        <v>8</v>
      </c>
      <c r="M186" s="447">
        <v>18</v>
      </c>
      <c r="N186" s="267">
        <v>13</v>
      </c>
      <c r="O186" s="263" t="s">
        <v>701</v>
      </c>
    </row>
    <row r="187" spans="1:15" x14ac:dyDescent="0.3">
      <c r="A187" s="275" t="s">
        <v>192</v>
      </c>
      <c r="B187" s="253">
        <f>SUM(C187:N187)</f>
        <v>128.59</v>
      </c>
      <c r="C187" s="276">
        <v>12.91</v>
      </c>
      <c r="D187" s="277">
        <v>11.01</v>
      </c>
      <c r="E187" s="278">
        <v>10.39</v>
      </c>
      <c r="F187" s="279">
        <v>7.69</v>
      </c>
      <c r="G187" s="280">
        <v>9.68</v>
      </c>
      <c r="H187" s="281">
        <v>8.49</v>
      </c>
      <c r="I187" s="282">
        <v>10.29</v>
      </c>
      <c r="J187" s="283">
        <v>11.13</v>
      </c>
      <c r="K187" s="281">
        <v>8.61</v>
      </c>
      <c r="L187" s="284">
        <v>11.63</v>
      </c>
      <c r="M187" s="440">
        <v>12.82</v>
      </c>
      <c r="N187" s="278">
        <v>13.94</v>
      </c>
      <c r="O187" s="275" t="s">
        <v>192</v>
      </c>
    </row>
    <row r="188" spans="1:15" x14ac:dyDescent="0.3">
      <c r="A188" s="2" t="s">
        <v>193</v>
      </c>
      <c r="B188" s="18">
        <v>174</v>
      </c>
      <c r="C188" s="17">
        <v>20</v>
      </c>
      <c r="D188" s="19">
        <v>21</v>
      </c>
      <c r="E188" s="20">
        <v>20</v>
      </c>
      <c r="F188" s="21">
        <v>21</v>
      </c>
      <c r="G188" s="22">
        <v>21</v>
      </c>
      <c r="H188" s="23">
        <v>15</v>
      </c>
      <c r="I188" s="24">
        <v>17</v>
      </c>
      <c r="J188" s="25">
        <v>19</v>
      </c>
      <c r="K188" s="23">
        <v>18</v>
      </c>
      <c r="L188" s="26">
        <v>19</v>
      </c>
      <c r="M188" s="441">
        <v>18</v>
      </c>
      <c r="N188" s="20">
        <v>23</v>
      </c>
      <c r="O188" s="2" t="s">
        <v>193</v>
      </c>
    </row>
    <row r="189" spans="1:15" x14ac:dyDescent="0.3">
      <c r="A189" s="2" t="s">
        <v>86</v>
      </c>
      <c r="B189" s="18">
        <v>2002</v>
      </c>
      <c r="C189" s="17">
        <v>2014</v>
      </c>
      <c r="D189" s="19">
        <v>2002</v>
      </c>
      <c r="E189" s="20">
        <v>2008</v>
      </c>
      <c r="F189" s="21">
        <v>2001</v>
      </c>
      <c r="G189" s="22">
        <v>2002</v>
      </c>
      <c r="H189" s="23">
        <v>2007</v>
      </c>
      <c r="I189" s="24">
        <v>2007</v>
      </c>
      <c r="J189" s="25">
        <v>2014</v>
      </c>
      <c r="K189" s="23">
        <v>2001</v>
      </c>
      <c r="L189" s="26">
        <v>2020</v>
      </c>
      <c r="M189" s="441">
        <v>2022</v>
      </c>
      <c r="N189" s="20">
        <v>2011</v>
      </c>
      <c r="O189" s="2" t="s">
        <v>86</v>
      </c>
    </row>
    <row r="190" spans="1:15" x14ac:dyDescent="0.3">
      <c r="A190" s="2" t="s">
        <v>194</v>
      </c>
      <c r="B190" s="18">
        <v>109</v>
      </c>
      <c r="C190" s="17">
        <v>8</v>
      </c>
      <c r="D190" s="19">
        <v>2</v>
      </c>
      <c r="E190" s="20">
        <v>4</v>
      </c>
      <c r="F190" s="21">
        <v>2</v>
      </c>
      <c r="G190" s="22">
        <v>3</v>
      </c>
      <c r="H190" s="23">
        <v>2</v>
      </c>
      <c r="I190" s="24">
        <v>2</v>
      </c>
      <c r="J190" s="25">
        <v>0</v>
      </c>
      <c r="K190" s="23">
        <v>2</v>
      </c>
      <c r="L190" s="26">
        <v>4</v>
      </c>
      <c r="M190" s="441">
        <v>4</v>
      </c>
      <c r="N190" s="20">
        <v>3</v>
      </c>
      <c r="O190" s="2" t="s">
        <v>194</v>
      </c>
    </row>
    <row r="191" spans="1:15" ht="15" thickBot="1" x14ac:dyDescent="0.35">
      <c r="A191" s="87" t="s">
        <v>86</v>
      </c>
      <c r="B191" s="88">
        <v>2009</v>
      </c>
      <c r="C191" s="89">
        <v>2009</v>
      </c>
      <c r="D191" s="90">
        <v>2012</v>
      </c>
      <c r="E191" s="91">
        <v>2012</v>
      </c>
      <c r="F191" s="92">
        <v>2021</v>
      </c>
      <c r="G191" s="93">
        <v>2020</v>
      </c>
      <c r="H191" s="94">
        <v>2018</v>
      </c>
      <c r="I191" s="95">
        <v>2022</v>
      </c>
      <c r="J191" s="96">
        <v>2022</v>
      </c>
      <c r="K191" s="94">
        <v>2003</v>
      </c>
      <c r="L191" s="97">
        <v>2018</v>
      </c>
      <c r="M191" s="450">
        <v>2011</v>
      </c>
      <c r="N191" s="91">
        <v>2010</v>
      </c>
      <c r="O191" s="87" t="s">
        <v>86</v>
      </c>
    </row>
    <row r="192" spans="1:15" s="476" customFormat="1" ht="15" thickTop="1" x14ac:dyDescent="0.3">
      <c r="A192" s="61" t="s">
        <v>834</v>
      </c>
      <c r="B192" s="62">
        <f>SUM(C192:N192)</f>
        <v>105</v>
      </c>
      <c r="C192" s="468">
        <v>10</v>
      </c>
      <c r="D192" s="465">
        <v>9</v>
      </c>
      <c r="E192" s="469">
        <v>5</v>
      </c>
      <c r="F192" s="470">
        <v>6</v>
      </c>
      <c r="G192" s="471">
        <v>8</v>
      </c>
      <c r="H192" s="472">
        <v>13</v>
      </c>
      <c r="I192" s="463">
        <v>2</v>
      </c>
      <c r="J192" s="473">
        <v>2</v>
      </c>
      <c r="K192" s="472">
        <v>13</v>
      </c>
      <c r="L192" s="474">
        <v>11</v>
      </c>
      <c r="M192" s="475">
        <v>17</v>
      </c>
      <c r="N192" s="469">
        <v>9</v>
      </c>
      <c r="O192" s="61" t="s">
        <v>834</v>
      </c>
    </row>
    <row r="193" spans="1:15" x14ac:dyDescent="0.3">
      <c r="A193" s="2" t="s">
        <v>192</v>
      </c>
      <c r="B193" s="18">
        <f>SUM(C193:N193)</f>
        <v>126</v>
      </c>
      <c r="C193" s="17">
        <v>11</v>
      </c>
      <c r="D193" s="19">
        <v>10</v>
      </c>
      <c r="E193" s="20">
        <v>10</v>
      </c>
      <c r="F193" s="21">
        <v>11</v>
      </c>
      <c r="G193" s="22">
        <v>10</v>
      </c>
      <c r="H193" s="23">
        <v>10</v>
      </c>
      <c r="I193" s="24">
        <v>9</v>
      </c>
      <c r="J193" s="25">
        <v>10</v>
      </c>
      <c r="K193" s="23">
        <v>11</v>
      </c>
      <c r="L193" s="26">
        <v>10</v>
      </c>
      <c r="M193" s="441">
        <v>12</v>
      </c>
      <c r="N193" s="20">
        <v>12</v>
      </c>
      <c r="O193" s="2" t="s">
        <v>192</v>
      </c>
    </row>
    <row r="194" spans="1:15" x14ac:dyDescent="0.3">
      <c r="A194" s="2" t="s">
        <v>193</v>
      </c>
      <c r="B194" s="16"/>
      <c r="C194" s="17">
        <v>24</v>
      </c>
      <c r="D194" s="19">
        <v>21</v>
      </c>
      <c r="E194" s="20">
        <v>23</v>
      </c>
      <c r="F194" s="21">
        <v>21</v>
      </c>
      <c r="G194" s="22">
        <v>20</v>
      </c>
      <c r="H194" s="23">
        <v>21</v>
      </c>
      <c r="I194" s="24">
        <v>21</v>
      </c>
      <c r="J194" s="25">
        <v>21</v>
      </c>
      <c r="K194" s="23">
        <v>22</v>
      </c>
      <c r="L194" s="26">
        <v>24</v>
      </c>
      <c r="M194" s="441">
        <v>23</v>
      </c>
      <c r="N194" s="20">
        <v>21</v>
      </c>
      <c r="O194" s="2" t="s">
        <v>193</v>
      </c>
    </row>
    <row r="195" spans="1:15" x14ac:dyDescent="0.3">
      <c r="A195" s="2" t="s">
        <v>86</v>
      </c>
      <c r="B195" s="16"/>
      <c r="C195" s="17">
        <v>1948</v>
      </c>
      <c r="D195" s="19">
        <v>2020</v>
      </c>
      <c r="E195" s="20">
        <v>1979</v>
      </c>
      <c r="F195" s="21">
        <v>2001</v>
      </c>
      <c r="G195" s="22">
        <v>2006</v>
      </c>
      <c r="H195" s="23">
        <v>1991</v>
      </c>
      <c r="I195" s="24">
        <v>1988</v>
      </c>
      <c r="J195" s="25">
        <v>1956</v>
      </c>
      <c r="K195" s="23">
        <v>1950</v>
      </c>
      <c r="L195" s="26">
        <v>1981</v>
      </c>
      <c r="M195" s="441">
        <v>2000</v>
      </c>
      <c r="N195" s="20" t="s">
        <v>99</v>
      </c>
      <c r="O195" s="2" t="s">
        <v>86</v>
      </c>
    </row>
    <row r="196" spans="1:15" x14ac:dyDescent="0.3">
      <c r="A196" s="2" t="s">
        <v>194</v>
      </c>
      <c r="B196" s="16"/>
      <c r="C196" s="17">
        <v>1</v>
      </c>
      <c r="D196" s="19">
        <v>1</v>
      </c>
      <c r="E196" s="20">
        <v>1</v>
      </c>
      <c r="F196" s="21">
        <v>2</v>
      </c>
      <c r="G196" s="22">
        <v>2</v>
      </c>
      <c r="H196" s="23">
        <v>0</v>
      </c>
      <c r="I196" s="24">
        <v>2</v>
      </c>
      <c r="J196" s="25">
        <v>2</v>
      </c>
      <c r="K196" s="23">
        <v>1</v>
      </c>
      <c r="L196" s="26">
        <v>2</v>
      </c>
      <c r="M196" s="441">
        <v>4</v>
      </c>
      <c r="N196" s="20">
        <v>2</v>
      </c>
      <c r="O196" s="2" t="s">
        <v>194</v>
      </c>
    </row>
    <row r="197" spans="1:15" x14ac:dyDescent="0.3">
      <c r="A197" s="87" t="s">
        <v>86</v>
      </c>
      <c r="B197" s="99"/>
      <c r="C197" s="89">
        <v>1997</v>
      </c>
      <c r="D197" s="90">
        <v>1959</v>
      </c>
      <c r="E197" s="91">
        <v>1953</v>
      </c>
      <c r="F197" s="92">
        <v>2021</v>
      </c>
      <c r="G197" s="93">
        <v>1989</v>
      </c>
      <c r="H197" s="94">
        <v>2018</v>
      </c>
      <c r="I197" s="95">
        <v>2022</v>
      </c>
      <c r="J197" s="96">
        <v>2022</v>
      </c>
      <c r="K197" s="94">
        <v>1959</v>
      </c>
      <c r="L197" s="97">
        <v>1969</v>
      </c>
      <c r="M197" s="450" t="s">
        <v>99</v>
      </c>
      <c r="N197" s="91">
        <v>1971</v>
      </c>
      <c r="O197" s="87" t="s">
        <v>86</v>
      </c>
    </row>
    <row r="198" spans="1:15" x14ac:dyDescent="0.3">
      <c r="A198" s="15" t="s">
        <v>196</v>
      </c>
      <c r="B198" s="16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 t="s">
        <v>196</v>
      </c>
    </row>
    <row r="199" spans="1:15" x14ac:dyDescent="0.3">
      <c r="A199" s="3" t="s">
        <v>833</v>
      </c>
      <c r="B199" s="18">
        <v>55.6</v>
      </c>
      <c r="C199" s="5">
        <v>19.600000000000001</v>
      </c>
      <c r="D199" s="6">
        <v>18.600000000000001</v>
      </c>
      <c r="E199" s="7">
        <v>9.1999999999999993</v>
      </c>
      <c r="F199" s="8">
        <v>9</v>
      </c>
      <c r="G199" s="9">
        <v>21.4</v>
      </c>
      <c r="H199" s="10">
        <v>15.6</v>
      </c>
      <c r="I199" s="11">
        <v>20.8</v>
      </c>
      <c r="J199" s="12">
        <v>0.6</v>
      </c>
      <c r="K199" s="10">
        <v>55.6</v>
      </c>
      <c r="L199" s="13">
        <v>11</v>
      </c>
      <c r="M199" s="442">
        <v>28.6</v>
      </c>
      <c r="N199" s="7">
        <v>15.2</v>
      </c>
      <c r="O199" s="3" t="s">
        <v>833</v>
      </c>
    </row>
    <row r="200" spans="1:15" x14ac:dyDescent="0.3">
      <c r="A200" s="35" t="s">
        <v>89</v>
      </c>
      <c r="B200" s="38">
        <v>44813</v>
      </c>
      <c r="C200" s="39">
        <v>44569</v>
      </c>
      <c r="D200" s="40">
        <v>44598</v>
      </c>
      <c r="E200" s="41">
        <v>44651</v>
      </c>
      <c r="F200" s="42">
        <v>44659</v>
      </c>
      <c r="G200" s="43">
        <v>44704</v>
      </c>
      <c r="H200" s="44">
        <v>44736</v>
      </c>
      <c r="I200" s="45">
        <v>44762</v>
      </c>
      <c r="J200" s="46">
        <v>44792</v>
      </c>
      <c r="K200" s="44">
        <v>44813</v>
      </c>
      <c r="L200" s="47">
        <v>44836</v>
      </c>
      <c r="M200" s="443">
        <v>44887</v>
      </c>
      <c r="N200" s="41">
        <v>44916</v>
      </c>
      <c r="O200" s="35" t="s">
        <v>89</v>
      </c>
    </row>
    <row r="201" spans="1:15" x14ac:dyDescent="0.3">
      <c r="A201" s="2" t="s">
        <v>198</v>
      </c>
      <c r="B201" s="18">
        <v>65</v>
      </c>
      <c r="C201" s="17">
        <v>25</v>
      </c>
      <c r="D201" s="19">
        <v>24.6</v>
      </c>
      <c r="E201" s="20">
        <v>23.4</v>
      </c>
      <c r="F201" s="21">
        <v>63.5</v>
      </c>
      <c r="G201" s="22">
        <v>50</v>
      </c>
      <c r="H201" s="23">
        <v>32</v>
      </c>
      <c r="I201" s="24">
        <v>48</v>
      </c>
      <c r="J201" s="25">
        <v>65</v>
      </c>
      <c r="K201" s="23">
        <v>55.6</v>
      </c>
      <c r="L201" s="26">
        <v>39.799999999999997</v>
      </c>
      <c r="M201" s="441">
        <v>45.4</v>
      </c>
      <c r="N201" s="20">
        <v>33.799999999999997</v>
      </c>
      <c r="O201" s="2" t="s">
        <v>198</v>
      </c>
    </row>
    <row r="202" spans="1:15" ht="15" thickBot="1" x14ac:dyDescent="0.35">
      <c r="A202" s="87" t="s">
        <v>89</v>
      </c>
      <c r="B202" s="179">
        <v>37494</v>
      </c>
      <c r="C202" s="89" t="s">
        <v>200</v>
      </c>
      <c r="D202" s="169">
        <v>40237</v>
      </c>
      <c r="E202" s="170">
        <v>40973</v>
      </c>
      <c r="F202" s="92" t="s">
        <v>202</v>
      </c>
      <c r="G202" s="172">
        <v>38843</v>
      </c>
      <c r="H202" s="173">
        <v>39210</v>
      </c>
      <c r="I202" s="95" t="s">
        <v>387</v>
      </c>
      <c r="J202" s="175">
        <v>37494</v>
      </c>
      <c r="K202" s="173">
        <v>44813</v>
      </c>
      <c r="L202" s="176">
        <v>41186</v>
      </c>
      <c r="M202" s="457">
        <v>40495</v>
      </c>
      <c r="N202" s="170">
        <v>41265</v>
      </c>
      <c r="O202" s="87" t="s">
        <v>89</v>
      </c>
    </row>
    <row r="203" spans="1:15" ht="15" thickTop="1" x14ac:dyDescent="0.3">
      <c r="A203" s="61" t="s">
        <v>832</v>
      </c>
      <c r="B203" s="114">
        <v>36.200000000000003</v>
      </c>
      <c r="C203" s="63">
        <v>20.6</v>
      </c>
      <c r="D203" s="64">
        <v>11.5</v>
      </c>
      <c r="E203" s="65">
        <v>8.5</v>
      </c>
      <c r="F203" s="66">
        <v>10.4</v>
      </c>
      <c r="G203" s="294">
        <v>17.7</v>
      </c>
      <c r="H203" s="68">
        <v>20.3</v>
      </c>
      <c r="I203" s="69">
        <v>8.3000000000000007</v>
      </c>
      <c r="J203" s="70">
        <v>2.6</v>
      </c>
      <c r="K203" s="68">
        <v>36.200000000000003</v>
      </c>
      <c r="L203" s="71">
        <v>9.3000000000000007</v>
      </c>
      <c r="M203" s="453">
        <v>32</v>
      </c>
      <c r="N203" s="65">
        <v>15.1</v>
      </c>
      <c r="O203" s="61" t="s">
        <v>832</v>
      </c>
    </row>
    <row r="204" spans="1:15" x14ac:dyDescent="0.3">
      <c r="A204" s="152" t="s">
        <v>89</v>
      </c>
      <c r="B204" s="464">
        <v>44813</v>
      </c>
      <c r="C204" s="154">
        <v>44569</v>
      </c>
      <c r="D204" s="155">
        <v>44598</v>
      </c>
      <c r="E204" s="156">
        <v>44650</v>
      </c>
      <c r="F204" s="157">
        <v>44659</v>
      </c>
      <c r="G204" s="158">
        <v>44704</v>
      </c>
      <c r="H204" s="159">
        <v>44736</v>
      </c>
      <c r="I204" s="160">
        <v>44762</v>
      </c>
      <c r="J204" s="161">
        <v>44792</v>
      </c>
      <c r="K204" s="159">
        <v>44813</v>
      </c>
      <c r="L204" s="162">
        <v>44836</v>
      </c>
      <c r="M204" s="458">
        <v>44887</v>
      </c>
      <c r="N204" s="156">
        <v>44916</v>
      </c>
      <c r="O204" s="152" t="s">
        <v>89</v>
      </c>
    </row>
    <row r="205" spans="1:15" x14ac:dyDescent="0.3">
      <c r="A205" s="2" t="s">
        <v>198</v>
      </c>
      <c r="B205" s="18">
        <v>101.4</v>
      </c>
      <c r="C205" s="17">
        <v>41.1</v>
      </c>
      <c r="D205" s="19">
        <v>33.4</v>
      </c>
      <c r="E205" s="20">
        <v>31.4</v>
      </c>
      <c r="F205" s="21">
        <v>37.5</v>
      </c>
      <c r="G205" s="22">
        <v>44.7</v>
      </c>
      <c r="H205" s="23">
        <v>68.099999999999994</v>
      </c>
      <c r="I205" s="24">
        <v>77</v>
      </c>
      <c r="J205" s="25">
        <v>65</v>
      </c>
      <c r="K205" s="23">
        <v>101.4</v>
      </c>
      <c r="L205" s="26">
        <v>53.3</v>
      </c>
      <c r="M205" s="441">
        <v>37.4</v>
      </c>
      <c r="N205" s="20">
        <v>37.6</v>
      </c>
      <c r="O205" s="2" t="s">
        <v>198</v>
      </c>
    </row>
    <row r="206" spans="1:15" x14ac:dyDescent="0.3">
      <c r="A206" s="2" t="s">
        <v>89</v>
      </c>
      <c r="B206" s="38">
        <v>34587</v>
      </c>
      <c r="C206" s="73">
        <v>9135</v>
      </c>
      <c r="D206" s="74">
        <v>37299</v>
      </c>
      <c r="E206" s="75">
        <v>32574</v>
      </c>
      <c r="F206" s="76">
        <v>28582</v>
      </c>
      <c r="G206" s="77">
        <v>42873</v>
      </c>
      <c r="H206" s="78">
        <v>19540</v>
      </c>
      <c r="I206" s="79">
        <v>10049</v>
      </c>
      <c r="J206" s="80">
        <v>37494</v>
      </c>
      <c r="K206" s="78">
        <v>34587</v>
      </c>
      <c r="L206" s="81">
        <v>11973</v>
      </c>
      <c r="M206" s="445">
        <v>23334</v>
      </c>
      <c r="N206" s="75">
        <v>29207</v>
      </c>
      <c r="O206" s="2" t="s">
        <v>89</v>
      </c>
    </row>
    <row r="207" spans="1:15" x14ac:dyDescent="0.3">
      <c r="A207" s="15" t="s">
        <v>207</v>
      </c>
      <c r="B207" s="16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 t="s">
        <v>207</v>
      </c>
    </row>
    <row r="208" spans="1:15" x14ac:dyDescent="0.3">
      <c r="A208" s="263" t="s">
        <v>831</v>
      </c>
      <c r="B208" s="264">
        <f>SUM(C208:N208)</f>
        <v>7</v>
      </c>
      <c r="C208" s="265">
        <v>0</v>
      </c>
      <c r="D208" s="266">
        <v>0</v>
      </c>
      <c r="E208" s="267">
        <v>0</v>
      </c>
      <c r="F208" s="268">
        <v>3</v>
      </c>
      <c r="G208" s="269">
        <v>0</v>
      </c>
      <c r="H208" s="270">
        <v>0</v>
      </c>
      <c r="I208" s="271">
        <v>0</v>
      </c>
      <c r="J208" s="272">
        <v>0</v>
      </c>
      <c r="K208" s="270">
        <v>0</v>
      </c>
      <c r="L208" s="273">
        <v>0</v>
      </c>
      <c r="M208" s="447">
        <v>0</v>
      </c>
      <c r="N208" s="267">
        <v>4</v>
      </c>
      <c r="O208" s="263" t="s">
        <v>831</v>
      </c>
    </row>
    <row r="209" spans="1:15" x14ac:dyDescent="0.3">
      <c r="A209" s="275" t="s">
        <v>209</v>
      </c>
      <c r="B209" s="253">
        <f>SUM(C209:N209)</f>
        <v>10.25</v>
      </c>
      <c r="C209" s="276">
        <v>2.4300000000000002</v>
      </c>
      <c r="D209" s="277">
        <v>3.25</v>
      </c>
      <c r="E209" s="278">
        <v>2.14</v>
      </c>
      <c r="F209" s="279">
        <v>0.33</v>
      </c>
      <c r="G209" s="280">
        <v>0</v>
      </c>
      <c r="H209" s="281">
        <v>0</v>
      </c>
      <c r="I209" s="282">
        <v>0</v>
      </c>
      <c r="J209" s="283">
        <v>0</v>
      </c>
      <c r="K209" s="281">
        <v>0</v>
      </c>
      <c r="L209" s="284">
        <v>0.06</v>
      </c>
      <c r="M209" s="440">
        <v>0.43</v>
      </c>
      <c r="N209" s="278">
        <v>1.61</v>
      </c>
      <c r="O209" s="275" t="s">
        <v>209</v>
      </c>
    </row>
    <row r="210" spans="1:15" x14ac:dyDescent="0.3">
      <c r="A210" s="2" t="s">
        <v>210</v>
      </c>
      <c r="B210" s="18">
        <v>22</v>
      </c>
      <c r="C210" s="17">
        <v>9</v>
      </c>
      <c r="D210" s="19">
        <v>13</v>
      </c>
      <c r="E210" s="20">
        <v>7</v>
      </c>
      <c r="F210" s="21">
        <v>3</v>
      </c>
      <c r="G210" s="22">
        <v>0</v>
      </c>
      <c r="H210" s="23">
        <v>0</v>
      </c>
      <c r="I210" s="24">
        <v>0</v>
      </c>
      <c r="J210" s="25">
        <v>0</v>
      </c>
      <c r="K210" s="23">
        <v>0</v>
      </c>
      <c r="L210" s="26">
        <v>1</v>
      </c>
      <c r="M210" s="441">
        <v>2</v>
      </c>
      <c r="N210" s="20">
        <v>9</v>
      </c>
      <c r="O210" s="2" t="s">
        <v>210</v>
      </c>
    </row>
    <row r="211" spans="1:15" x14ac:dyDescent="0.3">
      <c r="A211" s="2" t="s">
        <v>86</v>
      </c>
      <c r="B211" s="18">
        <v>2005</v>
      </c>
      <c r="C211" s="17">
        <v>2010</v>
      </c>
      <c r="D211" s="19">
        <v>2010</v>
      </c>
      <c r="E211" s="20">
        <v>2006</v>
      </c>
      <c r="F211" s="21">
        <v>2022</v>
      </c>
      <c r="G211" s="22"/>
      <c r="H211" s="23"/>
      <c r="I211" s="24"/>
      <c r="J211" s="25"/>
      <c r="K211" s="23"/>
      <c r="L211" s="26">
        <v>2012</v>
      </c>
      <c r="M211" s="441">
        <v>2010</v>
      </c>
      <c r="N211" s="20">
        <v>2010</v>
      </c>
      <c r="O211" s="2" t="s">
        <v>86</v>
      </c>
    </row>
    <row r="212" spans="1:15" x14ac:dyDescent="0.3">
      <c r="A212" s="2" t="s">
        <v>211</v>
      </c>
      <c r="B212" s="18">
        <v>0</v>
      </c>
      <c r="C212" s="17">
        <v>0</v>
      </c>
      <c r="D212" s="19">
        <v>0</v>
      </c>
      <c r="E212" s="20">
        <v>0</v>
      </c>
      <c r="F212" s="21">
        <v>0</v>
      </c>
      <c r="G212" s="22">
        <v>0</v>
      </c>
      <c r="H212" s="23">
        <v>0</v>
      </c>
      <c r="I212" s="24">
        <v>0</v>
      </c>
      <c r="J212" s="25">
        <v>0</v>
      </c>
      <c r="K212" s="23">
        <v>0</v>
      </c>
      <c r="L212" s="26">
        <v>0</v>
      </c>
      <c r="M212" s="441">
        <v>0</v>
      </c>
      <c r="N212" s="20">
        <v>0</v>
      </c>
      <c r="O212" s="2" t="s">
        <v>211</v>
      </c>
    </row>
    <row r="213" spans="1:15" x14ac:dyDescent="0.3">
      <c r="A213" s="2" t="s">
        <v>126</v>
      </c>
      <c r="B213" s="18">
        <v>2011</v>
      </c>
      <c r="C213" s="17">
        <v>2021</v>
      </c>
      <c r="D213" s="19">
        <v>2022</v>
      </c>
      <c r="E213" s="20">
        <v>2022</v>
      </c>
      <c r="F213" s="21">
        <v>2020</v>
      </c>
      <c r="G213" s="22"/>
      <c r="H213" s="23"/>
      <c r="I213" s="24"/>
      <c r="J213" s="25"/>
      <c r="K213" s="23"/>
      <c r="L213" s="26">
        <v>2022</v>
      </c>
      <c r="M213" s="441">
        <v>2022</v>
      </c>
      <c r="N213" s="20">
        <v>2021</v>
      </c>
      <c r="O213" s="2" t="s">
        <v>126</v>
      </c>
    </row>
    <row r="214" spans="1:15" x14ac:dyDescent="0.3">
      <c r="A214" s="2" t="s">
        <v>212</v>
      </c>
      <c r="B214" s="18">
        <v>22</v>
      </c>
      <c r="C214" s="17">
        <v>12</v>
      </c>
      <c r="D214" s="19">
        <v>22</v>
      </c>
      <c r="E214" s="20">
        <v>22</v>
      </c>
      <c r="F214" s="21">
        <v>8</v>
      </c>
      <c r="G214" s="22">
        <v>0</v>
      </c>
      <c r="H214" s="23">
        <v>0</v>
      </c>
      <c r="I214" s="24">
        <v>0</v>
      </c>
      <c r="J214" s="25">
        <v>0</v>
      </c>
      <c r="K214" s="23">
        <v>0</v>
      </c>
      <c r="L214" s="26">
        <v>1</v>
      </c>
      <c r="M214" s="441">
        <v>2</v>
      </c>
      <c r="N214" s="20">
        <v>16</v>
      </c>
      <c r="O214" s="2" t="s">
        <v>212</v>
      </c>
    </row>
    <row r="215" spans="1:15" x14ac:dyDescent="0.3">
      <c r="A215" s="49" t="s">
        <v>89</v>
      </c>
      <c r="B215" s="50">
        <v>38407</v>
      </c>
      <c r="C215" s="51">
        <v>41294</v>
      </c>
      <c r="D215" s="52">
        <v>38407</v>
      </c>
      <c r="E215" s="53">
        <v>38413</v>
      </c>
      <c r="F215" s="54">
        <v>39545</v>
      </c>
      <c r="G215" s="55"/>
      <c r="H215" s="56"/>
      <c r="I215" s="57"/>
      <c r="J215" s="58"/>
      <c r="K215" s="56"/>
      <c r="L215" s="59">
        <v>41209</v>
      </c>
      <c r="M215" s="444">
        <v>40510</v>
      </c>
      <c r="N215" s="53">
        <v>40531</v>
      </c>
      <c r="O215" s="49" t="s">
        <v>89</v>
      </c>
    </row>
    <row r="216" spans="1:15" x14ac:dyDescent="0.3">
      <c r="A216" s="2" t="s">
        <v>388</v>
      </c>
      <c r="B216" s="18">
        <f>SUM(C216:N216)</f>
        <v>14</v>
      </c>
      <c r="C216" s="17">
        <v>4</v>
      </c>
      <c r="D216" s="19">
        <v>4</v>
      </c>
      <c r="E216" s="20">
        <v>2</v>
      </c>
      <c r="F216" s="21">
        <v>1</v>
      </c>
      <c r="G216" s="22">
        <v>0</v>
      </c>
      <c r="H216" s="23">
        <v>0</v>
      </c>
      <c r="I216" s="24">
        <v>0</v>
      </c>
      <c r="J216" s="25">
        <v>0</v>
      </c>
      <c r="K216" s="23">
        <v>0</v>
      </c>
      <c r="L216" s="26">
        <v>0</v>
      </c>
      <c r="M216" s="441">
        <v>1</v>
      </c>
      <c r="N216" s="20">
        <v>2</v>
      </c>
      <c r="O216" s="2" t="s">
        <v>388</v>
      </c>
    </row>
    <row r="217" spans="1:15" x14ac:dyDescent="0.3">
      <c r="A217" s="15" t="s">
        <v>214</v>
      </c>
      <c r="B217" s="16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 t="s">
        <v>214</v>
      </c>
    </row>
    <row r="218" spans="1:15" x14ac:dyDescent="0.3">
      <c r="A218" s="263" t="s">
        <v>830</v>
      </c>
      <c r="B218" s="264">
        <f>SUM(C218:N218)</f>
        <v>16</v>
      </c>
      <c r="C218" s="265">
        <v>6</v>
      </c>
      <c r="D218" s="266">
        <v>0</v>
      </c>
      <c r="E218" s="267">
        <v>1</v>
      </c>
      <c r="F218" s="268">
        <v>1</v>
      </c>
      <c r="G218" s="269">
        <v>0</v>
      </c>
      <c r="H218" s="270">
        <v>0</v>
      </c>
      <c r="I218" s="271">
        <v>0</v>
      </c>
      <c r="J218" s="272">
        <v>1</v>
      </c>
      <c r="K218" s="270">
        <v>1</v>
      </c>
      <c r="L218" s="273">
        <v>1</v>
      </c>
      <c r="M218" s="447">
        <v>4</v>
      </c>
      <c r="N218" s="267">
        <v>1</v>
      </c>
      <c r="O218" s="263" t="s">
        <v>830</v>
      </c>
    </row>
    <row r="219" spans="1:15" x14ac:dyDescent="0.3">
      <c r="A219" s="275" t="s">
        <v>216</v>
      </c>
      <c r="B219" s="253">
        <f>SUM(C219:N219)</f>
        <v>13.89</v>
      </c>
      <c r="C219" s="276">
        <v>1.49</v>
      </c>
      <c r="D219" s="277">
        <v>0.96</v>
      </c>
      <c r="E219" s="278">
        <v>1.2</v>
      </c>
      <c r="F219" s="279">
        <v>1.29</v>
      </c>
      <c r="G219" s="280">
        <v>1.17</v>
      </c>
      <c r="H219" s="281">
        <v>0.5</v>
      </c>
      <c r="I219" s="282">
        <v>0.38</v>
      </c>
      <c r="J219" s="283">
        <v>0.51</v>
      </c>
      <c r="K219" s="281">
        <v>1.45</v>
      </c>
      <c r="L219" s="284">
        <v>1.5</v>
      </c>
      <c r="M219" s="440">
        <v>1.65</v>
      </c>
      <c r="N219" s="278">
        <v>1.79</v>
      </c>
      <c r="O219" s="275" t="s">
        <v>216</v>
      </c>
    </row>
    <row r="220" spans="1:15" x14ac:dyDescent="0.3">
      <c r="A220" s="2" t="s">
        <v>217</v>
      </c>
      <c r="B220" s="18">
        <v>25</v>
      </c>
      <c r="C220" s="17">
        <v>6</v>
      </c>
      <c r="D220" s="19">
        <v>3</v>
      </c>
      <c r="E220" s="20">
        <v>5</v>
      </c>
      <c r="F220" s="21">
        <v>4</v>
      </c>
      <c r="G220" s="22">
        <v>4</v>
      </c>
      <c r="H220" s="23">
        <v>3</v>
      </c>
      <c r="I220" s="24">
        <v>1</v>
      </c>
      <c r="J220" s="25">
        <v>3</v>
      </c>
      <c r="K220" s="23">
        <v>5</v>
      </c>
      <c r="L220" s="26">
        <v>6</v>
      </c>
      <c r="M220" s="441">
        <v>11</v>
      </c>
      <c r="N220" s="20">
        <v>4</v>
      </c>
      <c r="O220" s="2" t="s">
        <v>217</v>
      </c>
    </row>
    <row r="221" spans="1:15" x14ac:dyDescent="0.3">
      <c r="A221" s="2" t="s">
        <v>86</v>
      </c>
      <c r="B221" s="18">
        <v>2001</v>
      </c>
      <c r="C221" s="17">
        <v>2022</v>
      </c>
      <c r="D221" s="19">
        <v>2001</v>
      </c>
      <c r="E221" s="20">
        <v>2005</v>
      </c>
      <c r="F221" s="21">
        <v>2010</v>
      </c>
      <c r="G221" s="22">
        <v>2001</v>
      </c>
      <c r="H221" s="23">
        <v>2010</v>
      </c>
      <c r="I221" s="24">
        <v>2006</v>
      </c>
      <c r="J221" s="25">
        <v>2013</v>
      </c>
      <c r="K221" s="23">
        <v>2018</v>
      </c>
      <c r="L221" s="26">
        <v>2016</v>
      </c>
      <c r="M221" s="441">
        <v>2011</v>
      </c>
      <c r="N221" s="20">
        <v>2010</v>
      </c>
      <c r="O221" s="2" t="s">
        <v>86</v>
      </c>
    </row>
    <row r="222" spans="1:15" x14ac:dyDescent="0.3">
      <c r="A222" s="2" t="s">
        <v>218</v>
      </c>
      <c r="B222" s="18">
        <v>6</v>
      </c>
      <c r="C222" s="17">
        <v>0</v>
      </c>
      <c r="D222" s="19">
        <v>0</v>
      </c>
      <c r="E222" s="20">
        <v>0</v>
      </c>
      <c r="F222" s="21">
        <v>0</v>
      </c>
      <c r="G222" s="22">
        <v>0</v>
      </c>
      <c r="H222" s="23">
        <v>0</v>
      </c>
      <c r="I222" s="24">
        <v>0</v>
      </c>
      <c r="J222" s="25">
        <v>0</v>
      </c>
      <c r="K222" s="23">
        <v>0</v>
      </c>
      <c r="L222" s="26">
        <v>0</v>
      </c>
      <c r="M222" s="441">
        <v>0</v>
      </c>
      <c r="N222" s="20">
        <v>1</v>
      </c>
      <c r="O222" s="2" t="s">
        <v>218</v>
      </c>
    </row>
    <row r="223" spans="1:15" ht="15" thickBot="1" x14ac:dyDescent="0.35">
      <c r="A223" s="87" t="s">
        <v>86</v>
      </c>
      <c r="B223" s="88">
        <v>2015</v>
      </c>
      <c r="C223" s="89">
        <v>2021</v>
      </c>
      <c r="D223" s="90">
        <v>2022</v>
      </c>
      <c r="E223" s="91">
        <v>2020</v>
      </c>
      <c r="F223" s="92">
        <v>2020</v>
      </c>
      <c r="G223" s="93">
        <v>2022</v>
      </c>
      <c r="H223" s="94">
        <v>2021</v>
      </c>
      <c r="I223" s="95">
        <v>2019</v>
      </c>
      <c r="J223" s="96">
        <v>2019</v>
      </c>
      <c r="K223" s="94">
        <v>2016</v>
      </c>
      <c r="L223" s="97">
        <v>2019</v>
      </c>
      <c r="M223" s="450">
        <v>2017</v>
      </c>
      <c r="N223" s="91">
        <v>2015</v>
      </c>
      <c r="O223" s="87" t="s">
        <v>86</v>
      </c>
    </row>
    <row r="224" spans="1:15" ht="15" thickTop="1" x14ac:dyDescent="0.3">
      <c r="A224" s="61" t="s">
        <v>829</v>
      </c>
      <c r="B224" s="62">
        <f>SUM(C224:N224)</f>
        <v>38</v>
      </c>
      <c r="C224" s="63">
        <v>9</v>
      </c>
      <c r="D224" s="64">
        <v>3</v>
      </c>
      <c r="E224" s="65">
        <v>5</v>
      </c>
      <c r="F224" s="66">
        <v>2</v>
      </c>
      <c r="G224" s="67">
        <v>3</v>
      </c>
      <c r="H224" s="68">
        <v>3</v>
      </c>
      <c r="I224" s="69">
        <v>0</v>
      </c>
      <c r="J224" s="70">
        <v>0</v>
      </c>
      <c r="K224" s="68">
        <v>0</v>
      </c>
      <c r="L224" s="71">
        <v>2</v>
      </c>
      <c r="M224" s="453">
        <v>4</v>
      </c>
      <c r="N224" s="65">
        <v>7</v>
      </c>
      <c r="O224" s="61" t="s">
        <v>829</v>
      </c>
    </row>
    <row r="225" spans="1:15" x14ac:dyDescent="0.3">
      <c r="A225" s="2" t="s">
        <v>220</v>
      </c>
      <c r="B225" s="18">
        <f>SUM(C225:N225)</f>
        <v>58</v>
      </c>
      <c r="C225" s="17">
        <v>5</v>
      </c>
      <c r="D225" s="19">
        <v>6</v>
      </c>
      <c r="E225" s="20">
        <v>5</v>
      </c>
      <c r="F225" s="21">
        <v>4</v>
      </c>
      <c r="G225" s="22">
        <v>3</v>
      </c>
      <c r="H225" s="23">
        <v>4</v>
      </c>
      <c r="I225" s="24">
        <v>4</v>
      </c>
      <c r="J225" s="25">
        <v>4</v>
      </c>
      <c r="K225" s="23">
        <v>5</v>
      </c>
      <c r="L225" s="26">
        <v>6</v>
      </c>
      <c r="M225" s="441">
        <v>6</v>
      </c>
      <c r="N225" s="20">
        <v>6</v>
      </c>
      <c r="O225" s="2" t="s">
        <v>220</v>
      </c>
    </row>
    <row r="226" spans="1:15" x14ac:dyDescent="0.3">
      <c r="A226" s="15" t="s">
        <v>221</v>
      </c>
      <c r="B226" s="16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 t="s">
        <v>221</v>
      </c>
    </row>
    <row r="227" spans="1:15" x14ac:dyDescent="0.3">
      <c r="A227" s="3" t="s">
        <v>70</v>
      </c>
      <c r="B227" s="4">
        <f>MAX(C227:N227)</f>
        <v>75.599999999999994</v>
      </c>
      <c r="C227" s="5">
        <v>45.1</v>
      </c>
      <c r="D227" s="6">
        <v>75.599999999999994</v>
      </c>
      <c r="E227" s="7">
        <v>46.7</v>
      </c>
      <c r="F227" s="8">
        <v>56.3</v>
      </c>
      <c r="G227" s="9">
        <v>43.5</v>
      </c>
      <c r="H227" s="10">
        <v>37</v>
      </c>
      <c r="I227" s="11">
        <v>41.8</v>
      </c>
      <c r="J227" s="215">
        <v>32.200000000000003</v>
      </c>
      <c r="K227" s="10">
        <v>38.6</v>
      </c>
      <c r="L227" s="13">
        <v>38.6</v>
      </c>
      <c r="M227" s="442">
        <v>46.7</v>
      </c>
      <c r="N227" s="7">
        <v>41.8</v>
      </c>
      <c r="O227" s="3" t="s">
        <v>70</v>
      </c>
    </row>
    <row r="228" spans="1:15" x14ac:dyDescent="0.3">
      <c r="A228" s="35" t="s">
        <v>223</v>
      </c>
      <c r="B228" s="18">
        <v>82.1</v>
      </c>
      <c r="C228" s="17">
        <v>77.400000000000006</v>
      </c>
      <c r="D228" s="19">
        <v>78.900000000000006</v>
      </c>
      <c r="E228" s="20">
        <v>79.2</v>
      </c>
      <c r="F228" s="21">
        <v>56.3</v>
      </c>
      <c r="G228" s="22">
        <v>70.2</v>
      </c>
      <c r="H228" s="23">
        <v>67.599999999999994</v>
      </c>
      <c r="I228" s="24">
        <v>49.9</v>
      </c>
      <c r="J228" s="207">
        <v>54.7</v>
      </c>
      <c r="K228" s="23">
        <v>56.3</v>
      </c>
      <c r="L228" s="284">
        <v>49.9</v>
      </c>
      <c r="M228" s="441">
        <v>82.1</v>
      </c>
      <c r="N228" s="208">
        <v>72.400000000000006</v>
      </c>
      <c r="O228" s="35" t="s">
        <v>223</v>
      </c>
    </row>
    <row r="229" spans="1:15" ht="15" thickBot="1" x14ac:dyDescent="0.35">
      <c r="A229" s="164" t="s">
        <v>89</v>
      </c>
      <c r="B229" s="50">
        <v>42684</v>
      </c>
      <c r="C229" s="51">
        <v>39100</v>
      </c>
      <c r="D229" s="52">
        <v>43890</v>
      </c>
      <c r="E229" s="53">
        <v>39145</v>
      </c>
      <c r="F229" s="54">
        <v>44658</v>
      </c>
      <c r="G229" s="55">
        <v>38857</v>
      </c>
      <c r="H229" s="56">
        <v>43623</v>
      </c>
      <c r="I229" s="57">
        <v>44043</v>
      </c>
      <c r="J229" s="58">
        <v>44069</v>
      </c>
      <c r="K229" s="56">
        <v>43364</v>
      </c>
      <c r="L229" s="59">
        <v>43030</v>
      </c>
      <c r="M229" s="444">
        <v>42694</v>
      </c>
      <c r="N229" s="53">
        <v>43079</v>
      </c>
      <c r="O229" s="164" t="s">
        <v>89</v>
      </c>
    </row>
    <row r="230" spans="1:15" ht="15" thickTop="1" x14ac:dyDescent="0.3">
      <c r="A230" s="61" t="s">
        <v>828</v>
      </c>
      <c r="B230" s="62">
        <f>MAX(C230:N230)</f>
        <v>129.6</v>
      </c>
      <c r="C230" s="63">
        <v>79.2</v>
      </c>
      <c r="D230" s="64">
        <v>129.6</v>
      </c>
      <c r="E230" s="65">
        <v>72</v>
      </c>
      <c r="F230" s="66">
        <v>100.8</v>
      </c>
      <c r="G230" s="67">
        <v>64.8</v>
      </c>
      <c r="H230" s="68">
        <v>72</v>
      </c>
      <c r="I230" s="69">
        <v>68.400000000000006</v>
      </c>
      <c r="J230" s="70">
        <v>50.4</v>
      </c>
      <c r="K230" s="68">
        <v>61.2</v>
      </c>
      <c r="L230" s="71">
        <v>69.5</v>
      </c>
      <c r="M230" s="453">
        <v>75.599999999999994</v>
      </c>
      <c r="N230" s="65">
        <v>76.3</v>
      </c>
      <c r="O230" s="61" t="s">
        <v>828</v>
      </c>
    </row>
    <row r="231" spans="1:15" x14ac:dyDescent="0.3">
      <c r="A231" s="35" t="s">
        <v>223</v>
      </c>
      <c r="B231" s="18">
        <v>180</v>
      </c>
      <c r="C231" s="17">
        <v>151</v>
      </c>
      <c r="D231" s="19">
        <v>151</v>
      </c>
      <c r="E231" s="20">
        <v>126</v>
      </c>
      <c r="F231" s="21">
        <v>180</v>
      </c>
      <c r="G231" s="22">
        <v>133</v>
      </c>
      <c r="H231" s="23">
        <v>108</v>
      </c>
      <c r="I231" s="24">
        <v>94</v>
      </c>
      <c r="J231" s="25">
        <v>108</v>
      </c>
      <c r="K231" s="23">
        <v>96.5</v>
      </c>
      <c r="L231" s="26">
        <v>180</v>
      </c>
      <c r="M231" s="441">
        <v>122</v>
      </c>
      <c r="N231" s="20">
        <v>148</v>
      </c>
      <c r="O231" s="35" t="s">
        <v>223</v>
      </c>
    </row>
    <row r="232" spans="1:15" x14ac:dyDescent="0.3">
      <c r="A232" s="35" t="s">
        <v>86</v>
      </c>
      <c r="B232" s="18">
        <v>1949</v>
      </c>
      <c r="C232" s="17">
        <v>1966</v>
      </c>
      <c r="D232" s="19">
        <v>1990</v>
      </c>
      <c r="E232" s="20">
        <v>1984</v>
      </c>
      <c r="F232" s="21">
        <v>1949</v>
      </c>
      <c r="G232" s="22">
        <v>1949</v>
      </c>
      <c r="H232" s="23">
        <v>1993</v>
      </c>
      <c r="I232" s="24">
        <v>1983</v>
      </c>
      <c r="J232" s="25">
        <v>1949</v>
      </c>
      <c r="K232" s="23">
        <v>2012</v>
      </c>
      <c r="L232" s="26">
        <v>1949</v>
      </c>
      <c r="M232" s="441" t="s">
        <v>99</v>
      </c>
      <c r="N232" s="20">
        <v>2004</v>
      </c>
      <c r="O232" s="35" t="s">
        <v>86</v>
      </c>
    </row>
    <row r="233" spans="1:15" x14ac:dyDescent="0.3">
      <c r="A233" s="16" t="s">
        <v>827</v>
      </c>
      <c r="B233" s="16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6" t="s">
        <v>827</v>
      </c>
    </row>
    <row r="234" spans="1:15" x14ac:dyDescent="0.3">
      <c r="A234" s="263" t="s">
        <v>389</v>
      </c>
      <c r="B234" s="264">
        <f>SUM(C234:N234)</f>
        <v>64</v>
      </c>
      <c r="C234" s="265">
        <v>1</v>
      </c>
      <c r="D234" s="266">
        <v>0</v>
      </c>
      <c r="E234" s="267">
        <v>6</v>
      </c>
      <c r="F234" s="268">
        <v>11.5</v>
      </c>
      <c r="G234" s="269">
        <v>7</v>
      </c>
      <c r="H234" s="270">
        <v>6</v>
      </c>
      <c r="I234" s="271">
        <v>2.5</v>
      </c>
      <c r="J234" s="272">
        <v>17</v>
      </c>
      <c r="K234" s="270">
        <v>5.5</v>
      </c>
      <c r="L234" s="273">
        <v>2</v>
      </c>
      <c r="M234" s="447">
        <v>1.5</v>
      </c>
      <c r="N234" s="267">
        <v>4</v>
      </c>
      <c r="O234" s="263" t="s">
        <v>389</v>
      </c>
    </row>
    <row r="235" spans="1:15" x14ac:dyDescent="0.3">
      <c r="A235" s="287" t="s">
        <v>227</v>
      </c>
      <c r="B235" s="253">
        <f>SUM(C235:N235)</f>
        <v>30.679999999999996</v>
      </c>
      <c r="C235" s="276">
        <v>1.79</v>
      </c>
      <c r="D235" s="277">
        <v>2.93</v>
      </c>
      <c r="E235" s="278">
        <v>3.77</v>
      </c>
      <c r="F235" s="279">
        <v>2.1</v>
      </c>
      <c r="G235" s="280">
        <v>4</v>
      </c>
      <c r="H235" s="281">
        <v>3.81</v>
      </c>
      <c r="I235" s="282">
        <v>2.31</v>
      </c>
      <c r="J235" s="283">
        <v>1.63</v>
      </c>
      <c r="K235" s="281">
        <v>2.2400000000000002</v>
      </c>
      <c r="L235" s="284">
        <v>2.08</v>
      </c>
      <c r="M235" s="440">
        <v>2.14</v>
      </c>
      <c r="N235" s="278">
        <v>1.88</v>
      </c>
      <c r="O235" s="287" t="s">
        <v>227</v>
      </c>
    </row>
    <row r="236" spans="1:15" x14ac:dyDescent="0.3">
      <c r="A236" s="35" t="s">
        <v>228</v>
      </c>
      <c r="B236" s="18" t="s">
        <v>499</v>
      </c>
      <c r="C236" s="288" t="s">
        <v>500</v>
      </c>
      <c r="D236" s="31" t="s">
        <v>406</v>
      </c>
      <c r="E236" s="32" t="s">
        <v>766</v>
      </c>
      <c r="F236" s="33" t="s">
        <v>874</v>
      </c>
      <c r="G236" s="22" t="s">
        <v>503</v>
      </c>
      <c r="H236" s="23" t="s">
        <v>736</v>
      </c>
      <c r="I236" s="24" t="s">
        <v>523</v>
      </c>
      <c r="J236" s="84" t="s">
        <v>877</v>
      </c>
      <c r="K236" s="255" t="s">
        <v>444</v>
      </c>
      <c r="L236" s="36" t="s">
        <v>505</v>
      </c>
      <c r="M236" s="459" t="s">
        <v>726</v>
      </c>
      <c r="N236" s="32" t="s">
        <v>500</v>
      </c>
      <c r="O236" s="35" t="s">
        <v>228</v>
      </c>
    </row>
    <row r="237" spans="1:15" ht="15" thickBot="1" x14ac:dyDescent="0.35">
      <c r="A237" s="149" t="s">
        <v>239</v>
      </c>
      <c r="B237" s="88" t="s">
        <v>240</v>
      </c>
      <c r="C237" s="89" t="s">
        <v>812</v>
      </c>
      <c r="D237" s="90" t="s">
        <v>871</v>
      </c>
      <c r="E237" s="91" t="s">
        <v>773</v>
      </c>
      <c r="F237" s="92" t="s">
        <v>354</v>
      </c>
      <c r="G237" s="93" t="s">
        <v>244</v>
      </c>
      <c r="H237" s="94" t="s">
        <v>800</v>
      </c>
      <c r="I237" s="95" t="s">
        <v>764</v>
      </c>
      <c r="J237" s="257" t="s">
        <v>800</v>
      </c>
      <c r="K237" s="302" t="s">
        <v>773</v>
      </c>
      <c r="L237" s="97" t="s">
        <v>353</v>
      </c>
      <c r="M237" s="450" t="s">
        <v>782</v>
      </c>
      <c r="N237" s="91" t="s">
        <v>782</v>
      </c>
      <c r="O237" s="149" t="s">
        <v>239</v>
      </c>
    </row>
    <row r="238" spans="1:15" ht="15" thickTop="1" x14ac:dyDescent="0.3">
      <c r="A238" s="289" t="s">
        <v>396</v>
      </c>
      <c r="B238" s="151">
        <f>SUM(C238:N238)</f>
        <v>5.5</v>
      </c>
      <c r="C238" s="290">
        <v>0.5</v>
      </c>
      <c r="D238" s="465">
        <v>0</v>
      </c>
      <c r="E238" s="292">
        <v>2.5</v>
      </c>
      <c r="F238" s="293">
        <v>0</v>
      </c>
      <c r="G238" s="294">
        <v>0</v>
      </c>
      <c r="H238" s="295">
        <v>0</v>
      </c>
      <c r="I238" s="463">
        <v>0</v>
      </c>
      <c r="J238" s="70">
        <v>0.5</v>
      </c>
      <c r="K238" s="295">
        <v>0.5</v>
      </c>
      <c r="L238" s="298">
        <v>0</v>
      </c>
      <c r="M238" s="439">
        <v>0</v>
      </c>
      <c r="N238" s="292">
        <v>1.5</v>
      </c>
      <c r="O238" s="289" t="s">
        <v>396</v>
      </c>
    </row>
    <row r="239" spans="1:15" x14ac:dyDescent="0.3">
      <c r="A239" s="287" t="s">
        <v>248</v>
      </c>
      <c r="B239" s="253">
        <f>SUM(C239:N239)</f>
        <v>11.700000000000001</v>
      </c>
      <c r="C239" s="276">
        <v>0.62</v>
      </c>
      <c r="D239" s="277">
        <v>1.31</v>
      </c>
      <c r="E239" s="278">
        <v>2.0499999999999998</v>
      </c>
      <c r="F239" s="279">
        <v>2.15</v>
      </c>
      <c r="G239" s="280">
        <v>1.05</v>
      </c>
      <c r="H239" s="281">
        <v>0.67</v>
      </c>
      <c r="I239" s="282">
        <v>0.31</v>
      </c>
      <c r="J239" s="283">
        <v>0.74</v>
      </c>
      <c r="K239" s="281">
        <v>0.84</v>
      </c>
      <c r="L239" s="284">
        <v>0.53</v>
      </c>
      <c r="M239" s="440">
        <v>0.38</v>
      </c>
      <c r="N239" s="278">
        <v>1.05</v>
      </c>
      <c r="O239" s="287" t="s">
        <v>248</v>
      </c>
    </row>
    <row r="240" spans="1:15" x14ac:dyDescent="0.3">
      <c r="A240" s="35" t="s">
        <v>249</v>
      </c>
      <c r="B240" s="18" t="s">
        <v>250</v>
      </c>
      <c r="C240" s="17" t="s">
        <v>251</v>
      </c>
      <c r="D240" s="19" t="s">
        <v>252</v>
      </c>
      <c r="E240" s="20" t="s">
        <v>253</v>
      </c>
      <c r="F240" s="21" t="s">
        <v>254</v>
      </c>
      <c r="G240" s="22" t="s">
        <v>255</v>
      </c>
      <c r="H240" s="23" t="s">
        <v>256</v>
      </c>
      <c r="I240" s="24" t="s">
        <v>257</v>
      </c>
      <c r="J240" s="25" t="s">
        <v>258</v>
      </c>
      <c r="K240" s="23" t="s">
        <v>259</v>
      </c>
      <c r="L240" s="26" t="s">
        <v>260</v>
      </c>
      <c r="M240" s="441" t="s">
        <v>856</v>
      </c>
      <c r="N240" s="20" t="s">
        <v>262</v>
      </c>
      <c r="O240" s="35" t="s">
        <v>249</v>
      </c>
    </row>
    <row r="241" spans="1:15" ht="15" thickBot="1" x14ac:dyDescent="0.35">
      <c r="A241" s="149" t="s">
        <v>263</v>
      </c>
      <c r="B241" s="88" t="s">
        <v>507</v>
      </c>
      <c r="C241" s="262" t="s">
        <v>812</v>
      </c>
      <c r="D241" s="300" t="s">
        <v>871</v>
      </c>
      <c r="E241" s="258" t="s">
        <v>540</v>
      </c>
      <c r="F241" s="301" t="s">
        <v>871</v>
      </c>
      <c r="G241" s="261" t="s">
        <v>871</v>
      </c>
      <c r="H241" s="302" t="s">
        <v>871</v>
      </c>
      <c r="I241" s="320" t="s">
        <v>871</v>
      </c>
      <c r="J241" s="257" t="s">
        <v>851</v>
      </c>
      <c r="K241" s="302" t="s">
        <v>851</v>
      </c>
      <c r="L241" s="303" t="s">
        <v>871</v>
      </c>
      <c r="M241" s="460" t="s">
        <v>871</v>
      </c>
      <c r="N241" s="91" t="s">
        <v>812</v>
      </c>
      <c r="O241" s="149" t="s">
        <v>263</v>
      </c>
    </row>
    <row r="242" spans="1:15" ht="15" thickTop="1" x14ac:dyDescent="0.3">
      <c r="A242" s="289" t="s">
        <v>399</v>
      </c>
      <c r="B242" s="151">
        <f>SUM(C242:N242)</f>
        <v>0.5</v>
      </c>
      <c r="C242" s="290">
        <v>0</v>
      </c>
      <c r="D242" s="465">
        <v>0</v>
      </c>
      <c r="E242" s="292">
        <v>0</v>
      </c>
      <c r="F242" s="293">
        <v>0</v>
      </c>
      <c r="G242" s="294">
        <v>0</v>
      </c>
      <c r="H242" s="295">
        <v>0</v>
      </c>
      <c r="I242" s="463">
        <v>0</v>
      </c>
      <c r="J242" s="70">
        <v>0.5</v>
      </c>
      <c r="K242" s="295">
        <v>0</v>
      </c>
      <c r="L242" s="298">
        <v>0</v>
      </c>
      <c r="M242" s="439">
        <v>0</v>
      </c>
      <c r="N242" s="292">
        <v>0</v>
      </c>
      <c r="O242" s="289" t="s">
        <v>399</v>
      </c>
    </row>
    <row r="243" spans="1:15" x14ac:dyDescent="0.3">
      <c r="A243" s="287" t="s">
        <v>269</v>
      </c>
      <c r="B243" s="253">
        <f>SUM(C243:N243)</f>
        <v>34.19</v>
      </c>
      <c r="C243" s="276">
        <v>2.98</v>
      </c>
      <c r="D243" s="277">
        <v>3.07</v>
      </c>
      <c r="E243" s="278">
        <v>4.25</v>
      </c>
      <c r="F243" s="279">
        <v>3.92</v>
      </c>
      <c r="G243" s="280">
        <v>3.16</v>
      </c>
      <c r="H243" s="281">
        <v>2.48</v>
      </c>
      <c r="I243" s="282">
        <v>1.4</v>
      </c>
      <c r="J243" s="283">
        <v>1.29</v>
      </c>
      <c r="K243" s="281">
        <v>2.39</v>
      </c>
      <c r="L243" s="284">
        <v>3.06</v>
      </c>
      <c r="M243" s="440">
        <v>2.5499999999999998</v>
      </c>
      <c r="N243" s="278">
        <v>3.64</v>
      </c>
      <c r="O243" s="287" t="s">
        <v>269</v>
      </c>
    </row>
    <row r="244" spans="1:15" x14ac:dyDescent="0.3">
      <c r="A244" s="35" t="s">
        <v>270</v>
      </c>
      <c r="B244" s="18" t="s">
        <v>525</v>
      </c>
      <c r="C244" s="17" t="s">
        <v>425</v>
      </c>
      <c r="D244" s="19" t="s">
        <v>465</v>
      </c>
      <c r="E244" s="32" t="s">
        <v>526</v>
      </c>
      <c r="F244" s="33" t="s">
        <v>527</v>
      </c>
      <c r="G244" s="22" t="s">
        <v>466</v>
      </c>
      <c r="H244" s="23" t="s">
        <v>428</v>
      </c>
      <c r="I244" s="24" t="s">
        <v>428</v>
      </c>
      <c r="J244" s="84" t="s">
        <v>528</v>
      </c>
      <c r="K244" s="23" t="s">
        <v>467</v>
      </c>
      <c r="L244" s="26" t="s">
        <v>276</v>
      </c>
      <c r="M244" s="459" t="s">
        <v>529</v>
      </c>
      <c r="N244" s="32" t="s">
        <v>770</v>
      </c>
      <c r="O244" s="35" t="s">
        <v>270</v>
      </c>
    </row>
    <row r="245" spans="1:15" ht="15" thickBot="1" x14ac:dyDescent="0.35">
      <c r="A245" s="149" t="s">
        <v>279</v>
      </c>
      <c r="B245" s="88" t="s">
        <v>854</v>
      </c>
      <c r="C245" s="89" t="s">
        <v>871</v>
      </c>
      <c r="D245" s="90" t="s">
        <v>871</v>
      </c>
      <c r="E245" s="91" t="s">
        <v>871</v>
      </c>
      <c r="F245" s="92" t="s">
        <v>871</v>
      </c>
      <c r="G245" s="93" t="s">
        <v>871</v>
      </c>
      <c r="H245" s="94" t="s">
        <v>871</v>
      </c>
      <c r="I245" s="95" t="s">
        <v>871</v>
      </c>
      <c r="J245" s="257" t="s">
        <v>851</v>
      </c>
      <c r="K245" s="94" t="s">
        <v>871</v>
      </c>
      <c r="L245" s="97" t="s">
        <v>871</v>
      </c>
      <c r="M245" s="450" t="s">
        <v>871</v>
      </c>
      <c r="N245" s="91" t="s">
        <v>871</v>
      </c>
      <c r="O245" s="149" t="s">
        <v>279</v>
      </c>
    </row>
    <row r="246" spans="1:15" ht="15" thickTop="1" x14ac:dyDescent="0.3">
      <c r="A246" s="289" t="s">
        <v>402</v>
      </c>
      <c r="B246" s="151">
        <f>SUM(C246:N246)</f>
        <v>42</v>
      </c>
      <c r="C246" s="290">
        <v>3.5</v>
      </c>
      <c r="D246" s="465">
        <v>2.5</v>
      </c>
      <c r="E246" s="292">
        <v>9.5</v>
      </c>
      <c r="F246" s="293">
        <v>3</v>
      </c>
      <c r="G246" s="294">
        <v>2</v>
      </c>
      <c r="H246" s="295">
        <v>5</v>
      </c>
      <c r="I246" s="463">
        <v>3.5</v>
      </c>
      <c r="J246" s="70">
        <v>0.5</v>
      </c>
      <c r="K246" s="295">
        <v>2</v>
      </c>
      <c r="L246" s="298">
        <v>1</v>
      </c>
      <c r="M246" s="439">
        <v>4.5</v>
      </c>
      <c r="N246" s="292">
        <v>5</v>
      </c>
      <c r="O246" s="289" t="s">
        <v>402</v>
      </c>
    </row>
    <row r="247" spans="1:15" x14ac:dyDescent="0.3">
      <c r="A247" s="287" t="s">
        <v>282</v>
      </c>
      <c r="B247" s="253">
        <f>SUM(C247:N247)</f>
        <v>42.149999999999991</v>
      </c>
      <c r="C247" s="276">
        <v>4.1900000000000004</v>
      </c>
      <c r="D247" s="277">
        <v>3.74</v>
      </c>
      <c r="E247" s="278">
        <v>3.41</v>
      </c>
      <c r="F247" s="279">
        <v>3.67</v>
      </c>
      <c r="G247" s="280">
        <v>2.8</v>
      </c>
      <c r="H247" s="281">
        <v>2.94</v>
      </c>
      <c r="I247" s="282">
        <v>2.69</v>
      </c>
      <c r="J247" s="283">
        <v>2.31</v>
      </c>
      <c r="K247" s="281">
        <v>3.68</v>
      </c>
      <c r="L247" s="284">
        <v>4.4800000000000004</v>
      </c>
      <c r="M247" s="440">
        <v>4.9400000000000004</v>
      </c>
      <c r="N247" s="278">
        <v>3.3</v>
      </c>
      <c r="O247" s="287" t="s">
        <v>282</v>
      </c>
    </row>
    <row r="248" spans="1:15" x14ac:dyDescent="0.3">
      <c r="A248" s="35" t="s">
        <v>283</v>
      </c>
      <c r="B248" s="18" t="s">
        <v>808</v>
      </c>
      <c r="C248" s="17" t="s">
        <v>429</v>
      </c>
      <c r="D248" s="19" t="s">
        <v>801</v>
      </c>
      <c r="E248" s="20" t="s">
        <v>783</v>
      </c>
      <c r="F248" s="33" t="s">
        <v>788</v>
      </c>
      <c r="G248" s="22" t="s">
        <v>813</v>
      </c>
      <c r="H248" s="23" t="s">
        <v>789</v>
      </c>
      <c r="I248" s="24" t="s">
        <v>722</v>
      </c>
      <c r="J248" s="84" t="s">
        <v>803</v>
      </c>
      <c r="K248" s="23" t="s">
        <v>789</v>
      </c>
      <c r="L248" s="26" t="s">
        <v>427</v>
      </c>
      <c r="M248" s="441" t="s">
        <v>794</v>
      </c>
      <c r="N248" s="20" t="s">
        <v>807</v>
      </c>
      <c r="O248" s="35" t="s">
        <v>283</v>
      </c>
    </row>
    <row r="249" spans="1:15" ht="15" thickBot="1" x14ac:dyDescent="0.35">
      <c r="A249" s="149" t="s">
        <v>287</v>
      </c>
      <c r="B249" s="88" t="s">
        <v>288</v>
      </c>
      <c r="C249" s="89" t="s">
        <v>530</v>
      </c>
      <c r="D249" s="90" t="s">
        <v>353</v>
      </c>
      <c r="E249" s="258" t="s">
        <v>486</v>
      </c>
      <c r="F249" s="92" t="s">
        <v>854</v>
      </c>
      <c r="G249" s="93" t="s">
        <v>851</v>
      </c>
      <c r="H249" s="94" t="s">
        <v>851</v>
      </c>
      <c r="I249" s="95" t="s">
        <v>851</v>
      </c>
      <c r="J249" s="96" t="s">
        <v>851</v>
      </c>
      <c r="K249" s="94" t="s">
        <v>246</v>
      </c>
      <c r="L249" s="97" t="s">
        <v>812</v>
      </c>
      <c r="M249" s="450" t="s">
        <v>245</v>
      </c>
      <c r="N249" s="91" t="s">
        <v>245</v>
      </c>
      <c r="O249" s="149" t="s">
        <v>287</v>
      </c>
    </row>
    <row r="250" spans="1:15" ht="15" thickTop="1" x14ac:dyDescent="0.3">
      <c r="A250" s="289" t="s">
        <v>404</v>
      </c>
      <c r="B250" s="151">
        <f>SUM(C250:N250)</f>
        <v>94.5</v>
      </c>
      <c r="C250" s="290">
        <v>9.5</v>
      </c>
      <c r="D250" s="465">
        <v>3.5</v>
      </c>
      <c r="E250" s="292">
        <v>10</v>
      </c>
      <c r="F250" s="293">
        <v>2</v>
      </c>
      <c r="G250" s="294">
        <v>1.5</v>
      </c>
      <c r="H250" s="295">
        <v>2.5</v>
      </c>
      <c r="I250" s="463">
        <v>3.5</v>
      </c>
      <c r="J250" s="70">
        <v>1</v>
      </c>
      <c r="K250" s="295">
        <v>13.5</v>
      </c>
      <c r="L250" s="298">
        <v>18.5</v>
      </c>
      <c r="M250" s="439">
        <v>19.5</v>
      </c>
      <c r="N250" s="292">
        <v>9.5</v>
      </c>
      <c r="O250" s="289" t="s">
        <v>404</v>
      </c>
    </row>
    <row r="251" spans="1:15" x14ac:dyDescent="0.3">
      <c r="A251" s="287" t="s">
        <v>290</v>
      </c>
      <c r="B251" s="253">
        <f>SUM(C251:N251)</f>
        <v>48.010000000000005</v>
      </c>
      <c r="C251" s="276">
        <v>5.72</v>
      </c>
      <c r="D251" s="277">
        <v>3.6</v>
      </c>
      <c r="E251" s="278">
        <v>2.91</v>
      </c>
      <c r="F251" s="279">
        <v>2.4300000000000002</v>
      </c>
      <c r="G251" s="280">
        <v>2.92</v>
      </c>
      <c r="H251" s="281">
        <v>2.42</v>
      </c>
      <c r="I251" s="282">
        <v>2.17</v>
      </c>
      <c r="J251" s="283">
        <v>3.19</v>
      </c>
      <c r="K251" s="281">
        <v>4</v>
      </c>
      <c r="L251" s="284">
        <v>6.66</v>
      </c>
      <c r="M251" s="440">
        <v>6.1</v>
      </c>
      <c r="N251" s="278">
        <v>5.89</v>
      </c>
      <c r="O251" s="287" t="s">
        <v>290</v>
      </c>
    </row>
    <row r="252" spans="1:15" x14ac:dyDescent="0.3">
      <c r="A252" s="35" t="s">
        <v>291</v>
      </c>
      <c r="B252" s="18" t="s">
        <v>869</v>
      </c>
      <c r="C252" s="17" t="s">
        <v>467</v>
      </c>
      <c r="D252" s="19" t="s">
        <v>853</v>
      </c>
      <c r="E252" s="32" t="s">
        <v>873</v>
      </c>
      <c r="F252" s="33" t="s">
        <v>487</v>
      </c>
      <c r="G252" s="22" t="s">
        <v>860</v>
      </c>
      <c r="H252" s="23" t="s">
        <v>861</v>
      </c>
      <c r="I252" s="24" t="s">
        <v>858</v>
      </c>
      <c r="J252" s="84" t="s">
        <v>473</v>
      </c>
      <c r="K252" s="255" t="s">
        <v>879</v>
      </c>
      <c r="L252" s="26" t="s">
        <v>881</v>
      </c>
      <c r="M252" s="459" t="s">
        <v>816</v>
      </c>
      <c r="N252" s="20" t="s">
        <v>817</v>
      </c>
      <c r="O252" s="35" t="s">
        <v>291</v>
      </c>
    </row>
    <row r="253" spans="1:15" ht="15" thickBot="1" x14ac:dyDescent="0.35">
      <c r="A253" s="149" t="s">
        <v>295</v>
      </c>
      <c r="B253" s="88" t="s">
        <v>296</v>
      </c>
      <c r="C253" s="262" t="s">
        <v>512</v>
      </c>
      <c r="D253" s="90" t="s">
        <v>354</v>
      </c>
      <c r="E253" s="91" t="s">
        <v>812</v>
      </c>
      <c r="F253" s="301" t="s">
        <v>750</v>
      </c>
      <c r="G253" s="93" t="s">
        <v>510</v>
      </c>
      <c r="H253" s="94" t="s">
        <v>242</v>
      </c>
      <c r="I253" s="95" t="s">
        <v>814</v>
      </c>
      <c r="J253" s="96" t="s">
        <v>242</v>
      </c>
      <c r="K253" s="94" t="s">
        <v>243</v>
      </c>
      <c r="L253" s="97" t="s">
        <v>235</v>
      </c>
      <c r="M253" s="450" t="s">
        <v>245</v>
      </c>
      <c r="N253" s="91" t="s">
        <v>245</v>
      </c>
      <c r="O253" s="149" t="s">
        <v>295</v>
      </c>
    </row>
    <row r="254" spans="1:15" ht="15" thickTop="1" x14ac:dyDescent="0.3">
      <c r="A254" s="289" t="s">
        <v>410</v>
      </c>
      <c r="B254" s="151">
        <f>SUM(C254:N254)</f>
        <v>43</v>
      </c>
      <c r="C254" s="290">
        <v>5.5</v>
      </c>
      <c r="D254" s="465">
        <v>15.5</v>
      </c>
      <c r="E254" s="292">
        <v>1.5</v>
      </c>
      <c r="F254" s="293">
        <v>4</v>
      </c>
      <c r="G254" s="294">
        <v>2.5</v>
      </c>
      <c r="H254" s="295">
        <v>2</v>
      </c>
      <c r="I254" s="463">
        <v>1.5</v>
      </c>
      <c r="J254" s="70">
        <v>0.5</v>
      </c>
      <c r="K254" s="295">
        <v>0</v>
      </c>
      <c r="L254" s="298">
        <v>2</v>
      </c>
      <c r="M254" s="439">
        <v>2</v>
      </c>
      <c r="N254" s="292">
        <v>6</v>
      </c>
      <c r="O254" s="289" t="s">
        <v>410</v>
      </c>
    </row>
    <row r="255" spans="1:15" x14ac:dyDescent="0.3">
      <c r="A255" s="287" t="s">
        <v>299</v>
      </c>
      <c r="B255" s="253">
        <f>SUM(C255:N255)</f>
        <v>48.37</v>
      </c>
      <c r="C255" s="276">
        <v>5.48</v>
      </c>
      <c r="D255" s="277">
        <v>4.4000000000000004</v>
      </c>
      <c r="E255" s="278">
        <v>3.76</v>
      </c>
      <c r="F255" s="279">
        <v>2.98</v>
      </c>
      <c r="G255" s="280">
        <v>3.05</v>
      </c>
      <c r="H255" s="281">
        <v>2.91</v>
      </c>
      <c r="I255" s="282">
        <v>4.04</v>
      </c>
      <c r="J255" s="283">
        <v>4.29</v>
      </c>
      <c r="K255" s="281">
        <v>3.86</v>
      </c>
      <c r="L255" s="284">
        <v>4.8</v>
      </c>
      <c r="M255" s="440">
        <v>4.4000000000000004</v>
      </c>
      <c r="N255" s="278">
        <v>4.4000000000000004</v>
      </c>
      <c r="O255" s="287" t="s">
        <v>299</v>
      </c>
    </row>
    <row r="256" spans="1:15" x14ac:dyDescent="0.3">
      <c r="A256" s="35" t="s">
        <v>300</v>
      </c>
      <c r="B256" s="18" t="s">
        <v>809</v>
      </c>
      <c r="C256" s="17" t="s">
        <v>368</v>
      </c>
      <c r="D256" s="19" t="s">
        <v>872</v>
      </c>
      <c r="E256" s="20" t="s">
        <v>774</v>
      </c>
      <c r="F256" s="33" t="s">
        <v>775</v>
      </c>
      <c r="G256" s="22" t="s">
        <v>777</v>
      </c>
      <c r="H256" s="23" t="s">
        <v>775</v>
      </c>
      <c r="I256" s="24" t="s">
        <v>253</v>
      </c>
      <c r="J256" s="25" t="s">
        <v>804</v>
      </c>
      <c r="K256" s="23" t="s">
        <v>805</v>
      </c>
      <c r="L256" s="26" t="s">
        <v>280</v>
      </c>
      <c r="M256" s="441" t="s">
        <v>806</v>
      </c>
      <c r="N256" s="20" t="s">
        <v>755</v>
      </c>
      <c r="O256" s="35" t="s">
        <v>300</v>
      </c>
    </row>
    <row r="257" spans="1:15" ht="15" thickBot="1" x14ac:dyDescent="0.35">
      <c r="A257" s="149" t="s">
        <v>305</v>
      </c>
      <c r="B257" s="88" t="s">
        <v>513</v>
      </c>
      <c r="C257" s="262" t="s">
        <v>542</v>
      </c>
      <c r="D257" s="90" t="s">
        <v>715</v>
      </c>
      <c r="E257" s="258" t="s">
        <v>531</v>
      </c>
      <c r="F257" s="92" t="s">
        <v>447</v>
      </c>
      <c r="G257" s="93" t="s">
        <v>464</v>
      </c>
      <c r="H257" s="94" t="s">
        <v>483</v>
      </c>
      <c r="I257" s="95" t="s">
        <v>748</v>
      </c>
      <c r="J257" s="96" t="s">
        <v>878</v>
      </c>
      <c r="K257" s="94" t="s">
        <v>871</v>
      </c>
      <c r="L257" s="97" t="s">
        <v>814</v>
      </c>
      <c r="M257" s="460" t="s">
        <v>510</v>
      </c>
      <c r="N257" s="258" t="s">
        <v>730</v>
      </c>
      <c r="O257" s="149" t="s">
        <v>305</v>
      </c>
    </row>
    <row r="258" spans="1:15" ht="15" thickTop="1" x14ac:dyDescent="0.3">
      <c r="A258" s="289" t="s">
        <v>414</v>
      </c>
      <c r="B258" s="151">
        <f>SUM(C258:N258)</f>
        <v>71.5</v>
      </c>
      <c r="C258" s="290">
        <v>8.5</v>
      </c>
      <c r="D258" s="465">
        <v>6</v>
      </c>
      <c r="E258" s="292">
        <v>0</v>
      </c>
      <c r="F258" s="293">
        <v>3</v>
      </c>
      <c r="G258" s="294">
        <v>15</v>
      </c>
      <c r="H258" s="295">
        <v>10</v>
      </c>
      <c r="I258" s="463">
        <v>12.5</v>
      </c>
      <c r="J258" s="70">
        <v>7.5</v>
      </c>
      <c r="K258" s="295">
        <v>2.5</v>
      </c>
      <c r="L258" s="298">
        <v>3.5</v>
      </c>
      <c r="M258" s="439">
        <v>1.5</v>
      </c>
      <c r="N258" s="292">
        <v>1.5</v>
      </c>
      <c r="O258" s="289" t="s">
        <v>414</v>
      </c>
    </row>
    <row r="259" spans="1:15" x14ac:dyDescent="0.3">
      <c r="A259" s="287" t="s">
        <v>312</v>
      </c>
      <c r="B259" s="253">
        <f>SUM(C259:N259)</f>
        <v>110.2</v>
      </c>
      <c r="C259" s="276">
        <v>7.33</v>
      </c>
      <c r="D259" s="277">
        <v>7.06</v>
      </c>
      <c r="E259" s="278">
        <v>8.4600000000000009</v>
      </c>
      <c r="F259" s="279">
        <v>8.14</v>
      </c>
      <c r="G259" s="280">
        <v>10.99</v>
      </c>
      <c r="H259" s="281">
        <v>11.58</v>
      </c>
      <c r="I259" s="282">
        <v>14.39</v>
      </c>
      <c r="J259" s="283">
        <v>13.01</v>
      </c>
      <c r="K259" s="281">
        <v>9.08</v>
      </c>
      <c r="L259" s="284">
        <v>6.76</v>
      </c>
      <c r="M259" s="440">
        <v>5.71</v>
      </c>
      <c r="N259" s="278">
        <v>7.69</v>
      </c>
      <c r="O259" s="287" t="s">
        <v>312</v>
      </c>
    </row>
    <row r="260" spans="1:15" x14ac:dyDescent="0.3">
      <c r="A260" s="35" t="s">
        <v>313</v>
      </c>
      <c r="B260" s="18" t="s">
        <v>761</v>
      </c>
      <c r="C260" s="30" t="s">
        <v>543</v>
      </c>
      <c r="D260" s="19" t="s">
        <v>765</v>
      </c>
      <c r="E260" s="32" t="s">
        <v>802</v>
      </c>
      <c r="F260" s="21" t="s">
        <v>720</v>
      </c>
      <c r="G260" s="22" t="s">
        <v>751</v>
      </c>
      <c r="H260" s="255" t="s">
        <v>534</v>
      </c>
      <c r="I260" s="24" t="s">
        <v>768</v>
      </c>
      <c r="J260" s="84" t="s">
        <v>738</v>
      </c>
      <c r="K260" s="255" t="s">
        <v>518</v>
      </c>
      <c r="L260" s="26" t="s">
        <v>779</v>
      </c>
      <c r="M260" s="459" t="s">
        <v>760</v>
      </c>
      <c r="N260" s="32" t="s">
        <v>536</v>
      </c>
      <c r="O260" s="35" t="s">
        <v>313</v>
      </c>
    </row>
    <row r="261" spans="1:15" ht="15" thickBot="1" x14ac:dyDescent="0.35">
      <c r="A261" s="149" t="s">
        <v>320</v>
      </c>
      <c r="B261" s="88" t="s">
        <v>321</v>
      </c>
      <c r="C261" s="262" t="s">
        <v>491</v>
      </c>
      <c r="D261" s="90" t="s">
        <v>854</v>
      </c>
      <c r="E261" s="91" t="s">
        <v>230</v>
      </c>
      <c r="F261" s="92" t="s">
        <v>232</v>
      </c>
      <c r="G261" s="93" t="s">
        <v>854</v>
      </c>
      <c r="H261" s="94" t="s">
        <v>862</v>
      </c>
      <c r="I261" s="95" t="s">
        <v>322</v>
      </c>
      <c r="J261" s="96" t="s">
        <v>243</v>
      </c>
      <c r="K261" s="94" t="s">
        <v>243</v>
      </c>
      <c r="L261" s="97" t="s">
        <v>413</v>
      </c>
      <c r="M261" s="450" t="s">
        <v>795</v>
      </c>
      <c r="N261" s="91" t="s">
        <v>432</v>
      </c>
      <c r="O261" s="149" t="s">
        <v>320</v>
      </c>
    </row>
    <row r="262" spans="1:15" ht="15" thickTop="1" x14ac:dyDescent="0.3">
      <c r="A262" s="289" t="s">
        <v>419</v>
      </c>
      <c r="B262" s="151">
        <f>SUM(C262:N262)</f>
        <v>34.5</v>
      </c>
      <c r="C262" s="290">
        <v>2</v>
      </c>
      <c r="D262" s="466">
        <v>0.5</v>
      </c>
      <c r="E262" s="292">
        <v>1.5</v>
      </c>
      <c r="F262" s="293">
        <v>6.5</v>
      </c>
      <c r="G262" s="294">
        <v>3</v>
      </c>
      <c r="H262" s="295">
        <v>4.5</v>
      </c>
      <c r="I262" s="463">
        <v>4</v>
      </c>
      <c r="J262" s="70">
        <v>2</v>
      </c>
      <c r="K262" s="295">
        <v>6</v>
      </c>
      <c r="L262" s="298">
        <v>3</v>
      </c>
      <c r="M262" s="439">
        <v>1</v>
      </c>
      <c r="N262" s="292">
        <v>0.5</v>
      </c>
      <c r="O262" s="289" t="s">
        <v>419</v>
      </c>
    </row>
    <row r="263" spans="1:15" x14ac:dyDescent="0.3">
      <c r="A263" s="287" t="s">
        <v>324</v>
      </c>
      <c r="B263" s="253">
        <f>SUM(C263:N263)</f>
        <v>18.100000000000001</v>
      </c>
      <c r="C263" s="276">
        <v>1.07</v>
      </c>
      <c r="D263" s="277">
        <v>1.04</v>
      </c>
      <c r="E263" s="278">
        <v>1.05</v>
      </c>
      <c r="F263" s="279">
        <v>1.5</v>
      </c>
      <c r="G263" s="280">
        <v>1.5</v>
      </c>
      <c r="H263" s="281">
        <v>2.31</v>
      </c>
      <c r="I263" s="282">
        <v>1.7</v>
      </c>
      <c r="J263" s="283">
        <v>1.92</v>
      </c>
      <c r="K263" s="281">
        <v>1.79</v>
      </c>
      <c r="L263" s="284">
        <v>1.36</v>
      </c>
      <c r="M263" s="440">
        <v>1.69</v>
      </c>
      <c r="N263" s="278">
        <v>1.17</v>
      </c>
      <c r="O263" s="287" t="s">
        <v>324</v>
      </c>
    </row>
    <row r="264" spans="1:15" x14ac:dyDescent="0.3">
      <c r="A264" s="35" t="s">
        <v>325</v>
      </c>
      <c r="B264" s="18" t="s">
        <v>870</v>
      </c>
      <c r="C264" s="17" t="s">
        <v>799</v>
      </c>
      <c r="D264" s="19" t="s">
        <v>393</v>
      </c>
      <c r="E264" s="20" t="s">
        <v>856</v>
      </c>
      <c r="F264" s="33" t="s">
        <v>858</v>
      </c>
      <c r="G264" s="22" t="s">
        <v>379</v>
      </c>
      <c r="H264" s="23" t="s">
        <v>863</v>
      </c>
      <c r="I264" s="24" t="s">
        <v>864</v>
      </c>
      <c r="J264" s="25" t="s">
        <v>430</v>
      </c>
      <c r="K264" s="23" t="s">
        <v>328</v>
      </c>
      <c r="L264" s="26" t="s">
        <v>865</v>
      </c>
      <c r="M264" s="441" t="s">
        <v>866</v>
      </c>
      <c r="N264" s="20" t="s">
        <v>856</v>
      </c>
      <c r="O264" s="35" t="s">
        <v>325</v>
      </c>
    </row>
    <row r="265" spans="1:15" x14ac:dyDescent="0.3">
      <c r="A265" s="35" t="s">
        <v>329</v>
      </c>
      <c r="B265" s="18" t="s">
        <v>730</v>
      </c>
      <c r="C265" s="30" t="s">
        <v>782</v>
      </c>
      <c r="D265" s="31" t="s">
        <v>782</v>
      </c>
      <c r="E265" s="32" t="s">
        <v>782</v>
      </c>
      <c r="F265" s="33" t="s">
        <v>782</v>
      </c>
      <c r="G265" s="22" t="s">
        <v>748</v>
      </c>
      <c r="H265" s="255" t="s">
        <v>730</v>
      </c>
      <c r="I265" s="212" t="s">
        <v>773</v>
      </c>
      <c r="J265" s="84" t="s">
        <v>782</v>
      </c>
      <c r="K265" s="255" t="s">
        <v>730</v>
      </c>
      <c r="L265" s="26" t="s">
        <v>730</v>
      </c>
      <c r="M265" s="441" t="s">
        <v>730</v>
      </c>
      <c r="N265" s="20" t="s">
        <v>782</v>
      </c>
      <c r="O265" s="35" t="s">
        <v>329</v>
      </c>
    </row>
    <row r="266" spans="1:15" x14ac:dyDescent="0.3">
      <c r="A266" s="16" t="s">
        <v>331</v>
      </c>
      <c r="B266" s="16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6" t="s">
        <v>331</v>
      </c>
    </row>
    <row r="267" spans="1:15" x14ac:dyDescent="0.3">
      <c r="A267" s="35" t="s">
        <v>826</v>
      </c>
      <c r="B267" s="166">
        <f>AVERAGE(C267:N267)</f>
        <v>1017.4083333333332</v>
      </c>
      <c r="C267" s="5">
        <v>1026.7</v>
      </c>
      <c r="D267" s="424">
        <v>1019</v>
      </c>
      <c r="E267" s="7">
        <v>1022</v>
      </c>
      <c r="F267" s="8">
        <v>1015.4</v>
      </c>
      <c r="G267" s="9">
        <v>1019.3</v>
      </c>
      <c r="H267" s="10">
        <v>1016.4</v>
      </c>
      <c r="I267" s="429">
        <v>1021.4</v>
      </c>
      <c r="J267" s="12">
        <v>1017.4</v>
      </c>
      <c r="K267" s="10">
        <v>1013.5</v>
      </c>
      <c r="L267" s="13">
        <v>1013.5</v>
      </c>
      <c r="M267" s="442">
        <v>1010.9</v>
      </c>
      <c r="N267" s="7">
        <v>1013.4</v>
      </c>
      <c r="O267" s="35" t="s">
        <v>826</v>
      </c>
    </row>
    <row r="268" spans="1:15" x14ac:dyDescent="0.3">
      <c r="A268" s="287" t="s">
        <v>382</v>
      </c>
      <c r="B268" s="253">
        <f>MIN(C268:N268)</f>
        <v>980.8</v>
      </c>
      <c r="C268" s="276">
        <v>992.7</v>
      </c>
      <c r="D268" s="277">
        <v>995.8</v>
      </c>
      <c r="E268" s="278">
        <v>1000.9</v>
      </c>
      <c r="F268" s="279">
        <v>987.6</v>
      </c>
      <c r="G268" s="280">
        <v>1001.3</v>
      </c>
      <c r="H268" s="281">
        <v>1005.6</v>
      </c>
      <c r="I268" s="24">
        <v>1008.5</v>
      </c>
      <c r="J268" s="257">
        <v>1003.8</v>
      </c>
      <c r="K268" s="305">
        <v>998.8</v>
      </c>
      <c r="L268" s="284">
        <v>998.8</v>
      </c>
      <c r="M268" s="440">
        <v>980.8</v>
      </c>
      <c r="N268" s="278">
        <v>997.5</v>
      </c>
      <c r="O268" s="287" t="s">
        <v>382</v>
      </c>
    </row>
    <row r="269" spans="1:15" x14ac:dyDescent="0.3">
      <c r="A269" s="149" t="s">
        <v>89</v>
      </c>
      <c r="B269" s="167"/>
      <c r="C269" s="168">
        <v>44569</v>
      </c>
      <c r="D269" s="169">
        <v>1035.2</v>
      </c>
      <c r="E269" s="170">
        <v>44651</v>
      </c>
      <c r="F269" s="171">
        <v>44658</v>
      </c>
      <c r="G269" s="172">
        <v>44704</v>
      </c>
      <c r="H269" s="173">
        <v>44736</v>
      </c>
      <c r="I269" s="174">
        <v>44761</v>
      </c>
      <c r="J269" s="200">
        <v>44788</v>
      </c>
      <c r="K269" s="173">
        <v>44832</v>
      </c>
      <c r="L269" s="176">
        <v>44832</v>
      </c>
      <c r="M269" s="457">
        <v>44882</v>
      </c>
      <c r="N269" s="170">
        <v>44925</v>
      </c>
      <c r="O269" s="149" t="s">
        <v>89</v>
      </c>
    </row>
    <row r="270" spans="1:15" x14ac:dyDescent="0.3">
      <c r="A270" s="149" t="s">
        <v>383</v>
      </c>
      <c r="B270" s="88">
        <f>MAX(C270:N270)</f>
        <v>1042.8</v>
      </c>
      <c r="C270" s="89">
        <v>1042.8</v>
      </c>
      <c r="D270" s="467">
        <v>1035.2</v>
      </c>
      <c r="E270" s="91">
        <v>1042.0999999999999</v>
      </c>
      <c r="F270" s="92">
        <v>1030</v>
      </c>
      <c r="G270" s="93">
        <v>1027.8</v>
      </c>
      <c r="H270" s="94">
        <v>1025.7</v>
      </c>
      <c r="I270" s="95">
        <v>1033.2</v>
      </c>
      <c r="J270" s="84">
        <v>1028.5999999999999</v>
      </c>
      <c r="K270" s="23">
        <v>1027.0999999999999</v>
      </c>
      <c r="L270" s="97">
        <v>1027.0999999999999</v>
      </c>
      <c r="M270" s="450">
        <v>1030.4000000000001</v>
      </c>
      <c r="N270" s="91">
        <v>1028.5999999999999</v>
      </c>
      <c r="O270" s="149" t="s">
        <v>383</v>
      </c>
    </row>
    <row r="271" spans="1:15" ht="15" thickBot="1" x14ac:dyDescent="0.35">
      <c r="A271" s="178" t="s">
        <v>89</v>
      </c>
      <c r="B271" s="179"/>
      <c r="C271" s="180">
        <v>44574</v>
      </c>
      <c r="D271" s="181">
        <v>44603</v>
      </c>
      <c r="E271" s="182">
        <v>44638</v>
      </c>
      <c r="F271" s="183">
        <v>44667</v>
      </c>
      <c r="G271" s="184">
        <v>44689</v>
      </c>
      <c r="H271" s="185">
        <v>44724</v>
      </c>
      <c r="I271" s="186">
        <v>44750</v>
      </c>
      <c r="J271" s="200">
        <v>44779</v>
      </c>
      <c r="K271" s="173">
        <v>44825</v>
      </c>
      <c r="L271" s="188">
        <v>44855</v>
      </c>
      <c r="M271" s="461">
        <v>44876</v>
      </c>
      <c r="N271" s="182">
        <v>44896</v>
      </c>
      <c r="O271" s="178" t="s">
        <v>89</v>
      </c>
    </row>
    <row r="272" spans="1:15" ht="15" thickTop="1" x14ac:dyDescent="0.3">
      <c r="A272" s="152" t="s">
        <v>384</v>
      </c>
      <c r="B272" s="166" t="e">
        <f>AVERAGE(C272:N272)</f>
        <v>#DIV/0!</v>
      </c>
      <c r="C272" s="190"/>
      <c r="D272" s="191"/>
      <c r="E272" s="192"/>
      <c r="F272" s="193"/>
      <c r="G272" s="194"/>
      <c r="H272" s="195"/>
      <c r="I272" s="121"/>
      <c r="J272" s="70"/>
      <c r="K272" s="68"/>
      <c r="L272" s="198"/>
      <c r="M272" s="462"/>
      <c r="N272" s="192"/>
      <c r="O272" s="152" t="s">
        <v>384</v>
      </c>
    </row>
    <row r="273" spans="1:15" x14ac:dyDescent="0.3">
      <c r="A273" s="15"/>
      <c r="B273" s="16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</row>
    <row r="274" spans="1:15" x14ac:dyDescent="0.3">
      <c r="A274" s="3" t="s">
        <v>868</v>
      </c>
      <c r="B274" s="4" t="s">
        <v>1</v>
      </c>
      <c r="C274" s="5" t="s">
        <v>2</v>
      </c>
      <c r="D274" s="6" t="s">
        <v>3</v>
      </c>
      <c r="E274" s="7" t="s">
        <v>4</v>
      </c>
      <c r="F274" s="8" t="s">
        <v>5</v>
      </c>
      <c r="G274" s="9" t="s">
        <v>6</v>
      </c>
      <c r="H274" s="10" t="s">
        <v>7</v>
      </c>
      <c r="I274" s="11" t="s">
        <v>8</v>
      </c>
      <c r="J274" s="12" t="s">
        <v>9</v>
      </c>
      <c r="K274" s="10" t="s">
        <v>10</v>
      </c>
      <c r="L274" s="13" t="s">
        <v>11</v>
      </c>
      <c r="M274" s="442" t="s">
        <v>12</v>
      </c>
      <c r="N274" s="7" t="s">
        <v>13</v>
      </c>
      <c r="O274" s="3" t="s">
        <v>868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BBA10-57F7-40C5-B172-69B007E4292D}">
  <dimension ref="A1:O274"/>
  <sheetViews>
    <sheetView workbookViewId="0">
      <selection activeCell="F16" sqref="F16"/>
    </sheetView>
  </sheetViews>
  <sheetFormatPr baseColWidth="10" defaultRowHeight="14.4" x14ac:dyDescent="0.3"/>
  <cols>
    <col min="1" max="1" width="45.88671875" customWidth="1"/>
    <col min="15" max="15" width="45.88671875" customWidth="1"/>
  </cols>
  <sheetData>
    <row r="1" spans="1:15" ht="15" thickBot="1" x14ac:dyDescent="0.35">
      <c r="A1" s="3" t="s">
        <v>884</v>
      </c>
      <c r="B1" s="307" t="s">
        <v>1</v>
      </c>
      <c r="C1" s="308" t="s">
        <v>2</v>
      </c>
      <c r="D1" s="309" t="s">
        <v>3</v>
      </c>
      <c r="E1" s="310" t="s">
        <v>4</v>
      </c>
      <c r="F1" s="311" t="s">
        <v>5</v>
      </c>
      <c r="G1" s="312" t="s">
        <v>6</v>
      </c>
      <c r="H1" s="313" t="s">
        <v>7</v>
      </c>
      <c r="I1" s="314" t="s">
        <v>8</v>
      </c>
      <c r="J1" s="315" t="s">
        <v>9</v>
      </c>
      <c r="K1" s="313" t="s">
        <v>10</v>
      </c>
      <c r="L1" s="316" t="s">
        <v>11</v>
      </c>
      <c r="M1" s="437" t="s">
        <v>12</v>
      </c>
      <c r="N1" s="310" t="s">
        <v>13</v>
      </c>
      <c r="O1" s="3" t="s">
        <v>884</v>
      </c>
    </row>
    <row r="2" spans="1:15" ht="15.6" thickTop="1" thickBot="1" x14ac:dyDescent="0.35">
      <c r="A2" s="318" t="s">
        <v>82</v>
      </c>
      <c r="B2" s="319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 t="s">
        <v>82</v>
      </c>
    </row>
    <row r="3" spans="1:15" ht="15" thickTop="1" x14ac:dyDescent="0.3">
      <c r="A3" s="263" t="s">
        <v>694</v>
      </c>
      <c r="B3" s="264">
        <f>INT(SUM(C3:N3)*100/12)/100</f>
        <v>8.99</v>
      </c>
      <c r="C3" s="265">
        <v>3.99</v>
      </c>
      <c r="D3" s="266">
        <v>3.1</v>
      </c>
      <c r="E3" s="267">
        <v>5.15</v>
      </c>
      <c r="F3" s="268">
        <v>5.73</v>
      </c>
      <c r="G3" s="269">
        <v>9.0500000000000007</v>
      </c>
      <c r="H3" s="270">
        <v>13.6</v>
      </c>
      <c r="I3" s="271">
        <v>14.5</v>
      </c>
      <c r="J3" s="272">
        <v>14.6</v>
      </c>
      <c r="K3" s="270">
        <v>14.4</v>
      </c>
      <c r="L3" s="273">
        <v>10.5</v>
      </c>
      <c r="M3" s="439">
        <v>6.95</v>
      </c>
      <c r="N3" s="267">
        <v>6.32</v>
      </c>
      <c r="O3" s="263" t="s">
        <v>694</v>
      </c>
    </row>
    <row r="4" spans="1:15" x14ac:dyDescent="0.3">
      <c r="A4" s="275" t="s">
        <v>84</v>
      </c>
      <c r="B4" s="253">
        <f>INT(SUM(C4:N4)*100/12)/100</f>
        <v>7.21</v>
      </c>
      <c r="C4" s="276">
        <v>1.95</v>
      </c>
      <c r="D4" s="277">
        <v>2.0699999999999998</v>
      </c>
      <c r="E4" s="278">
        <v>3.32</v>
      </c>
      <c r="F4" s="279">
        <v>4.96</v>
      </c>
      <c r="G4" s="280">
        <v>8.33</v>
      </c>
      <c r="H4" s="281">
        <v>11.58</v>
      </c>
      <c r="I4" s="282">
        <v>13.4</v>
      </c>
      <c r="J4" s="283">
        <v>13.45</v>
      </c>
      <c r="K4" s="281">
        <v>10.77</v>
      </c>
      <c r="L4" s="284">
        <v>8.84</v>
      </c>
      <c r="M4" s="440">
        <v>5.21</v>
      </c>
      <c r="N4" s="278">
        <v>2.65</v>
      </c>
      <c r="O4" s="275" t="s">
        <v>84</v>
      </c>
    </row>
    <row r="5" spans="1:15" x14ac:dyDescent="0.3">
      <c r="A5" s="2" t="s">
        <v>21</v>
      </c>
      <c r="B5" s="18">
        <f t="shared" ref="B5:N5" si="0">B3-B4</f>
        <v>1.7800000000000002</v>
      </c>
      <c r="C5" s="17">
        <f t="shared" si="0"/>
        <v>2.04</v>
      </c>
      <c r="D5" s="19">
        <f t="shared" si="0"/>
        <v>1.0300000000000002</v>
      </c>
      <c r="E5" s="20">
        <f t="shared" si="0"/>
        <v>1.8300000000000005</v>
      </c>
      <c r="F5" s="21">
        <f t="shared" si="0"/>
        <v>0.77000000000000046</v>
      </c>
      <c r="G5" s="22">
        <f t="shared" si="0"/>
        <v>0.72000000000000064</v>
      </c>
      <c r="H5" s="23">
        <f t="shared" si="0"/>
        <v>2.0199999999999996</v>
      </c>
      <c r="I5" s="24">
        <f t="shared" si="0"/>
        <v>1.0999999999999996</v>
      </c>
      <c r="J5" s="25">
        <f t="shared" si="0"/>
        <v>1.1500000000000004</v>
      </c>
      <c r="K5" s="23">
        <f t="shared" si="0"/>
        <v>3.6300000000000008</v>
      </c>
      <c r="L5" s="26">
        <f t="shared" si="0"/>
        <v>1.6600000000000001</v>
      </c>
      <c r="M5" s="441">
        <f t="shared" si="0"/>
        <v>1.7400000000000002</v>
      </c>
      <c r="N5" s="20">
        <f t="shared" si="0"/>
        <v>3.6700000000000004</v>
      </c>
      <c r="O5" s="2" t="s">
        <v>21</v>
      </c>
    </row>
    <row r="6" spans="1:15" x14ac:dyDescent="0.3">
      <c r="A6" s="2" t="s">
        <v>85</v>
      </c>
      <c r="B6" s="18">
        <v>6.13</v>
      </c>
      <c r="C6" s="17">
        <v>-1.98</v>
      </c>
      <c r="D6" s="19">
        <v>-2.1</v>
      </c>
      <c r="E6" s="20">
        <v>1.27</v>
      </c>
      <c r="F6" s="21">
        <v>2.1</v>
      </c>
      <c r="G6" s="22">
        <v>5.4</v>
      </c>
      <c r="H6" s="23">
        <v>9.85</v>
      </c>
      <c r="I6" s="24">
        <v>11.5</v>
      </c>
      <c r="J6" s="25">
        <v>11.7</v>
      </c>
      <c r="K6" s="23">
        <v>7.66</v>
      </c>
      <c r="L6" s="26">
        <v>4.42</v>
      </c>
      <c r="M6" s="441">
        <v>3.45</v>
      </c>
      <c r="N6" s="20">
        <v>-2.5</v>
      </c>
      <c r="O6" s="2" t="s">
        <v>85</v>
      </c>
    </row>
    <row r="7" spans="1:15" x14ac:dyDescent="0.3">
      <c r="A7" s="2" t="s">
        <v>86</v>
      </c>
      <c r="B7" s="18">
        <v>2003</v>
      </c>
      <c r="C7" s="17">
        <v>2009</v>
      </c>
      <c r="D7" s="19">
        <v>2012</v>
      </c>
      <c r="E7" s="20">
        <v>2013</v>
      </c>
      <c r="F7" s="21">
        <v>2021</v>
      </c>
      <c r="G7" s="22">
        <v>2010</v>
      </c>
      <c r="H7" s="23">
        <v>2001</v>
      </c>
      <c r="I7" s="24">
        <v>2011</v>
      </c>
      <c r="J7" s="25">
        <v>2005</v>
      </c>
      <c r="K7" s="23">
        <v>2003</v>
      </c>
      <c r="L7" s="26">
        <v>2003</v>
      </c>
      <c r="M7" s="441">
        <v>2005</v>
      </c>
      <c r="N7" s="20">
        <v>2010</v>
      </c>
      <c r="O7" s="2" t="s">
        <v>86</v>
      </c>
    </row>
    <row r="8" spans="1:15" x14ac:dyDescent="0.3">
      <c r="A8" s="2" t="s">
        <v>87</v>
      </c>
      <c r="B8" s="18">
        <v>8.99</v>
      </c>
      <c r="C8" s="17">
        <v>5.46</v>
      </c>
      <c r="D8" s="19">
        <v>5.07</v>
      </c>
      <c r="E8" s="20">
        <v>5.77</v>
      </c>
      <c r="F8" s="21">
        <v>6.96</v>
      </c>
      <c r="G8" s="22">
        <v>10.5</v>
      </c>
      <c r="H8" s="23">
        <v>13</v>
      </c>
      <c r="I8" s="24">
        <v>15.3</v>
      </c>
      <c r="J8" s="25">
        <v>15.6</v>
      </c>
      <c r="K8" s="23">
        <v>14.4</v>
      </c>
      <c r="L8" s="26">
        <v>12</v>
      </c>
      <c r="M8" s="441">
        <v>7.61</v>
      </c>
      <c r="N8" s="20">
        <v>7.72</v>
      </c>
      <c r="O8" s="2" t="s">
        <v>87</v>
      </c>
    </row>
    <row r="9" spans="1:15" x14ac:dyDescent="0.3">
      <c r="A9" s="2" t="s">
        <v>86</v>
      </c>
      <c r="B9" s="18">
        <v>2023</v>
      </c>
      <c r="C9" s="17">
        <v>2007</v>
      </c>
      <c r="D9" s="19">
        <v>2002</v>
      </c>
      <c r="E9" s="20">
        <v>2017</v>
      </c>
      <c r="F9" s="21">
        <v>2011</v>
      </c>
      <c r="G9" s="22">
        <v>2008</v>
      </c>
      <c r="H9" s="23">
        <v>2017</v>
      </c>
      <c r="I9" s="24">
        <v>2006</v>
      </c>
      <c r="J9" s="25">
        <v>2020</v>
      </c>
      <c r="K9" s="23">
        <v>2023</v>
      </c>
      <c r="L9" s="26">
        <v>2001</v>
      </c>
      <c r="M9" s="441">
        <v>2009</v>
      </c>
      <c r="N9" s="20">
        <v>2015</v>
      </c>
      <c r="O9" s="2" t="s">
        <v>86</v>
      </c>
    </row>
    <row r="10" spans="1:15" x14ac:dyDescent="0.3">
      <c r="A10" s="3" t="s">
        <v>88</v>
      </c>
      <c r="B10" s="18">
        <f>MIN(C10:N10)</f>
        <v>-4.7</v>
      </c>
      <c r="C10" s="5">
        <v>-4.2</v>
      </c>
      <c r="D10" s="6">
        <v>-4.7</v>
      </c>
      <c r="E10" s="7">
        <v>-4.0999999999999996</v>
      </c>
      <c r="F10" s="8">
        <v>-1.3</v>
      </c>
      <c r="G10" s="9">
        <v>3.8</v>
      </c>
      <c r="H10" s="10">
        <v>8.6999999999999993</v>
      </c>
      <c r="I10" s="11">
        <v>10.9</v>
      </c>
      <c r="J10" s="12">
        <v>10.3</v>
      </c>
      <c r="K10" s="10">
        <v>8.6</v>
      </c>
      <c r="L10" s="13">
        <v>0.8</v>
      </c>
      <c r="M10" s="442">
        <v>0.7</v>
      </c>
      <c r="N10" s="7">
        <v>-3.8</v>
      </c>
      <c r="O10" s="3" t="s">
        <v>88</v>
      </c>
    </row>
    <row r="11" spans="1:15" x14ac:dyDescent="0.3">
      <c r="A11" s="35" t="s">
        <v>89</v>
      </c>
      <c r="B11" s="50">
        <v>44965</v>
      </c>
      <c r="C11" s="39">
        <v>44948</v>
      </c>
      <c r="D11" s="40">
        <v>44965</v>
      </c>
      <c r="E11" s="41">
        <v>44987</v>
      </c>
      <c r="F11" s="42">
        <v>45021</v>
      </c>
      <c r="G11" s="43">
        <v>45049</v>
      </c>
      <c r="H11" s="44">
        <v>45081</v>
      </c>
      <c r="I11" s="45">
        <v>45125</v>
      </c>
      <c r="J11" s="46">
        <v>45145</v>
      </c>
      <c r="K11" s="44">
        <v>45193</v>
      </c>
      <c r="L11" s="47">
        <v>45215</v>
      </c>
      <c r="M11" s="443">
        <v>45256</v>
      </c>
      <c r="N11" s="41">
        <v>45262</v>
      </c>
      <c r="O11" s="35" t="s">
        <v>89</v>
      </c>
    </row>
    <row r="12" spans="1:15" x14ac:dyDescent="0.3">
      <c r="A12" s="2" t="s">
        <v>90</v>
      </c>
      <c r="B12" s="18">
        <v>-15.7</v>
      </c>
      <c r="C12" s="17">
        <v>-15.7</v>
      </c>
      <c r="D12" s="19">
        <v>-13.5</v>
      </c>
      <c r="E12" s="32">
        <v>-11.9</v>
      </c>
      <c r="F12" s="21">
        <v>-5.2</v>
      </c>
      <c r="G12" s="22">
        <v>-0.8</v>
      </c>
      <c r="H12" s="23">
        <v>3.1</v>
      </c>
      <c r="I12" s="24">
        <v>5.0999999999999996</v>
      </c>
      <c r="J12" s="25">
        <v>5.7</v>
      </c>
      <c r="K12" s="23">
        <v>0.7</v>
      </c>
      <c r="L12" s="26">
        <v>-5.5</v>
      </c>
      <c r="M12" s="441">
        <v>-6</v>
      </c>
      <c r="N12" s="20">
        <v>-10.6</v>
      </c>
      <c r="O12" s="2" t="s">
        <v>90</v>
      </c>
    </row>
    <row r="13" spans="1:15" ht="15" thickBot="1" x14ac:dyDescent="0.35">
      <c r="A13" s="49" t="s">
        <v>89</v>
      </c>
      <c r="B13" s="50">
        <v>39820</v>
      </c>
      <c r="C13" s="51">
        <v>39820</v>
      </c>
      <c r="D13" s="52">
        <v>40951</v>
      </c>
      <c r="E13" s="218">
        <v>38415</v>
      </c>
      <c r="F13" s="54">
        <v>37719</v>
      </c>
      <c r="G13" s="55">
        <v>42491</v>
      </c>
      <c r="H13" s="56">
        <v>38869</v>
      </c>
      <c r="I13" s="57">
        <v>40727</v>
      </c>
      <c r="J13" s="58">
        <v>40786</v>
      </c>
      <c r="K13" s="56">
        <v>43373</v>
      </c>
      <c r="L13" s="59">
        <v>37922</v>
      </c>
      <c r="M13" s="444">
        <v>40511</v>
      </c>
      <c r="N13" s="53">
        <v>40530</v>
      </c>
      <c r="O13" s="49" t="s">
        <v>89</v>
      </c>
    </row>
    <row r="14" spans="1:15" ht="15" thickTop="1" x14ac:dyDescent="0.3">
      <c r="A14" s="289" t="s">
        <v>819</v>
      </c>
      <c r="B14" s="434">
        <f>INT(SUM(C14:N14)*100/12)/100</f>
        <v>8.69</v>
      </c>
      <c r="C14" s="290">
        <v>3.7</v>
      </c>
      <c r="D14" s="291">
        <v>3.3</v>
      </c>
      <c r="E14" s="292">
        <v>4.9000000000000004</v>
      </c>
      <c r="F14" s="293">
        <v>5.4</v>
      </c>
      <c r="G14" s="294">
        <v>8.6</v>
      </c>
      <c r="H14" s="295">
        <v>13.1</v>
      </c>
      <c r="I14" s="296">
        <v>13.8</v>
      </c>
      <c r="J14" s="297">
        <v>14.2</v>
      </c>
      <c r="K14" s="295">
        <v>14.5</v>
      </c>
      <c r="L14" s="298">
        <v>10.5</v>
      </c>
      <c r="M14" s="439">
        <v>6.4</v>
      </c>
      <c r="N14" s="292">
        <v>5.9</v>
      </c>
      <c r="O14" s="289" t="s">
        <v>819</v>
      </c>
    </row>
    <row r="15" spans="1:15" x14ac:dyDescent="0.3">
      <c r="A15" s="275" t="s">
        <v>98</v>
      </c>
      <c r="B15" s="253">
        <f>INT(SUM(C15:N15)*100/12)/100</f>
        <v>7.29</v>
      </c>
      <c r="C15" s="276">
        <v>1</v>
      </c>
      <c r="D15" s="277">
        <v>1.1000000000000001</v>
      </c>
      <c r="E15" s="278">
        <v>3.8</v>
      </c>
      <c r="F15" s="279">
        <v>4.5999999999999996</v>
      </c>
      <c r="G15" s="280">
        <v>9.1999999999999993</v>
      </c>
      <c r="H15" s="281">
        <v>11.7</v>
      </c>
      <c r="I15" s="282">
        <v>12</v>
      </c>
      <c r="J15" s="283">
        <v>13.3</v>
      </c>
      <c r="K15" s="281">
        <v>12.7</v>
      </c>
      <c r="L15" s="284">
        <v>9.6999999999999993</v>
      </c>
      <c r="M15" s="440">
        <v>6.1</v>
      </c>
      <c r="N15" s="278">
        <v>2.2999999999999998</v>
      </c>
      <c r="O15" s="275" t="s">
        <v>98</v>
      </c>
    </row>
    <row r="16" spans="1:15" x14ac:dyDescent="0.3">
      <c r="A16" s="2" t="s">
        <v>21</v>
      </c>
      <c r="B16" s="18">
        <f t="shared" ref="B16:N16" si="1">B14-B15</f>
        <v>1.3999999999999995</v>
      </c>
      <c r="C16" s="17">
        <f t="shared" si="1"/>
        <v>2.7</v>
      </c>
      <c r="D16" s="19">
        <f t="shared" si="1"/>
        <v>2.1999999999999997</v>
      </c>
      <c r="E16" s="20">
        <f t="shared" si="1"/>
        <v>1.1000000000000005</v>
      </c>
      <c r="F16" s="21">
        <f t="shared" si="1"/>
        <v>0.80000000000000071</v>
      </c>
      <c r="G16" s="280">
        <f t="shared" si="1"/>
        <v>-0.59999999999999964</v>
      </c>
      <c r="H16" s="23">
        <f t="shared" si="1"/>
        <v>1.4000000000000004</v>
      </c>
      <c r="I16" s="24">
        <f t="shared" si="1"/>
        <v>1.8000000000000007</v>
      </c>
      <c r="J16" s="25">
        <f t="shared" si="1"/>
        <v>0.89999999999999858</v>
      </c>
      <c r="K16" s="23">
        <f t="shared" si="1"/>
        <v>1.8000000000000007</v>
      </c>
      <c r="L16" s="26">
        <f t="shared" si="1"/>
        <v>0.80000000000000071</v>
      </c>
      <c r="M16" s="441">
        <f t="shared" si="1"/>
        <v>0.30000000000000071</v>
      </c>
      <c r="N16" s="20">
        <f t="shared" si="1"/>
        <v>3.6000000000000005</v>
      </c>
      <c r="O16" s="2" t="s">
        <v>21</v>
      </c>
    </row>
    <row r="17" spans="1:15" x14ac:dyDescent="0.3">
      <c r="A17" s="2" t="s">
        <v>85</v>
      </c>
      <c r="B17" s="16"/>
      <c r="C17" s="17">
        <v>-5.6</v>
      </c>
      <c r="D17" s="19">
        <v>-7.6</v>
      </c>
      <c r="E17" s="20">
        <v>-0.7</v>
      </c>
      <c r="F17" s="21">
        <v>2.2000000000000002</v>
      </c>
      <c r="G17" s="22">
        <v>5.8</v>
      </c>
      <c r="H17" s="23">
        <v>8.3000000000000007</v>
      </c>
      <c r="I17" s="24">
        <v>11.1</v>
      </c>
      <c r="J17" s="25">
        <v>10.6</v>
      </c>
      <c r="K17" s="23">
        <v>7.6</v>
      </c>
      <c r="L17" s="26">
        <v>5.0999999999999996</v>
      </c>
      <c r="M17" s="441">
        <v>1</v>
      </c>
      <c r="N17" s="20">
        <v>-2.4</v>
      </c>
      <c r="O17" s="2" t="s">
        <v>85</v>
      </c>
    </row>
    <row r="18" spans="1:15" x14ac:dyDescent="0.3">
      <c r="A18" s="2" t="s">
        <v>86</v>
      </c>
      <c r="B18" s="217"/>
      <c r="C18" s="17">
        <v>1963</v>
      </c>
      <c r="D18" s="19">
        <v>1956</v>
      </c>
      <c r="E18" s="20">
        <v>1955</v>
      </c>
      <c r="F18" s="21">
        <v>1954</v>
      </c>
      <c r="G18" s="22">
        <v>2010</v>
      </c>
      <c r="H18" s="23">
        <v>1949</v>
      </c>
      <c r="I18" s="24">
        <v>1984</v>
      </c>
      <c r="J18" s="25">
        <v>1978</v>
      </c>
      <c r="K18" s="23">
        <v>1986</v>
      </c>
      <c r="L18" s="26">
        <v>1947</v>
      </c>
      <c r="M18" s="441">
        <v>1985</v>
      </c>
      <c r="N18" s="20">
        <v>2010</v>
      </c>
      <c r="O18" s="2" t="s">
        <v>86</v>
      </c>
    </row>
    <row r="19" spans="1:15" x14ac:dyDescent="0.3">
      <c r="A19" s="2" t="s">
        <v>87</v>
      </c>
      <c r="B19" s="16"/>
      <c r="C19" s="17">
        <v>5.5</v>
      </c>
      <c r="D19" s="19">
        <v>5.4</v>
      </c>
      <c r="E19" s="20">
        <v>6.4</v>
      </c>
      <c r="F19" s="21">
        <v>7.9</v>
      </c>
      <c r="G19" s="22">
        <v>10.5</v>
      </c>
      <c r="H19" s="23">
        <v>13.6</v>
      </c>
      <c r="I19" s="24">
        <v>15.3</v>
      </c>
      <c r="J19" s="25">
        <v>16.100000000000001</v>
      </c>
      <c r="K19" s="23">
        <v>14.5</v>
      </c>
      <c r="L19" s="26">
        <v>11.9</v>
      </c>
      <c r="M19" s="441">
        <v>9.3000000000000007</v>
      </c>
      <c r="N19" s="20">
        <v>8</v>
      </c>
      <c r="O19" s="2" t="s">
        <v>87</v>
      </c>
    </row>
    <row r="20" spans="1:15" x14ac:dyDescent="0.3">
      <c r="A20" s="2" t="s">
        <v>86</v>
      </c>
      <c r="B20" s="217"/>
      <c r="C20" s="17">
        <v>2007</v>
      </c>
      <c r="D20" s="19">
        <v>1990</v>
      </c>
      <c r="E20" s="20">
        <v>2017</v>
      </c>
      <c r="F20" s="21">
        <v>1961</v>
      </c>
      <c r="G20" s="22">
        <v>2000</v>
      </c>
      <c r="H20" s="23">
        <v>2017</v>
      </c>
      <c r="I20" s="24">
        <v>2006</v>
      </c>
      <c r="J20" s="25">
        <v>2020</v>
      </c>
      <c r="K20" s="23">
        <v>2023</v>
      </c>
      <c r="L20" s="26">
        <v>2001</v>
      </c>
      <c r="M20" s="441">
        <v>1994</v>
      </c>
      <c r="N20" s="20">
        <v>2015</v>
      </c>
      <c r="O20" s="2" t="s">
        <v>86</v>
      </c>
    </row>
    <row r="21" spans="1:15" x14ac:dyDescent="0.3">
      <c r="A21" s="3" t="s">
        <v>100</v>
      </c>
      <c r="B21" s="18">
        <f>MIN(C21:N21)</f>
        <v>-3.9</v>
      </c>
      <c r="C21" s="5">
        <v>-3.8</v>
      </c>
      <c r="D21" s="6">
        <v>-3.9</v>
      </c>
      <c r="E21" s="7">
        <v>-3</v>
      </c>
      <c r="F21" s="8">
        <v>-0.7</v>
      </c>
      <c r="G21" s="9">
        <v>3.6</v>
      </c>
      <c r="H21" s="10">
        <v>8.5</v>
      </c>
      <c r="I21" s="11">
        <v>10.4</v>
      </c>
      <c r="J21" s="12">
        <v>10.7</v>
      </c>
      <c r="K21" s="10">
        <v>8.8000000000000007</v>
      </c>
      <c r="L21" s="13">
        <v>2.1</v>
      </c>
      <c r="M21" s="442">
        <v>1.2</v>
      </c>
      <c r="N21" s="7">
        <v>-3.7</v>
      </c>
      <c r="O21" s="3" t="s">
        <v>100</v>
      </c>
    </row>
    <row r="22" spans="1:15" x14ac:dyDescent="0.3">
      <c r="A22" s="35" t="s">
        <v>89</v>
      </c>
      <c r="B22" s="38">
        <v>44965</v>
      </c>
      <c r="C22" s="39">
        <v>44948</v>
      </c>
      <c r="D22" s="40">
        <v>44965</v>
      </c>
      <c r="E22" s="41">
        <v>44986</v>
      </c>
      <c r="F22" s="42">
        <v>45021</v>
      </c>
      <c r="G22" s="43">
        <v>45062</v>
      </c>
      <c r="H22" s="44">
        <v>45083</v>
      </c>
      <c r="I22" s="45">
        <v>45113</v>
      </c>
      <c r="J22" s="46">
        <v>45167</v>
      </c>
      <c r="K22" s="44">
        <v>45193</v>
      </c>
      <c r="L22" s="47">
        <v>45215</v>
      </c>
      <c r="M22" s="443">
        <v>45256</v>
      </c>
      <c r="N22" s="41">
        <v>45262</v>
      </c>
      <c r="O22" s="35" t="s">
        <v>89</v>
      </c>
    </row>
    <row r="23" spans="1:15" x14ac:dyDescent="0.3">
      <c r="A23" s="2" t="s">
        <v>17</v>
      </c>
      <c r="B23" s="18">
        <v>-17.399999999999999</v>
      </c>
      <c r="C23" s="17">
        <v>-17.399999999999999</v>
      </c>
      <c r="D23" s="19">
        <v>-15.2</v>
      </c>
      <c r="E23" s="20">
        <v>-9.8000000000000007</v>
      </c>
      <c r="F23" s="21">
        <v>-3.8</v>
      </c>
      <c r="G23" s="22">
        <v>-1.6</v>
      </c>
      <c r="H23" s="23">
        <v>0</v>
      </c>
      <c r="I23" s="24">
        <v>1.3</v>
      </c>
      <c r="J23" s="25">
        <v>4.9000000000000004</v>
      </c>
      <c r="K23" s="23">
        <v>1.3</v>
      </c>
      <c r="L23" s="26">
        <v>-5</v>
      </c>
      <c r="M23" s="441">
        <v>-8.5</v>
      </c>
      <c r="N23" s="20">
        <v>-14.6</v>
      </c>
      <c r="O23" s="2" t="s">
        <v>17</v>
      </c>
    </row>
    <row r="24" spans="1:15" x14ac:dyDescent="0.3">
      <c r="A24" s="2" t="s">
        <v>89</v>
      </c>
      <c r="B24" s="38">
        <v>31064</v>
      </c>
      <c r="C24" s="73">
        <v>31064</v>
      </c>
      <c r="D24" s="74">
        <v>10637</v>
      </c>
      <c r="E24" s="75">
        <v>38415</v>
      </c>
      <c r="F24" s="76">
        <v>8128</v>
      </c>
      <c r="G24" s="77">
        <v>22038</v>
      </c>
      <c r="H24" s="78">
        <v>12219</v>
      </c>
      <c r="I24" s="79">
        <v>12264</v>
      </c>
      <c r="J24" s="80">
        <v>29095</v>
      </c>
      <c r="K24" s="78">
        <v>29121</v>
      </c>
      <c r="L24" s="81">
        <v>7952</v>
      </c>
      <c r="M24" s="445">
        <v>10169</v>
      </c>
      <c r="N24" s="75">
        <v>13504</v>
      </c>
      <c r="O24" s="2" t="s">
        <v>89</v>
      </c>
    </row>
    <row r="25" spans="1:15" x14ac:dyDescent="0.3">
      <c r="A25" s="83" t="s">
        <v>101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83" t="s">
        <v>101</v>
      </c>
    </row>
    <row r="26" spans="1:15" x14ac:dyDescent="0.3">
      <c r="A26" s="263" t="s">
        <v>737</v>
      </c>
      <c r="B26" s="264">
        <f>INT(SUM(C26:N26)*100/12)/100</f>
        <v>16.649999999999999</v>
      </c>
      <c r="C26" s="265">
        <v>8.67</v>
      </c>
      <c r="D26" s="266">
        <v>9.74</v>
      </c>
      <c r="E26" s="267">
        <v>12.2</v>
      </c>
      <c r="F26" s="268">
        <v>13.9</v>
      </c>
      <c r="G26" s="269">
        <v>18.899999999999999</v>
      </c>
      <c r="H26" s="270">
        <v>25.3</v>
      </c>
      <c r="I26" s="271">
        <v>22.7</v>
      </c>
      <c r="J26" s="272">
        <v>23</v>
      </c>
      <c r="K26" s="270">
        <v>24.4</v>
      </c>
      <c r="L26" s="273">
        <v>18.7</v>
      </c>
      <c r="M26" s="447">
        <v>11.9</v>
      </c>
      <c r="N26" s="267">
        <v>10.5</v>
      </c>
      <c r="O26" s="263" t="s">
        <v>737</v>
      </c>
    </row>
    <row r="27" spans="1:15" x14ac:dyDescent="0.3">
      <c r="A27" s="275" t="s">
        <v>103</v>
      </c>
      <c r="B27" s="253">
        <f>INT(SUM(C27:N27)*100/12)/100</f>
        <v>15.8</v>
      </c>
      <c r="C27" s="276">
        <v>7.36</v>
      </c>
      <c r="D27" s="277">
        <v>8.4600000000000009</v>
      </c>
      <c r="E27" s="278">
        <v>12</v>
      </c>
      <c r="F27" s="279">
        <v>16.21</v>
      </c>
      <c r="G27" s="280">
        <v>18.850000000000001</v>
      </c>
      <c r="H27" s="281">
        <v>22.17</v>
      </c>
      <c r="I27" s="282">
        <v>24.11</v>
      </c>
      <c r="J27" s="283">
        <v>23.92</v>
      </c>
      <c r="K27" s="281">
        <v>21</v>
      </c>
      <c r="L27" s="284">
        <v>16.510000000000002</v>
      </c>
      <c r="M27" s="440">
        <v>11.25</v>
      </c>
      <c r="N27" s="278">
        <v>7.82</v>
      </c>
      <c r="O27" s="275" t="s">
        <v>103</v>
      </c>
    </row>
    <row r="28" spans="1:15" x14ac:dyDescent="0.3">
      <c r="A28" s="2" t="s">
        <v>21</v>
      </c>
      <c r="B28" s="18">
        <f t="shared" ref="B28:N28" si="2">B26-B27</f>
        <v>0.84999999999999787</v>
      </c>
      <c r="C28" s="17">
        <f t="shared" si="2"/>
        <v>1.3099999999999996</v>
      </c>
      <c r="D28" s="19">
        <f t="shared" si="2"/>
        <v>1.2799999999999994</v>
      </c>
      <c r="E28" s="20">
        <f t="shared" si="2"/>
        <v>0.19999999999999929</v>
      </c>
      <c r="F28" s="21">
        <f t="shared" si="2"/>
        <v>-2.3100000000000005</v>
      </c>
      <c r="G28" s="22">
        <f t="shared" si="2"/>
        <v>4.9999999999997158E-2</v>
      </c>
      <c r="H28" s="23">
        <f t="shared" si="2"/>
        <v>3.129999999999999</v>
      </c>
      <c r="I28" s="24">
        <f t="shared" si="2"/>
        <v>-1.4100000000000001</v>
      </c>
      <c r="J28" s="25">
        <f t="shared" si="2"/>
        <v>-0.92000000000000171</v>
      </c>
      <c r="K28" s="23">
        <f t="shared" si="2"/>
        <v>3.3999999999999986</v>
      </c>
      <c r="L28" s="26">
        <f t="shared" si="2"/>
        <v>2.1899999999999977</v>
      </c>
      <c r="M28" s="441">
        <f t="shared" si="2"/>
        <v>0.65000000000000036</v>
      </c>
      <c r="N28" s="20">
        <f t="shared" si="2"/>
        <v>2.6799999999999997</v>
      </c>
      <c r="O28" s="2" t="s">
        <v>21</v>
      </c>
    </row>
    <row r="29" spans="1:15" x14ac:dyDescent="0.3">
      <c r="A29" s="2" t="s">
        <v>104</v>
      </c>
      <c r="B29" s="18">
        <v>14.88</v>
      </c>
      <c r="C29" s="17">
        <v>3.15</v>
      </c>
      <c r="D29" s="19">
        <v>5.07</v>
      </c>
      <c r="E29" s="20">
        <v>9.8000000000000007</v>
      </c>
      <c r="F29" s="21">
        <v>12.9</v>
      </c>
      <c r="G29" s="22">
        <v>16</v>
      </c>
      <c r="H29" s="23">
        <v>20</v>
      </c>
      <c r="I29" s="24">
        <v>21.9</v>
      </c>
      <c r="J29" s="25">
        <v>21.3</v>
      </c>
      <c r="K29" s="23">
        <v>18.100000000000001</v>
      </c>
      <c r="L29" s="26">
        <v>13.5</v>
      </c>
      <c r="M29" s="441">
        <v>9.4</v>
      </c>
      <c r="N29" s="20">
        <v>2.39</v>
      </c>
      <c r="O29" s="2" t="s">
        <v>104</v>
      </c>
    </row>
    <row r="30" spans="1:15" x14ac:dyDescent="0.3">
      <c r="A30" s="2" t="s">
        <v>86</v>
      </c>
      <c r="B30" s="18">
        <v>2013</v>
      </c>
      <c r="C30" s="17">
        <v>2010</v>
      </c>
      <c r="D30" s="19">
        <v>2012</v>
      </c>
      <c r="E30" s="20">
        <v>2006</v>
      </c>
      <c r="F30" s="21">
        <v>2001</v>
      </c>
      <c r="G30" s="22">
        <v>2013</v>
      </c>
      <c r="H30" s="23">
        <v>2002</v>
      </c>
      <c r="I30" s="24">
        <v>2002</v>
      </c>
      <c r="J30" s="25">
        <v>2014</v>
      </c>
      <c r="K30" s="23">
        <v>2001</v>
      </c>
      <c r="L30" s="26">
        <v>2003</v>
      </c>
      <c r="M30" s="441">
        <v>2010</v>
      </c>
      <c r="N30" s="20">
        <v>2010</v>
      </c>
      <c r="O30" s="2" t="s">
        <v>86</v>
      </c>
    </row>
    <row r="31" spans="1:15" x14ac:dyDescent="0.3">
      <c r="A31" s="2" t="s">
        <v>105</v>
      </c>
      <c r="B31" s="18">
        <v>16.989999999999998</v>
      </c>
      <c r="C31" s="17">
        <v>10.3</v>
      </c>
      <c r="D31" s="19">
        <v>11.8</v>
      </c>
      <c r="E31" s="20">
        <v>14.9</v>
      </c>
      <c r="F31" s="21">
        <v>20.8</v>
      </c>
      <c r="G31" s="22">
        <v>22.1</v>
      </c>
      <c r="H31" s="23">
        <v>24.2</v>
      </c>
      <c r="I31" s="24">
        <v>28.9</v>
      </c>
      <c r="J31" s="25">
        <v>27.2</v>
      </c>
      <c r="K31" s="23">
        <v>24.4</v>
      </c>
      <c r="L31" s="26">
        <v>19.2</v>
      </c>
      <c r="M31" s="441">
        <v>13.1</v>
      </c>
      <c r="N31" s="20">
        <v>12</v>
      </c>
      <c r="O31" s="2" t="s">
        <v>105</v>
      </c>
    </row>
    <row r="32" spans="1:15" x14ac:dyDescent="0.3">
      <c r="A32" s="2" t="s">
        <v>86</v>
      </c>
      <c r="B32" s="18">
        <v>2022</v>
      </c>
      <c r="C32" s="17">
        <v>2007</v>
      </c>
      <c r="D32" s="19">
        <v>2019</v>
      </c>
      <c r="E32" s="20">
        <v>2014</v>
      </c>
      <c r="F32" s="21">
        <v>2007</v>
      </c>
      <c r="G32" s="22">
        <v>2008</v>
      </c>
      <c r="H32" s="23">
        <v>2017</v>
      </c>
      <c r="I32" s="24">
        <v>2006</v>
      </c>
      <c r="J32" s="25">
        <v>2022</v>
      </c>
      <c r="K32" s="23">
        <v>2023</v>
      </c>
      <c r="L32" s="26">
        <v>2005</v>
      </c>
      <c r="M32" s="441">
        <v>2006</v>
      </c>
      <c r="N32" s="20">
        <v>2015</v>
      </c>
      <c r="O32" s="2" t="s">
        <v>86</v>
      </c>
    </row>
    <row r="33" spans="1:15" x14ac:dyDescent="0.3">
      <c r="A33" s="3" t="s">
        <v>106</v>
      </c>
      <c r="B33" s="18">
        <f>MAX(C33:N33)</f>
        <v>33.700000000000003</v>
      </c>
      <c r="C33" s="5">
        <v>13.6</v>
      </c>
      <c r="D33" s="6">
        <v>13.7</v>
      </c>
      <c r="E33" s="7">
        <v>20.399999999999999</v>
      </c>
      <c r="F33" s="8">
        <v>18</v>
      </c>
      <c r="G33" s="9">
        <v>25.4</v>
      </c>
      <c r="H33" s="10">
        <v>33.299999999999997</v>
      </c>
      <c r="I33" s="11">
        <v>30.4</v>
      </c>
      <c r="J33" s="12">
        <v>29.6</v>
      </c>
      <c r="K33" s="10">
        <v>33.700000000000003</v>
      </c>
      <c r="L33" s="13">
        <v>27.7</v>
      </c>
      <c r="M33" s="442">
        <v>16.3</v>
      </c>
      <c r="N33" s="7">
        <v>14</v>
      </c>
      <c r="O33" s="3" t="s">
        <v>106</v>
      </c>
    </row>
    <row r="34" spans="1:15" x14ac:dyDescent="0.3">
      <c r="A34" s="35" t="s">
        <v>89</v>
      </c>
      <c r="B34" s="38">
        <v>45179</v>
      </c>
      <c r="C34" s="39">
        <v>44927</v>
      </c>
      <c r="D34" s="40">
        <v>44972</v>
      </c>
      <c r="E34" s="41">
        <v>45014</v>
      </c>
      <c r="F34" s="42">
        <v>45025</v>
      </c>
      <c r="G34" s="43">
        <v>45077</v>
      </c>
      <c r="H34" s="44">
        <v>45102</v>
      </c>
      <c r="I34" s="45">
        <v>45114</v>
      </c>
      <c r="J34" s="46">
        <v>45161</v>
      </c>
      <c r="K34" s="44">
        <v>45179</v>
      </c>
      <c r="L34" s="47">
        <v>45201</v>
      </c>
      <c r="M34" s="443">
        <v>45243</v>
      </c>
      <c r="N34" s="41">
        <v>45272</v>
      </c>
      <c r="O34" s="35" t="s">
        <v>89</v>
      </c>
    </row>
    <row r="35" spans="1:15" x14ac:dyDescent="0.3">
      <c r="A35" s="2" t="s">
        <v>107</v>
      </c>
      <c r="B35" s="18">
        <v>42</v>
      </c>
      <c r="C35" s="17">
        <v>16.8</v>
      </c>
      <c r="D35" s="19">
        <v>18.7</v>
      </c>
      <c r="E35" s="32">
        <v>25.3</v>
      </c>
      <c r="F35" s="21">
        <v>27.7</v>
      </c>
      <c r="G35" s="22">
        <v>32</v>
      </c>
      <c r="H35" s="23">
        <v>36.4</v>
      </c>
      <c r="I35" s="24">
        <v>42</v>
      </c>
      <c r="J35" s="84">
        <v>37.799999999999997</v>
      </c>
      <c r="K35" s="23">
        <v>33.4</v>
      </c>
      <c r="L35" s="26">
        <v>28.8</v>
      </c>
      <c r="M35" s="441">
        <v>20.9</v>
      </c>
      <c r="N35" s="20">
        <v>16.899999999999999</v>
      </c>
      <c r="O35" s="2" t="s">
        <v>107</v>
      </c>
    </row>
    <row r="36" spans="1:15" ht="15" thickBot="1" x14ac:dyDescent="0.35">
      <c r="A36" s="49" t="s">
        <v>89</v>
      </c>
      <c r="B36" s="50">
        <v>43671</v>
      </c>
      <c r="C36" s="491">
        <v>44562</v>
      </c>
      <c r="D36" s="52">
        <v>43522</v>
      </c>
      <c r="E36" s="218">
        <v>44286</v>
      </c>
      <c r="F36" s="54">
        <v>40656</v>
      </c>
      <c r="G36" s="55">
        <v>38499</v>
      </c>
      <c r="H36" s="56">
        <v>40721</v>
      </c>
      <c r="I36" s="57">
        <v>43671</v>
      </c>
      <c r="J36" s="200">
        <v>37843</v>
      </c>
      <c r="K36" s="56">
        <v>41522</v>
      </c>
      <c r="L36" s="59">
        <v>40817</v>
      </c>
      <c r="M36" s="444">
        <v>42315</v>
      </c>
      <c r="N36" s="53">
        <v>44925</v>
      </c>
      <c r="O36" s="49" t="s">
        <v>89</v>
      </c>
    </row>
    <row r="37" spans="1:15" s="501" customFormat="1" ht="15" thickTop="1" x14ac:dyDescent="0.3">
      <c r="A37" s="289" t="s">
        <v>850</v>
      </c>
      <c r="B37" s="151">
        <f>INT(SUM(C37:N37)*100/12)/100</f>
        <v>16.05</v>
      </c>
      <c r="C37" s="492">
        <v>8.1999999999999993</v>
      </c>
      <c r="D37" s="466">
        <v>9.1</v>
      </c>
      <c r="E37" s="493">
        <v>11.8</v>
      </c>
      <c r="F37" s="494">
        <v>13</v>
      </c>
      <c r="G37" s="495">
        <v>17.7</v>
      </c>
      <c r="H37" s="496">
        <v>24.3</v>
      </c>
      <c r="I37" s="497">
        <v>22.6</v>
      </c>
      <c r="J37" s="498">
        <v>22.3</v>
      </c>
      <c r="K37" s="496">
        <v>23.9</v>
      </c>
      <c r="L37" s="499">
        <v>18.3</v>
      </c>
      <c r="M37" s="500">
        <v>11.4</v>
      </c>
      <c r="N37" s="493">
        <v>10</v>
      </c>
      <c r="O37" s="289" t="s">
        <v>850</v>
      </c>
    </row>
    <row r="38" spans="1:15" x14ac:dyDescent="0.3">
      <c r="A38" s="479" t="s">
        <v>113</v>
      </c>
      <c r="B38" s="480">
        <f>INT(SUM(C38:N38)*100/12)/100</f>
        <v>13.79</v>
      </c>
      <c r="C38" s="481">
        <v>5.9</v>
      </c>
      <c r="D38" s="482">
        <v>6.9</v>
      </c>
      <c r="E38" s="483">
        <v>10.1</v>
      </c>
      <c r="F38" s="484">
        <v>13</v>
      </c>
      <c r="G38" s="485">
        <v>16.8</v>
      </c>
      <c r="H38" s="486">
        <v>19.3</v>
      </c>
      <c r="I38" s="487">
        <v>21.4</v>
      </c>
      <c r="J38" s="488">
        <v>21.6</v>
      </c>
      <c r="K38" s="486">
        <v>19.2</v>
      </c>
      <c r="L38" s="489">
        <v>14.9</v>
      </c>
      <c r="M38" s="490">
        <v>9.6</v>
      </c>
      <c r="N38" s="483">
        <v>6.8</v>
      </c>
      <c r="O38" s="479" t="s">
        <v>113</v>
      </c>
    </row>
    <row r="39" spans="1:15" x14ac:dyDescent="0.3">
      <c r="A39" s="2" t="s">
        <v>21</v>
      </c>
      <c r="B39" s="18">
        <f t="shared" ref="B39:N39" si="3">B37-B38</f>
        <v>2.2600000000000016</v>
      </c>
      <c r="C39" s="17">
        <f t="shared" si="3"/>
        <v>2.2999999999999989</v>
      </c>
      <c r="D39" s="19">
        <f t="shared" si="3"/>
        <v>2.1999999999999993</v>
      </c>
      <c r="E39" s="20">
        <f t="shared" si="3"/>
        <v>1.7000000000000011</v>
      </c>
      <c r="F39" s="21">
        <f t="shared" si="3"/>
        <v>0</v>
      </c>
      <c r="G39" s="22">
        <f t="shared" si="3"/>
        <v>0.89999999999999858</v>
      </c>
      <c r="H39" s="23">
        <f t="shared" si="3"/>
        <v>5</v>
      </c>
      <c r="I39" s="24">
        <f t="shared" si="3"/>
        <v>1.2000000000000028</v>
      </c>
      <c r="J39" s="25">
        <f t="shared" si="3"/>
        <v>0.69999999999999929</v>
      </c>
      <c r="K39" s="23">
        <f t="shared" si="3"/>
        <v>4.6999999999999993</v>
      </c>
      <c r="L39" s="26">
        <f t="shared" si="3"/>
        <v>3.4000000000000004</v>
      </c>
      <c r="M39" s="441">
        <f t="shared" si="3"/>
        <v>1.8000000000000007</v>
      </c>
      <c r="N39" s="20">
        <f t="shared" si="3"/>
        <v>3.2</v>
      </c>
      <c r="O39" s="2" t="s">
        <v>21</v>
      </c>
    </row>
    <row r="40" spans="1:15" x14ac:dyDescent="0.3">
      <c r="A40" s="2" t="s">
        <v>104</v>
      </c>
      <c r="B40" s="16"/>
      <c r="C40" s="17">
        <v>-0.6</v>
      </c>
      <c r="D40" s="19">
        <v>0.5</v>
      </c>
      <c r="E40" s="20">
        <v>6.6</v>
      </c>
      <c r="F40" s="21">
        <v>9.3000000000000007</v>
      </c>
      <c r="G40" s="22">
        <v>13.1</v>
      </c>
      <c r="H40" s="23">
        <v>16.3</v>
      </c>
      <c r="I40" s="24">
        <v>18.100000000000001</v>
      </c>
      <c r="J40" s="25">
        <v>18.7</v>
      </c>
      <c r="K40" s="23">
        <v>16.3</v>
      </c>
      <c r="L40" s="26">
        <v>10</v>
      </c>
      <c r="M40" s="441">
        <v>6.1</v>
      </c>
      <c r="N40" s="20">
        <v>2.2000000000000002</v>
      </c>
      <c r="O40" s="2" t="s">
        <v>104</v>
      </c>
    </row>
    <row r="41" spans="1:15" x14ac:dyDescent="0.3">
      <c r="A41" s="2" t="s">
        <v>86</v>
      </c>
      <c r="B41" s="217"/>
      <c r="C41" s="17">
        <v>1963</v>
      </c>
      <c r="D41" s="19">
        <v>1956</v>
      </c>
      <c r="E41" s="20">
        <v>1970</v>
      </c>
      <c r="F41" s="21">
        <v>1986</v>
      </c>
      <c r="G41" s="22">
        <v>1984</v>
      </c>
      <c r="H41" s="23">
        <v>1991</v>
      </c>
      <c r="I41" s="24">
        <v>1965</v>
      </c>
      <c r="J41" s="25">
        <v>1963</v>
      </c>
      <c r="K41" s="23">
        <v>1986</v>
      </c>
      <c r="L41" s="26">
        <v>1974</v>
      </c>
      <c r="M41" s="441">
        <v>1993</v>
      </c>
      <c r="N41" s="20">
        <v>2010</v>
      </c>
      <c r="O41" s="2" t="s">
        <v>86</v>
      </c>
    </row>
    <row r="42" spans="1:15" x14ac:dyDescent="0.3">
      <c r="A42" s="2" t="s">
        <v>105</v>
      </c>
      <c r="B42" s="16"/>
      <c r="C42" s="17">
        <v>9.9</v>
      </c>
      <c r="D42" s="19">
        <v>11.9</v>
      </c>
      <c r="E42" s="20">
        <v>14.8</v>
      </c>
      <c r="F42" s="21">
        <v>18.8</v>
      </c>
      <c r="G42" s="22">
        <v>20.9</v>
      </c>
      <c r="H42" s="23">
        <v>23.9</v>
      </c>
      <c r="I42" s="24">
        <v>27.3</v>
      </c>
      <c r="J42" s="25">
        <v>27.9</v>
      </c>
      <c r="K42" s="23">
        <v>23.9</v>
      </c>
      <c r="L42" s="26">
        <v>18.600000000000001</v>
      </c>
      <c r="M42" s="441">
        <v>13.1</v>
      </c>
      <c r="N42" s="20">
        <v>12.3</v>
      </c>
      <c r="O42" s="2" t="s">
        <v>105</v>
      </c>
    </row>
    <row r="43" spans="1:15" x14ac:dyDescent="0.3">
      <c r="A43" s="2" t="s">
        <v>86</v>
      </c>
      <c r="B43" s="217"/>
      <c r="C43" s="17">
        <v>2007</v>
      </c>
      <c r="D43" s="19">
        <v>1990</v>
      </c>
      <c r="E43" s="20">
        <v>1948</v>
      </c>
      <c r="F43" s="21">
        <v>2020</v>
      </c>
      <c r="G43" s="22">
        <v>1947</v>
      </c>
      <c r="H43" s="23">
        <v>1976</v>
      </c>
      <c r="I43" s="24">
        <v>2006</v>
      </c>
      <c r="J43" s="25">
        <v>1947</v>
      </c>
      <c r="K43" s="23">
        <v>1959</v>
      </c>
      <c r="L43" s="26">
        <v>2022</v>
      </c>
      <c r="M43" s="441">
        <v>1994</v>
      </c>
      <c r="N43" s="20">
        <v>2015</v>
      </c>
      <c r="O43" s="2" t="s">
        <v>86</v>
      </c>
    </row>
    <row r="44" spans="1:15" x14ac:dyDescent="0.3">
      <c r="A44" s="3" t="s">
        <v>106</v>
      </c>
      <c r="B44" s="18">
        <f>MAX(C44:N44)</f>
        <v>33.700000000000003</v>
      </c>
      <c r="C44" s="5">
        <v>13.2</v>
      </c>
      <c r="D44" s="6">
        <v>13.3</v>
      </c>
      <c r="E44" s="7">
        <v>20.6</v>
      </c>
      <c r="F44" s="8">
        <v>17.3</v>
      </c>
      <c r="G44" s="9">
        <v>23.8</v>
      </c>
      <c r="H44" s="10">
        <v>33.700000000000003</v>
      </c>
      <c r="I44" s="11">
        <v>30.6</v>
      </c>
      <c r="J44" s="12">
        <v>28.7</v>
      </c>
      <c r="K44" s="10">
        <v>33.1</v>
      </c>
      <c r="L44" s="13">
        <v>27.5</v>
      </c>
      <c r="M44" s="442">
        <v>15.8</v>
      </c>
      <c r="N44" s="7">
        <v>13.9</v>
      </c>
      <c r="O44" s="3" t="s">
        <v>106</v>
      </c>
    </row>
    <row r="45" spans="1:15" x14ac:dyDescent="0.3">
      <c r="A45" s="35" t="s">
        <v>89</v>
      </c>
      <c r="B45" s="38">
        <v>45102</v>
      </c>
      <c r="C45" s="39">
        <v>44927</v>
      </c>
      <c r="D45" s="40">
        <v>44963</v>
      </c>
      <c r="E45" s="41">
        <v>45014</v>
      </c>
      <c r="F45" s="42">
        <v>45043</v>
      </c>
      <c r="G45" s="43">
        <v>45077</v>
      </c>
      <c r="H45" s="44">
        <v>45102</v>
      </c>
      <c r="I45" s="45">
        <v>45114</v>
      </c>
      <c r="J45" s="46">
        <v>45161</v>
      </c>
      <c r="K45" s="44">
        <v>45179</v>
      </c>
      <c r="L45" s="47">
        <v>45201</v>
      </c>
      <c r="M45" s="443">
        <v>45243</v>
      </c>
      <c r="N45" s="41">
        <v>45272</v>
      </c>
      <c r="O45" s="35" t="s">
        <v>89</v>
      </c>
    </row>
    <row r="46" spans="1:15" x14ac:dyDescent="0.3">
      <c r="A46" s="2" t="s">
        <v>22</v>
      </c>
      <c r="B46" s="18">
        <v>41.3</v>
      </c>
      <c r="C46" s="17">
        <v>17.2</v>
      </c>
      <c r="D46" s="19">
        <v>19.899999999999999</v>
      </c>
      <c r="E46" s="20">
        <v>25.2</v>
      </c>
      <c r="F46" s="21">
        <v>29.3</v>
      </c>
      <c r="G46" s="22">
        <v>32.4</v>
      </c>
      <c r="H46" s="23">
        <v>35.200000000000003</v>
      </c>
      <c r="I46" s="24">
        <v>41.3</v>
      </c>
      <c r="J46" s="84">
        <v>37.299999999999997</v>
      </c>
      <c r="K46" s="23">
        <v>32.799999999999997</v>
      </c>
      <c r="L46" s="26">
        <v>27.8</v>
      </c>
      <c r="M46" s="441">
        <v>21.8</v>
      </c>
      <c r="N46" s="20">
        <v>16.3</v>
      </c>
      <c r="O46" s="2" t="s">
        <v>22</v>
      </c>
    </row>
    <row r="47" spans="1:15" x14ac:dyDescent="0.3">
      <c r="A47" s="2" t="s">
        <v>89</v>
      </c>
      <c r="B47" s="38">
        <v>43671</v>
      </c>
      <c r="C47" s="73">
        <v>13159</v>
      </c>
      <c r="D47" s="74">
        <v>18311</v>
      </c>
      <c r="E47" s="75">
        <v>44286</v>
      </c>
      <c r="F47" s="76">
        <v>18004</v>
      </c>
      <c r="G47" s="77">
        <v>19504</v>
      </c>
      <c r="H47" s="78">
        <v>44730</v>
      </c>
      <c r="I47" s="79">
        <v>43671</v>
      </c>
      <c r="J47" s="46">
        <v>37843</v>
      </c>
      <c r="K47" s="78">
        <v>18145</v>
      </c>
      <c r="L47" s="81">
        <v>40817</v>
      </c>
      <c r="M47" s="445">
        <v>10169</v>
      </c>
      <c r="N47" s="75">
        <v>44925</v>
      </c>
      <c r="O47" s="2" t="s">
        <v>89</v>
      </c>
    </row>
    <row r="48" spans="1:15" x14ac:dyDescent="0.3">
      <c r="A48" s="15" t="s">
        <v>114</v>
      </c>
      <c r="B48" s="16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 t="s">
        <v>114</v>
      </c>
    </row>
    <row r="49" spans="1:15" x14ac:dyDescent="0.3">
      <c r="A49" s="3" t="s">
        <v>849</v>
      </c>
      <c r="B49" s="4">
        <f>INT(SUM(C49:N49)*100/12)/100</f>
        <v>12.82</v>
      </c>
      <c r="C49" s="221">
        <f t="shared" ref="C49:N49" si="4">(C3+C26)/2</f>
        <v>6.33</v>
      </c>
      <c r="D49" s="222">
        <f t="shared" si="4"/>
        <v>6.42</v>
      </c>
      <c r="E49" s="223">
        <f t="shared" si="4"/>
        <v>8.6750000000000007</v>
      </c>
      <c r="F49" s="224">
        <f t="shared" si="4"/>
        <v>9.8150000000000013</v>
      </c>
      <c r="G49" s="225">
        <f t="shared" si="4"/>
        <v>13.975</v>
      </c>
      <c r="H49" s="226">
        <f t="shared" si="4"/>
        <v>19.45</v>
      </c>
      <c r="I49" s="227">
        <f t="shared" si="4"/>
        <v>18.600000000000001</v>
      </c>
      <c r="J49" s="228">
        <f t="shared" si="4"/>
        <v>18.8</v>
      </c>
      <c r="K49" s="226">
        <f t="shared" si="4"/>
        <v>19.399999999999999</v>
      </c>
      <c r="L49" s="229">
        <f t="shared" si="4"/>
        <v>14.6</v>
      </c>
      <c r="M49" s="448">
        <f t="shared" si="4"/>
        <v>9.4250000000000007</v>
      </c>
      <c r="N49" s="251">
        <f t="shared" si="4"/>
        <v>8.41</v>
      </c>
      <c r="O49" s="3" t="s">
        <v>849</v>
      </c>
    </row>
    <row r="50" spans="1:15" x14ac:dyDescent="0.3">
      <c r="A50" s="2" t="s">
        <v>116</v>
      </c>
      <c r="B50" s="18">
        <f>INT(SUM(C50:N50)*100/12)/100</f>
        <v>11.5</v>
      </c>
      <c r="C50" s="231">
        <f t="shared" ref="C50:N50" si="5">(C4+C27)/2</f>
        <v>4.6550000000000002</v>
      </c>
      <c r="D50" s="232">
        <f t="shared" si="5"/>
        <v>5.2650000000000006</v>
      </c>
      <c r="E50" s="233">
        <f t="shared" si="5"/>
        <v>7.66</v>
      </c>
      <c r="F50" s="234">
        <f t="shared" si="5"/>
        <v>10.585000000000001</v>
      </c>
      <c r="G50" s="235">
        <f t="shared" si="5"/>
        <v>13.59</v>
      </c>
      <c r="H50" s="236">
        <f t="shared" si="5"/>
        <v>16.875</v>
      </c>
      <c r="I50" s="237">
        <f t="shared" si="5"/>
        <v>18.754999999999999</v>
      </c>
      <c r="J50" s="238">
        <f t="shared" si="5"/>
        <v>18.685000000000002</v>
      </c>
      <c r="K50" s="236">
        <f t="shared" si="5"/>
        <v>15.885</v>
      </c>
      <c r="L50" s="239">
        <f t="shared" si="5"/>
        <v>12.675000000000001</v>
      </c>
      <c r="M50" s="449">
        <f t="shared" si="5"/>
        <v>8.23</v>
      </c>
      <c r="N50" s="233">
        <f t="shared" si="5"/>
        <v>5.2350000000000003</v>
      </c>
      <c r="O50" s="2" t="s">
        <v>116</v>
      </c>
    </row>
    <row r="51" spans="1:15" x14ac:dyDescent="0.3">
      <c r="A51" s="2" t="s">
        <v>21</v>
      </c>
      <c r="B51" s="18">
        <f t="shared" ref="B51:N51" si="6">B49-B50</f>
        <v>1.3200000000000003</v>
      </c>
      <c r="C51" s="17">
        <f t="shared" si="6"/>
        <v>1.6749999999999998</v>
      </c>
      <c r="D51" s="19">
        <f t="shared" si="6"/>
        <v>1.1549999999999994</v>
      </c>
      <c r="E51" s="20">
        <f t="shared" si="6"/>
        <v>1.0150000000000006</v>
      </c>
      <c r="F51" s="21">
        <f t="shared" si="6"/>
        <v>-0.76999999999999957</v>
      </c>
      <c r="G51" s="22">
        <f t="shared" si="6"/>
        <v>0.38499999999999979</v>
      </c>
      <c r="H51" s="23">
        <f t="shared" si="6"/>
        <v>2.5749999999999993</v>
      </c>
      <c r="I51" s="24">
        <f t="shared" si="6"/>
        <v>-0.15499999999999758</v>
      </c>
      <c r="J51" s="25">
        <f t="shared" si="6"/>
        <v>0.11499999999999844</v>
      </c>
      <c r="K51" s="23">
        <f t="shared" si="6"/>
        <v>3.5149999999999988</v>
      </c>
      <c r="L51" s="26">
        <f t="shared" si="6"/>
        <v>1.9249999999999989</v>
      </c>
      <c r="M51" s="441">
        <f t="shared" si="6"/>
        <v>1.1950000000000003</v>
      </c>
      <c r="N51" s="20">
        <f t="shared" si="6"/>
        <v>3.1749999999999998</v>
      </c>
      <c r="O51" s="2" t="s">
        <v>21</v>
      </c>
    </row>
    <row r="52" spans="1:15" x14ac:dyDescent="0.3">
      <c r="A52" s="2" t="s">
        <v>117</v>
      </c>
      <c r="B52" s="18">
        <v>10.11</v>
      </c>
      <c r="C52" s="17">
        <v>0.60499999999999998</v>
      </c>
      <c r="D52" s="19">
        <v>1.4850000000000001</v>
      </c>
      <c r="E52" s="20">
        <v>4.46</v>
      </c>
      <c r="F52" s="21">
        <v>7.8</v>
      </c>
      <c r="G52" s="22">
        <v>11.5</v>
      </c>
      <c r="H52" s="23">
        <v>15.45</v>
      </c>
      <c r="I52" s="24">
        <v>16.8</v>
      </c>
      <c r="J52" s="25">
        <v>17.350000000000001</v>
      </c>
      <c r="K52" s="23">
        <v>13.94</v>
      </c>
      <c r="L52" s="26">
        <v>8.9600000000000009</v>
      </c>
      <c r="M52" s="441">
        <v>6.7850000000000001</v>
      </c>
      <c r="N52" s="20">
        <v>-5.5E-2</v>
      </c>
      <c r="O52" s="2" t="s">
        <v>117</v>
      </c>
    </row>
    <row r="53" spans="1:15" x14ac:dyDescent="0.3">
      <c r="A53" s="2" t="s">
        <v>86</v>
      </c>
      <c r="B53" s="18">
        <v>2010</v>
      </c>
      <c r="C53" s="17">
        <v>2010</v>
      </c>
      <c r="D53" s="19">
        <v>2012</v>
      </c>
      <c r="E53" s="20">
        <v>2013</v>
      </c>
      <c r="F53" s="21">
        <v>2021</v>
      </c>
      <c r="G53" s="22">
        <v>2010</v>
      </c>
      <c r="H53" s="23">
        <v>2002</v>
      </c>
      <c r="I53" s="24">
        <v>2011</v>
      </c>
      <c r="J53" s="25">
        <v>2006</v>
      </c>
      <c r="K53" s="23">
        <v>2001</v>
      </c>
      <c r="L53" s="26">
        <v>2003</v>
      </c>
      <c r="M53" s="441">
        <v>2010</v>
      </c>
      <c r="N53" s="20">
        <v>2010</v>
      </c>
      <c r="O53" s="2" t="s">
        <v>86</v>
      </c>
    </row>
    <row r="54" spans="1:15" x14ac:dyDescent="0.3">
      <c r="A54" s="2" t="s">
        <v>118</v>
      </c>
      <c r="B54" s="18">
        <v>12.82</v>
      </c>
      <c r="C54" s="17">
        <v>7.88</v>
      </c>
      <c r="D54" s="19">
        <v>7.84</v>
      </c>
      <c r="E54" s="20">
        <v>9.8350000000000009</v>
      </c>
      <c r="F54" s="21">
        <v>13.68</v>
      </c>
      <c r="G54" s="22">
        <v>16.3</v>
      </c>
      <c r="H54" s="23">
        <v>18.600000000000001</v>
      </c>
      <c r="I54" s="24">
        <v>22.1</v>
      </c>
      <c r="J54" s="25">
        <v>20.8</v>
      </c>
      <c r="K54" s="23">
        <v>19.399999999999999</v>
      </c>
      <c r="L54" s="26">
        <v>15.5</v>
      </c>
      <c r="M54" s="441">
        <v>10.54</v>
      </c>
      <c r="N54" s="20">
        <v>9.86</v>
      </c>
      <c r="O54" s="2" t="s">
        <v>118</v>
      </c>
    </row>
    <row r="55" spans="1:15" ht="15" thickBot="1" x14ac:dyDescent="0.35">
      <c r="A55" s="87" t="s">
        <v>86</v>
      </c>
      <c r="B55" s="88">
        <v>2023</v>
      </c>
      <c r="C55" s="89">
        <v>2007</v>
      </c>
      <c r="D55" s="90">
        <v>2002</v>
      </c>
      <c r="E55" s="91">
        <v>2017</v>
      </c>
      <c r="F55" s="92">
        <v>2011</v>
      </c>
      <c r="G55" s="93">
        <v>2008</v>
      </c>
      <c r="H55" s="94">
        <v>2017</v>
      </c>
      <c r="I55" s="95">
        <v>2006</v>
      </c>
      <c r="J55" s="96">
        <v>2022</v>
      </c>
      <c r="K55" s="94">
        <v>2023</v>
      </c>
      <c r="L55" s="97">
        <v>2005</v>
      </c>
      <c r="M55" s="450">
        <v>2015</v>
      </c>
      <c r="N55" s="91">
        <v>2015</v>
      </c>
      <c r="O55" s="87" t="s">
        <v>86</v>
      </c>
    </row>
    <row r="56" spans="1:15" ht="15" thickTop="1" x14ac:dyDescent="0.3">
      <c r="A56" s="61" t="s">
        <v>848</v>
      </c>
      <c r="B56" s="62">
        <f>INT(SUM(C56:N56)*100/12)/100</f>
        <v>12.37</v>
      </c>
      <c r="C56" s="241">
        <f t="shared" ref="C56:N56" si="7">(C14+C37)/2</f>
        <v>5.9499999999999993</v>
      </c>
      <c r="D56" s="242">
        <f t="shared" si="7"/>
        <v>6.1999999999999993</v>
      </c>
      <c r="E56" s="243">
        <f t="shared" si="7"/>
        <v>8.3500000000000014</v>
      </c>
      <c r="F56" s="244">
        <f t="shared" si="7"/>
        <v>9.1999999999999993</v>
      </c>
      <c r="G56" s="245">
        <f t="shared" si="7"/>
        <v>13.149999999999999</v>
      </c>
      <c r="H56" s="246">
        <f t="shared" si="7"/>
        <v>18.7</v>
      </c>
      <c r="I56" s="247">
        <f t="shared" si="7"/>
        <v>18.200000000000003</v>
      </c>
      <c r="J56" s="248">
        <f t="shared" si="7"/>
        <v>18.25</v>
      </c>
      <c r="K56" s="246">
        <f t="shared" si="7"/>
        <v>19.2</v>
      </c>
      <c r="L56" s="249">
        <f t="shared" si="7"/>
        <v>14.4</v>
      </c>
      <c r="M56" s="451">
        <f t="shared" si="7"/>
        <v>8.9</v>
      </c>
      <c r="N56" s="243">
        <f t="shared" si="7"/>
        <v>7.95</v>
      </c>
      <c r="O56" s="61" t="s">
        <v>848</v>
      </c>
    </row>
    <row r="57" spans="1:15" x14ac:dyDescent="0.3">
      <c r="A57" s="2" t="s">
        <v>120</v>
      </c>
      <c r="B57" s="18">
        <f>INT(SUM(C57:N57)*100/12)/100</f>
        <v>10.54</v>
      </c>
      <c r="C57" s="231">
        <f t="shared" ref="C57:N57" si="8">(C15+C38)/2</f>
        <v>3.45</v>
      </c>
      <c r="D57" s="232">
        <f t="shared" si="8"/>
        <v>4</v>
      </c>
      <c r="E57" s="233">
        <f t="shared" si="8"/>
        <v>6.9499999999999993</v>
      </c>
      <c r="F57" s="234">
        <f t="shared" si="8"/>
        <v>8.8000000000000007</v>
      </c>
      <c r="G57" s="235">
        <f t="shared" si="8"/>
        <v>13</v>
      </c>
      <c r="H57" s="236">
        <f t="shared" si="8"/>
        <v>15.5</v>
      </c>
      <c r="I57" s="237">
        <f t="shared" si="8"/>
        <v>16.7</v>
      </c>
      <c r="J57" s="238">
        <f t="shared" si="8"/>
        <v>17.450000000000003</v>
      </c>
      <c r="K57" s="236">
        <f t="shared" si="8"/>
        <v>15.95</v>
      </c>
      <c r="L57" s="239">
        <f t="shared" si="8"/>
        <v>12.3</v>
      </c>
      <c r="M57" s="449">
        <f t="shared" si="8"/>
        <v>7.85</v>
      </c>
      <c r="N57" s="233">
        <f t="shared" si="8"/>
        <v>4.55</v>
      </c>
      <c r="O57" s="2" t="s">
        <v>120</v>
      </c>
    </row>
    <row r="58" spans="1:15" x14ac:dyDescent="0.3">
      <c r="A58" s="2" t="s">
        <v>21</v>
      </c>
      <c r="B58" s="18">
        <f t="shared" ref="B58:N58" si="9">B56-B57</f>
        <v>1.83</v>
      </c>
      <c r="C58" s="17">
        <f t="shared" si="9"/>
        <v>2.4999999999999991</v>
      </c>
      <c r="D58" s="19">
        <f t="shared" si="9"/>
        <v>2.1999999999999993</v>
      </c>
      <c r="E58" s="20">
        <f t="shared" si="9"/>
        <v>1.4000000000000021</v>
      </c>
      <c r="F58" s="21">
        <f t="shared" si="9"/>
        <v>0.39999999999999858</v>
      </c>
      <c r="G58" s="22">
        <f t="shared" si="9"/>
        <v>0.14999999999999858</v>
      </c>
      <c r="H58" s="23">
        <f t="shared" si="9"/>
        <v>3.1999999999999993</v>
      </c>
      <c r="I58" s="24">
        <f t="shared" si="9"/>
        <v>1.5000000000000036</v>
      </c>
      <c r="J58" s="25">
        <f t="shared" si="9"/>
        <v>0.79999999999999716</v>
      </c>
      <c r="K58" s="23">
        <f t="shared" si="9"/>
        <v>3.25</v>
      </c>
      <c r="L58" s="26">
        <f t="shared" si="9"/>
        <v>2.0999999999999996</v>
      </c>
      <c r="M58" s="441">
        <f t="shared" si="9"/>
        <v>1.0500000000000007</v>
      </c>
      <c r="N58" s="20">
        <f t="shared" si="9"/>
        <v>3.4000000000000004</v>
      </c>
      <c r="O58" s="2" t="s">
        <v>21</v>
      </c>
    </row>
    <row r="59" spans="1:15" x14ac:dyDescent="0.3">
      <c r="A59" s="2" t="s">
        <v>117</v>
      </c>
      <c r="B59" s="16"/>
      <c r="C59" s="17">
        <v>-3.1</v>
      </c>
      <c r="D59" s="19">
        <v>-3.6</v>
      </c>
      <c r="E59" s="20">
        <v>3.4</v>
      </c>
      <c r="F59" s="21">
        <v>6.3</v>
      </c>
      <c r="G59" s="22">
        <v>9.6999999999999993</v>
      </c>
      <c r="H59" s="23">
        <v>12.5</v>
      </c>
      <c r="I59" s="24">
        <v>14.9</v>
      </c>
      <c r="J59" s="25">
        <v>14.9</v>
      </c>
      <c r="K59" s="23">
        <v>11.9</v>
      </c>
      <c r="L59" s="26">
        <v>7.6</v>
      </c>
      <c r="M59" s="441">
        <v>3.7</v>
      </c>
      <c r="N59" s="20">
        <v>-0.1</v>
      </c>
      <c r="O59" s="2" t="s">
        <v>117</v>
      </c>
    </row>
    <row r="60" spans="1:15" x14ac:dyDescent="0.3">
      <c r="A60" s="2" t="s">
        <v>86</v>
      </c>
      <c r="B60" s="16"/>
      <c r="C60" s="17">
        <v>1963</v>
      </c>
      <c r="D60" s="19">
        <v>1956</v>
      </c>
      <c r="E60" s="20">
        <v>1955</v>
      </c>
      <c r="F60" s="21">
        <v>1986</v>
      </c>
      <c r="G60" s="22">
        <v>1984</v>
      </c>
      <c r="H60" s="23">
        <v>1972</v>
      </c>
      <c r="I60" s="24" t="s">
        <v>99</v>
      </c>
      <c r="J60" s="25">
        <v>1956</v>
      </c>
      <c r="K60" s="23">
        <v>1986</v>
      </c>
      <c r="L60" s="26">
        <v>1974</v>
      </c>
      <c r="M60" s="441">
        <v>1993</v>
      </c>
      <c r="N60" s="20">
        <v>2010</v>
      </c>
      <c r="O60" s="2" t="s">
        <v>86</v>
      </c>
    </row>
    <row r="61" spans="1:15" x14ac:dyDescent="0.3">
      <c r="A61" s="2" t="s">
        <v>118</v>
      </c>
      <c r="B61" s="16"/>
      <c r="C61" s="17">
        <v>7.7</v>
      </c>
      <c r="D61" s="19">
        <v>8.6</v>
      </c>
      <c r="E61" s="20">
        <v>9.85</v>
      </c>
      <c r="F61" s="21">
        <v>12.65</v>
      </c>
      <c r="G61" s="22">
        <v>15.1</v>
      </c>
      <c r="H61" s="23">
        <v>18.3</v>
      </c>
      <c r="I61" s="24">
        <v>21.3</v>
      </c>
      <c r="J61" s="25">
        <v>21.1</v>
      </c>
      <c r="K61" s="23">
        <v>19.2</v>
      </c>
      <c r="L61" s="26">
        <v>15</v>
      </c>
      <c r="M61" s="441">
        <v>11.2</v>
      </c>
      <c r="N61" s="20">
        <v>10.15</v>
      </c>
      <c r="O61" s="2" t="s">
        <v>118</v>
      </c>
    </row>
    <row r="62" spans="1:15" x14ac:dyDescent="0.3">
      <c r="A62" s="87" t="s">
        <v>86</v>
      </c>
      <c r="B62" s="99"/>
      <c r="C62" s="89">
        <v>2007</v>
      </c>
      <c r="D62" s="90">
        <v>1990</v>
      </c>
      <c r="E62" s="91">
        <v>2017</v>
      </c>
      <c r="F62" s="92">
        <v>2007</v>
      </c>
      <c r="G62" s="93">
        <v>1947</v>
      </c>
      <c r="H62" s="94">
        <v>2017</v>
      </c>
      <c r="I62" s="95">
        <v>2006</v>
      </c>
      <c r="J62" s="96">
        <v>1947</v>
      </c>
      <c r="K62" s="94">
        <v>2023</v>
      </c>
      <c r="L62" s="97">
        <v>2001</v>
      </c>
      <c r="M62" s="450">
        <v>1994</v>
      </c>
      <c r="N62" s="91">
        <v>2015</v>
      </c>
      <c r="O62" s="87" t="s">
        <v>86</v>
      </c>
    </row>
    <row r="63" spans="1:15" x14ac:dyDescent="0.3">
      <c r="A63" s="15" t="s">
        <v>121</v>
      </c>
      <c r="B63" s="16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 t="s">
        <v>121</v>
      </c>
    </row>
    <row r="64" spans="1:15" x14ac:dyDescent="0.3">
      <c r="A64" s="263" t="s">
        <v>847</v>
      </c>
      <c r="B64" s="264">
        <f>SUM(C64:N64)</f>
        <v>28</v>
      </c>
      <c r="C64" s="265">
        <v>9</v>
      </c>
      <c r="D64" s="266">
        <v>10</v>
      </c>
      <c r="E64" s="267">
        <v>4</v>
      </c>
      <c r="F64" s="268">
        <v>2</v>
      </c>
      <c r="G64" s="269">
        <v>0</v>
      </c>
      <c r="H64" s="270">
        <v>0</v>
      </c>
      <c r="I64" s="271">
        <v>0</v>
      </c>
      <c r="J64" s="272">
        <v>0</v>
      </c>
      <c r="K64" s="270">
        <v>0</v>
      </c>
      <c r="L64" s="273">
        <v>0</v>
      </c>
      <c r="M64" s="447">
        <v>0</v>
      </c>
      <c r="N64" s="267">
        <v>3</v>
      </c>
      <c r="O64" s="263" t="s">
        <v>847</v>
      </c>
    </row>
    <row r="65" spans="1:15" x14ac:dyDescent="0.3">
      <c r="A65" s="275" t="s">
        <v>123</v>
      </c>
      <c r="B65" s="253">
        <f>SUM(C65:N65)</f>
        <v>35.07</v>
      </c>
      <c r="C65" s="276">
        <v>10.55</v>
      </c>
      <c r="D65" s="277">
        <v>7.5</v>
      </c>
      <c r="E65" s="278">
        <v>6.5</v>
      </c>
      <c r="F65" s="279">
        <v>3.53</v>
      </c>
      <c r="G65" s="280">
        <v>0</v>
      </c>
      <c r="H65" s="281">
        <v>0</v>
      </c>
      <c r="I65" s="282">
        <v>0</v>
      </c>
      <c r="J65" s="283">
        <v>0</v>
      </c>
      <c r="K65" s="281">
        <v>0</v>
      </c>
      <c r="L65" s="284">
        <v>0</v>
      </c>
      <c r="M65" s="440">
        <v>1.81</v>
      </c>
      <c r="N65" s="278">
        <v>5.18</v>
      </c>
      <c r="O65" s="275" t="s">
        <v>123</v>
      </c>
    </row>
    <row r="66" spans="1:15" x14ac:dyDescent="0.3">
      <c r="A66" s="2" t="s">
        <v>124</v>
      </c>
      <c r="B66" s="18">
        <v>77</v>
      </c>
      <c r="C66" s="17">
        <v>18</v>
      </c>
      <c r="D66" s="19">
        <v>19</v>
      </c>
      <c r="E66" s="20">
        <v>15</v>
      </c>
      <c r="F66" s="21">
        <v>9</v>
      </c>
      <c r="G66" s="22">
        <v>2</v>
      </c>
      <c r="H66" s="23">
        <v>0</v>
      </c>
      <c r="I66" s="24">
        <v>0</v>
      </c>
      <c r="J66" s="25">
        <v>0</v>
      </c>
      <c r="K66" s="23">
        <v>0</v>
      </c>
      <c r="L66" s="26">
        <v>7</v>
      </c>
      <c r="M66" s="441">
        <v>8</v>
      </c>
      <c r="N66" s="20">
        <v>25</v>
      </c>
      <c r="O66" s="2" t="s">
        <v>124</v>
      </c>
    </row>
    <row r="67" spans="1:15" x14ac:dyDescent="0.3">
      <c r="A67" s="2" t="s">
        <v>86</v>
      </c>
      <c r="B67" s="18">
        <v>2010</v>
      </c>
      <c r="C67" s="17">
        <v>2017</v>
      </c>
      <c r="D67" s="19">
        <v>2018</v>
      </c>
      <c r="E67" s="20">
        <v>2006</v>
      </c>
      <c r="F67" s="21">
        <v>2003</v>
      </c>
      <c r="G67" s="22">
        <v>2010</v>
      </c>
      <c r="H67" s="23"/>
      <c r="I67" s="24"/>
      <c r="J67" s="25"/>
      <c r="K67" s="23"/>
      <c r="L67" s="26">
        <v>2003</v>
      </c>
      <c r="M67" s="441">
        <v>2005</v>
      </c>
      <c r="N67" s="20">
        <v>2010</v>
      </c>
      <c r="O67" s="2" t="s">
        <v>86</v>
      </c>
    </row>
    <row r="68" spans="1:15" x14ac:dyDescent="0.3">
      <c r="A68" s="2" t="s">
        <v>125</v>
      </c>
      <c r="B68" s="18">
        <v>19</v>
      </c>
      <c r="C68" s="17">
        <v>2</v>
      </c>
      <c r="D68" s="19">
        <v>0</v>
      </c>
      <c r="E68" s="20">
        <v>0</v>
      </c>
      <c r="F68" s="21">
        <v>0</v>
      </c>
      <c r="G68" s="22">
        <v>0</v>
      </c>
      <c r="H68" s="23">
        <v>0</v>
      </c>
      <c r="I68" s="24">
        <v>0</v>
      </c>
      <c r="J68" s="25">
        <v>0</v>
      </c>
      <c r="K68" s="23">
        <v>0</v>
      </c>
      <c r="L68" s="26">
        <v>0</v>
      </c>
      <c r="M68" s="441">
        <v>0</v>
      </c>
      <c r="N68" s="20">
        <v>0</v>
      </c>
      <c r="O68" s="2" t="s">
        <v>125</v>
      </c>
    </row>
    <row r="69" spans="1:15" x14ac:dyDescent="0.3">
      <c r="A69" s="2" t="s">
        <v>126</v>
      </c>
      <c r="B69" s="18">
        <v>2014</v>
      </c>
      <c r="C69" s="17">
        <v>2018</v>
      </c>
      <c r="D69" s="19">
        <v>2014</v>
      </c>
      <c r="E69" s="20">
        <v>2017</v>
      </c>
      <c r="F69" s="21">
        <v>2018</v>
      </c>
      <c r="G69" s="22">
        <v>2023</v>
      </c>
      <c r="H69" s="23"/>
      <c r="I69" s="24"/>
      <c r="J69" s="25"/>
      <c r="K69" s="23"/>
      <c r="L69" s="26">
        <v>2023</v>
      </c>
      <c r="M69" s="441">
        <v>2023</v>
      </c>
      <c r="N69" s="20">
        <v>2015</v>
      </c>
      <c r="O69" s="2" t="s">
        <v>126</v>
      </c>
    </row>
    <row r="70" spans="1:15" x14ac:dyDescent="0.3">
      <c r="A70" s="2" t="s">
        <v>127</v>
      </c>
      <c r="B70" s="100">
        <v>45261</v>
      </c>
      <c r="C70" s="17"/>
      <c r="D70" s="19"/>
      <c r="E70" s="20"/>
      <c r="F70" s="21"/>
      <c r="G70" s="22"/>
      <c r="H70" s="23"/>
      <c r="I70" s="24"/>
      <c r="J70" s="25"/>
      <c r="K70" s="23"/>
      <c r="L70" s="26"/>
      <c r="M70" s="441"/>
      <c r="N70" s="20"/>
      <c r="O70" s="2" t="s">
        <v>127</v>
      </c>
    </row>
    <row r="71" spans="1:15" x14ac:dyDescent="0.3">
      <c r="A71" s="2" t="s">
        <v>128</v>
      </c>
      <c r="B71" s="38">
        <v>40101</v>
      </c>
      <c r="C71" s="17"/>
      <c r="D71" s="19"/>
      <c r="E71" s="20"/>
      <c r="F71" s="21"/>
      <c r="G71" s="22"/>
      <c r="H71" s="23"/>
      <c r="I71" s="24"/>
      <c r="J71" s="25"/>
      <c r="K71" s="23"/>
      <c r="L71" s="26"/>
      <c r="M71" s="441"/>
      <c r="N71" s="20"/>
      <c r="O71" s="2" t="s">
        <v>128</v>
      </c>
    </row>
    <row r="72" spans="1:15" x14ac:dyDescent="0.3">
      <c r="A72" s="2" t="s">
        <v>129</v>
      </c>
      <c r="B72" s="38">
        <v>41977</v>
      </c>
      <c r="C72" s="17"/>
      <c r="D72" s="19"/>
      <c r="E72" s="20"/>
      <c r="F72" s="21"/>
      <c r="G72" s="22"/>
      <c r="H72" s="23"/>
      <c r="I72" s="24"/>
      <c r="J72" s="25"/>
      <c r="K72" s="23"/>
      <c r="L72" s="26"/>
      <c r="M72" s="441"/>
      <c r="N72" s="20"/>
      <c r="O72" s="2" t="s">
        <v>129</v>
      </c>
    </row>
    <row r="73" spans="1:15" x14ac:dyDescent="0.3">
      <c r="A73" s="2" t="s">
        <v>130</v>
      </c>
      <c r="B73" s="100">
        <v>45021</v>
      </c>
      <c r="C73" s="17"/>
      <c r="D73" s="19"/>
      <c r="E73" s="20"/>
      <c r="F73" s="21"/>
      <c r="G73" s="22"/>
      <c r="H73" s="23"/>
      <c r="I73" s="24"/>
      <c r="J73" s="25"/>
      <c r="K73" s="23"/>
      <c r="L73" s="26"/>
      <c r="M73" s="441"/>
      <c r="N73" s="20"/>
      <c r="O73" s="2" t="s">
        <v>130</v>
      </c>
    </row>
    <row r="74" spans="1:15" x14ac:dyDescent="0.3">
      <c r="A74" s="2" t="s">
        <v>131</v>
      </c>
      <c r="B74" s="38">
        <v>40624</v>
      </c>
      <c r="C74" s="17"/>
      <c r="D74" s="19"/>
      <c r="E74" s="20"/>
      <c r="F74" s="21"/>
      <c r="G74" s="22"/>
      <c r="H74" s="23"/>
      <c r="I74" s="24"/>
      <c r="J74" s="25"/>
      <c r="K74" s="23"/>
      <c r="L74" s="26"/>
      <c r="M74" s="441"/>
      <c r="N74" s="20"/>
      <c r="O74" s="2" t="s">
        <v>131</v>
      </c>
    </row>
    <row r="75" spans="1:15" ht="15" thickBot="1" x14ac:dyDescent="0.35">
      <c r="A75" s="101" t="s">
        <v>132</v>
      </c>
      <c r="B75" s="102">
        <v>38490</v>
      </c>
      <c r="C75" s="103"/>
      <c r="D75" s="104"/>
      <c r="E75" s="105"/>
      <c r="F75" s="106"/>
      <c r="G75" s="107"/>
      <c r="H75" s="108"/>
      <c r="I75" s="109"/>
      <c r="J75" s="110"/>
      <c r="K75" s="108"/>
      <c r="L75" s="111"/>
      <c r="M75" s="452"/>
      <c r="N75" s="105"/>
      <c r="O75" s="101" t="s">
        <v>132</v>
      </c>
    </row>
    <row r="76" spans="1:15" ht="15" thickTop="1" x14ac:dyDescent="0.3">
      <c r="A76" s="61" t="s">
        <v>846</v>
      </c>
      <c r="B76" s="62">
        <f>SUM(C76:N76)</f>
        <v>25</v>
      </c>
      <c r="C76" s="63">
        <v>8</v>
      </c>
      <c r="D76" s="64">
        <v>8</v>
      </c>
      <c r="E76" s="65">
        <v>5</v>
      </c>
      <c r="F76" s="66">
        <v>1</v>
      </c>
      <c r="G76" s="67">
        <v>0</v>
      </c>
      <c r="H76" s="68">
        <v>0</v>
      </c>
      <c r="I76" s="69">
        <v>0</v>
      </c>
      <c r="J76" s="70">
        <v>0</v>
      </c>
      <c r="K76" s="68">
        <v>0</v>
      </c>
      <c r="L76" s="71">
        <v>0</v>
      </c>
      <c r="M76" s="453">
        <v>0</v>
      </c>
      <c r="N76" s="65">
        <v>3</v>
      </c>
      <c r="O76" s="61" t="s">
        <v>846</v>
      </c>
    </row>
    <row r="77" spans="1:15" x14ac:dyDescent="0.3">
      <c r="A77" s="113" t="s">
        <v>134</v>
      </c>
      <c r="B77" s="114">
        <f>SUM(C77:N77)</f>
        <v>49</v>
      </c>
      <c r="C77" s="115">
        <v>12</v>
      </c>
      <c r="D77" s="116">
        <v>11</v>
      </c>
      <c r="E77" s="117">
        <v>7</v>
      </c>
      <c r="F77" s="118">
        <v>3</v>
      </c>
      <c r="G77" s="119">
        <v>0</v>
      </c>
      <c r="H77" s="120">
        <v>0</v>
      </c>
      <c r="I77" s="121">
        <v>0</v>
      </c>
      <c r="J77" s="122">
        <v>0</v>
      </c>
      <c r="K77" s="120">
        <v>0</v>
      </c>
      <c r="L77" s="123">
        <v>1</v>
      </c>
      <c r="M77" s="454">
        <v>5</v>
      </c>
      <c r="N77" s="117">
        <v>10</v>
      </c>
      <c r="O77" s="113" t="s">
        <v>134</v>
      </c>
    </row>
    <row r="78" spans="1:15" x14ac:dyDescent="0.3">
      <c r="A78" s="2" t="s">
        <v>124</v>
      </c>
      <c r="B78" s="125"/>
      <c r="C78" s="17">
        <v>28</v>
      </c>
      <c r="D78" s="19">
        <v>27</v>
      </c>
      <c r="E78" s="20">
        <v>23</v>
      </c>
      <c r="F78" s="21">
        <v>9</v>
      </c>
      <c r="G78" s="22">
        <v>2</v>
      </c>
      <c r="H78" s="23">
        <v>0</v>
      </c>
      <c r="I78" s="24">
        <v>0</v>
      </c>
      <c r="J78" s="25">
        <v>0</v>
      </c>
      <c r="K78" s="23">
        <v>0</v>
      </c>
      <c r="L78" s="26">
        <v>5</v>
      </c>
      <c r="M78" s="441">
        <v>15</v>
      </c>
      <c r="N78" s="20">
        <v>23</v>
      </c>
      <c r="O78" s="2" t="s">
        <v>124</v>
      </c>
    </row>
    <row r="79" spans="1:15" x14ac:dyDescent="0.3">
      <c r="A79" s="2" t="s">
        <v>86</v>
      </c>
      <c r="B79" s="125"/>
      <c r="C79" s="17">
        <v>1963</v>
      </c>
      <c r="D79" s="19">
        <v>1956</v>
      </c>
      <c r="E79" s="20">
        <v>1955</v>
      </c>
      <c r="F79" s="21">
        <v>1956</v>
      </c>
      <c r="G79" s="22">
        <v>1962</v>
      </c>
      <c r="H79" s="23"/>
      <c r="I79" s="24"/>
      <c r="J79" s="25"/>
      <c r="K79" s="23"/>
      <c r="L79" s="26">
        <v>1997</v>
      </c>
      <c r="M79" s="441">
        <v>1985</v>
      </c>
      <c r="N79" s="20">
        <v>1963</v>
      </c>
      <c r="O79" s="2" t="s">
        <v>86</v>
      </c>
    </row>
    <row r="80" spans="1:15" x14ac:dyDescent="0.3">
      <c r="A80" s="2" t="s">
        <v>125</v>
      </c>
      <c r="B80" s="125"/>
      <c r="C80" s="17">
        <v>0</v>
      </c>
      <c r="D80" s="19">
        <v>0</v>
      </c>
      <c r="E80" s="20">
        <v>0</v>
      </c>
      <c r="F80" s="21">
        <v>0</v>
      </c>
      <c r="G80" s="22">
        <v>0</v>
      </c>
      <c r="H80" s="23">
        <v>0</v>
      </c>
      <c r="I80" s="24">
        <v>0</v>
      </c>
      <c r="J80" s="25">
        <v>0</v>
      </c>
      <c r="K80" s="23">
        <v>0</v>
      </c>
      <c r="L80" s="26">
        <v>0</v>
      </c>
      <c r="M80" s="441">
        <v>0</v>
      </c>
      <c r="N80" s="20">
        <v>0</v>
      </c>
      <c r="O80" s="2" t="s">
        <v>125</v>
      </c>
    </row>
    <row r="81" spans="1:15" x14ac:dyDescent="0.3">
      <c r="A81" s="87" t="s">
        <v>126</v>
      </c>
      <c r="B81" s="125"/>
      <c r="C81" s="89">
        <v>2018</v>
      </c>
      <c r="D81" s="90">
        <v>2014</v>
      </c>
      <c r="E81" s="91">
        <v>2017</v>
      </c>
      <c r="F81" s="92">
        <v>2018</v>
      </c>
      <c r="G81" s="93">
        <v>2023</v>
      </c>
      <c r="H81" s="94"/>
      <c r="I81" s="95"/>
      <c r="J81" s="96"/>
      <c r="K81" s="94"/>
      <c r="L81" s="97">
        <v>2023</v>
      </c>
      <c r="M81" s="450">
        <v>2023</v>
      </c>
      <c r="N81" s="91">
        <v>2015</v>
      </c>
      <c r="O81" s="87" t="s">
        <v>126</v>
      </c>
    </row>
    <row r="82" spans="1:15" x14ac:dyDescent="0.3">
      <c r="A82" s="15" t="s">
        <v>135</v>
      </c>
      <c r="B82" s="16"/>
      <c r="C82" s="15"/>
      <c r="D82" s="15"/>
      <c r="E82" s="15"/>
      <c r="F82" s="15"/>
      <c r="G82" s="15"/>
      <c r="H82" s="15"/>
      <c r="I82" s="15"/>
      <c r="J82" s="15"/>
      <c r="K82" s="15"/>
      <c r="L82" s="15" t="s">
        <v>460</v>
      </c>
      <c r="M82" s="15"/>
      <c r="N82" s="15"/>
      <c r="O82" s="15" t="s">
        <v>135</v>
      </c>
    </row>
    <row r="83" spans="1:15" x14ac:dyDescent="0.3">
      <c r="A83" s="263" t="s">
        <v>845</v>
      </c>
      <c r="B83" s="264">
        <f>SUM(C83:N83)</f>
        <v>0</v>
      </c>
      <c r="C83" s="265">
        <v>0</v>
      </c>
      <c r="D83" s="266">
        <v>0</v>
      </c>
      <c r="E83" s="267">
        <v>0</v>
      </c>
      <c r="F83" s="268">
        <v>0</v>
      </c>
      <c r="G83" s="269">
        <v>0</v>
      </c>
      <c r="H83" s="270">
        <v>0</v>
      </c>
      <c r="I83" s="271">
        <v>0</v>
      </c>
      <c r="J83" s="272">
        <v>0</v>
      </c>
      <c r="K83" s="270">
        <v>0</v>
      </c>
      <c r="L83" s="273">
        <v>0</v>
      </c>
      <c r="M83" s="447">
        <v>0</v>
      </c>
      <c r="N83" s="267">
        <v>0</v>
      </c>
      <c r="O83" s="263" t="s">
        <v>845</v>
      </c>
    </row>
    <row r="84" spans="1:15" x14ac:dyDescent="0.3">
      <c r="A84" s="275" t="s">
        <v>137</v>
      </c>
      <c r="B84" s="253">
        <f>SUM(C84:N84)</f>
        <v>5.6899999999999995</v>
      </c>
      <c r="C84" s="276">
        <v>2.25</v>
      </c>
      <c r="D84" s="277">
        <v>1.5</v>
      </c>
      <c r="E84" s="278">
        <v>0.41</v>
      </c>
      <c r="F84" s="279">
        <v>0.06</v>
      </c>
      <c r="G84" s="280">
        <v>0</v>
      </c>
      <c r="H84" s="281">
        <v>0</v>
      </c>
      <c r="I84" s="282">
        <v>0</v>
      </c>
      <c r="J84" s="283">
        <v>0</v>
      </c>
      <c r="K84" s="281">
        <v>0</v>
      </c>
      <c r="L84" s="284">
        <v>0.1</v>
      </c>
      <c r="M84" s="440">
        <v>0.1</v>
      </c>
      <c r="N84" s="278">
        <v>1.27</v>
      </c>
      <c r="O84" s="275" t="s">
        <v>137</v>
      </c>
    </row>
    <row r="85" spans="1:15" x14ac:dyDescent="0.3">
      <c r="A85" s="2" t="s">
        <v>138</v>
      </c>
      <c r="B85" s="18">
        <v>23</v>
      </c>
      <c r="C85" s="17">
        <v>9</v>
      </c>
      <c r="D85" s="19">
        <v>12</v>
      </c>
      <c r="E85" s="20">
        <v>5</v>
      </c>
      <c r="F85" s="21">
        <v>1</v>
      </c>
      <c r="G85" s="22">
        <v>0</v>
      </c>
      <c r="H85" s="23">
        <v>0</v>
      </c>
      <c r="I85" s="24">
        <v>0</v>
      </c>
      <c r="J85" s="25">
        <v>0</v>
      </c>
      <c r="K85" s="23">
        <v>0</v>
      </c>
      <c r="L85" s="26">
        <v>2</v>
      </c>
      <c r="M85" s="441">
        <v>1</v>
      </c>
      <c r="N85" s="20">
        <v>9</v>
      </c>
      <c r="O85" s="2" t="s">
        <v>138</v>
      </c>
    </row>
    <row r="86" spans="1:15" x14ac:dyDescent="0.3">
      <c r="A86" s="2" t="s">
        <v>86</v>
      </c>
      <c r="B86" s="18">
        <v>2010</v>
      </c>
      <c r="C86" s="17">
        <v>2010</v>
      </c>
      <c r="D86" s="19">
        <v>2012</v>
      </c>
      <c r="E86" s="20">
        <v>2005</v>
      </c>
      <c r="F86" s="21">
        <v>2003</v>
      </c>
      <c r="G86" s="22"/>
      <c r="H86" s="23"/>
      <c r="I86" s="24"/>
      <c r="J86" s="25"/>
      <c r="K86" s="23"/>
      <c r="L86" s="26">
        <v>2003</v>
      </c>
      <c r="M86" s="441">
        <v>2016</v>
      </c>
      <c r="N86" s="20">
        <v>2010</v>
      </c>
      <c r="O86" s="2" t="s">
        <v>86</v>
      </c>
    </row>
    <row r="87" spans="1:15" x14ac:dyDescent="0.3">
      <c r="A87" s="2" t="s">
        <v>139</v>
      </c>
      <c r="B87" s="18">
        <v>0</v>
      </c>
      <c r="C87" s="17">
        <v>0</v>
      </c>
      <c r="D87" s="19">
        <v>0</v>
      </c>
      <c r="E87" s="20">
        <v>0</v>
      </c>
      <c r="F87" s="21">
        <v>0</v>
      </c>
      <c r="G87" s="22">
        <v>0</v>
      </c>
      <c r="H87" s="23">
        <v>0</v>
      </c>
      <c r="I87" s="24">
        <v>0</v>
      </c>
      <c r="J87" s="25">
        <v>0</v>
      </c>
      <c r="K87" s="23">
        <v>0</v>
      </c>
      <c r="L87" s="26">
        <v>0</v>
      </c>
      <c r="M87" s="441">
        <v>0</v>
      </c>
      <c r="N87" s="20">
        <v>0</v>
      </c>
      <c r="O87" s="2" t="s">
        <v>139</v>
      </c>
    </row>
    <row r="88" spans="1:15" ht="15" thickBot="1" x14ac:dyDescent="0.35">
      <c r="A88" s="87" t="s">
        <v>126</v>
      </c>
      <c r="B88" s="88">
        <v>2023</v>
      </c>
      <c r="C88" s="89">
        <v>20323</v>
      </c>
      <c r="D88" s="90">
        <v>2023</v>
      </c>
      <c r="E88" s="91">
        <v>2023</v>
      </c>
      <c r="F88" s="92">
        <v>2023</v>
      </c>
      <c r="G88" s="93"/>
      <c r="H88" s="94"/>
      <c r="I88" s="95"/>
      <c r="J88" s="96"/>
      <c r="K88" s="94"/>
      <c r="L88" s="97">
        <v>2023</v>
      </c>
      <c r="M88" s="450">
        <v>2023</v>
      </c>
      <c r="N88" s="91">
        <v>2023</v>
      </c>
      <c r="O88" s="87" t="s">
        <v>126</v>
      </c>
    </row>
    <row r="89" spans="1:15" ht="15" thickTop="1" x14ac:dyDescent="0.3">
      <c r="A89" s="126" t="s">
        <v>140</v>
      </c>
      <c r="B89" s="127">
        <f>SUM(C89:N89)</f>
        <v>7</v>
      </c>
      <c r="C89" s="201">
        <v>3</v>
      </c>
      <c r="D89" s="202">
        <v>2</v>
      </c>
      <c r="E89" s="203">
        <v>0</v>
      </c>
      <c r="F89" s="204">
        <v>0</v>
      </c>
      <c r="G89" s="132">
        <v>0</v>
      </c>
      <c r="H89" s="133">
        <v>0</v>
      </c>
      <c r="I89" s="134">
        <v>0</v>
      </c>
      <c r="J89" s="135">
        <v>0</v>
      </c>
      <c r="K89" s="133">
        <v>0</v>
      </c>
      <c r="L89" s="136">
        <v>0</v>
      </c>
      <c r="M89" s="438">
        <v>0</v>
      </c>
      <c r="N89" s="130">
        <v>2</v>
      </c>
      <c r="O89" s="126" t="s">
        <v>140</v>
      </c>
    </row>
    <row r="90" spans="1:15" x14ac:dyDescent="0.3">
      <c r="A90" s="15" t="s">
        <v>141</v>
      </c>
      <c r="B90" s="16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 t="s">
        <v>141</v>
      </c>
    </row>
    <row r="91" spans="1:15" x14ac:dyDescent="0.3">
      <c r="A91" s="263" t="s">
        <v>844</v>
      </c>
      <c r="B91" s="264">
        <f>SUM(C91:N91)</f>
        <v>0</v>
      </c>
      <c r="C91" s="265">
        <v>0</v>
      </c>
      <c r="D91" s="266">
        <v>0</v>
      </c>
      <c r="E91" s="267">
        <v>0</v>
      </c>
      <c r="F91" s="268">
        <v>0</v>
      </c>
      <c r="G91" s="269">
        <v>0</v>
      </c>
      <c r="H91" s="270">
        <v>0</v>
      </c>
      <c r="I91" s="271">
        <v>0</v>
      </c>
      <c r="J91" s="272">
        <v>0</v>
      </c>
      <c r="K91" s="270">
        <v>0</v>
      </c>
      <c r="L91" s="273">
        <v>0</v>
      </c>
      <c r="M91" s="447">
        <v>0</v>
      </c>
      <c r="N91" s="267">
        <v>0</v>
      </c>
      <c r="O91" s="263" t="s">
        <v>844</v>
      </c>
    </row>
    <row r="92" spans="1:15" x14ac:dyDescent="0.3">
      <c r="A92" s="275" t="s">
        <v>143</v>
      </c>
      <c r="B92" s="253">
        <f>SUM(C92:N92)</f>
        <v>1.02</v>
      </c>
      <c r="C92" s="276">
        <v>0.36</v>
      </c>
      <c r="D92" s="277">
        <v>0.54</v>
      </c>
      <c r="E92" s="278">
        <v>0.06</v>
      </c>
      <c r="F92" s="279">
        <v>0</v>
      </c>
      <c r="G92" s="280">
        <v>0</v>
      </c>
      <c r="H92" s="281">
        <v>0</v>
      </c>
      <c r="I92" s="282">
        <v>0</v>
      </c>
      <c r="J92" s="283">
        <v>0</v>
      </c>
      <c r="K92" s="281">
        <v>0</v>
      </c>
      <c r="L92" s="284">
        <v>0</v>
      </c>
      <c r="M92" s="440">
        <v>0</v>
      </c>
      <c r="N92" s="278">
        <v>0.06</v>
      </c>
      <c r="O92" s="275" t="s">
        <v>143</v>
      </c>
    </row>
    <row r="93" spans="1:15" x14ac:dyDescent="0.3">
      <c r="A93" s="2" t="s">
        <v>144</v>
      </c>
      <c r="B93" s="18">
        <v>9</v>
      </c>
      <c r="C93" s="17">
        <v>4</v>
      </c>
      <c r="D93" s="19">
        <v>9</v>
      </c>
      <c r="E93" s="20">
        <v>1</v>
      </c>
      <c r="F93" s="21">
        <v>0</v>
      </c>
      <c r="G93" s="22">
        <v>0</v>
      </c>
      <c r="H93" s="23">
        <v>0</v>
      </c>
      <c r="I93" s="24">
        <v>0</v>
      </c>
      <c r="J93" s="25">
        <v>0</v>
      </c>
      <c r="K93" s="23">
        <v>0</v>
      </c>
      <c r="L93" s="26">
        <v>0</v>
      </c>
      <c r="M93" s="441">
        <v>0</v>
      </c>
      <c r="N93" s="20">
        <v>1</v>
      </c>
      <c r="O93" s="2" t="s">
        <v>144</v>
      </c>
    </row>
    <row r="94" spans="1:15" x14ac:dyDescent="0.3">
      <c r="A94" s="2" t="s">
        <v>86</v>
      </c>
      <c r="B94" s="18">
        <v>2012</v>
      </c>
      <c r="C94" s="17">
        <v>2009</v>
      </c>
      <c r="D94" s="19">
        <v>2012</v>
      </c>
      <c r="E94" s="20">
        <v>2005</v>
      </c>
      <c r="F94" s="21"/>
      <c r="G94" s="22"/>
      <c r="H94" s="23"/>
      <c r="I94" s="24"/>
      <c r="J94" s="25"/>
      <c r="K94" s="23"/>
      <c r="L94" s="26"/>
      <c r="M94" s="441"/>
      <c r="N94" s="20">
        <v>2010</v>
      </c>
      <c r="O94" s="2" t="s">
        <v>86</v>
      </c>
    </row>
    <row r="95" spans="1:15" x14ac:dyDescent="0.3">
      <c r="A95" s="2" t="s">
        <v>145</v>
      </c>
      <c r="B95" s="18">
        <v>0</v>
      </c>
      <c r="C95" s="17">
        <v>0</v>
      </c>
      <c r="D95" s="19">
        <v>0</v>
      </c>
      <c r="E95" s="20">
        <v>0</v>
      </c>
      <c r="F95" s="21">
        <v>0</v>
      </c>
      <c r="G95" s="22">
        <v>0</v>
      </c>
      <c r="H95" s="23">
        <v>0</v>
      </c>
      <c r="I95" s="24">
        <v>0</v>
      </c>
      <c r="J95" s="25">
        <v>0</v>
      </c>
      <c r="K95" s="23">
        <v>0</v>
      </c>
      <c r="L95" s="26">
        <v>0</v>
      </c>
      <c r="M95" s="441">
        <v>0</v>
      </c>
      <c r="N95" s="20">
        <v>0</v>
      </c>
      <c r="O95" s="2" t="s">
        <v>145</v>
      </c>
    </row>
    <row r="96" spans="1:15" ht="15" thickBot="1" x14ac:dyDescent="0.35">
      <c r="A96" s="87" t="s">
        <v>126</v>
      </c>
      <c r="B96" s="88">
        <v>2023</v>
      </c>
      <c r="C96" s="89">
        <v>2023</v>
      </c>
      <c r="D96" s="90">
        <v>2023</v>
      </c>
      <c r="E96" s="91">
        <v>2023</v>
      </c>
      <c r="F96" s="92">
        <v>2023</v>
      </c>
      <c r="G96" s="93"/>
      <c r="H96" s="94"/>
      <c r="I96" s="95"/>
      <c r="J96" s="96"/>
      <c r="K96" s="94"/>
      <c r="L96" s="97"/>
      <c r="M96" s="450"/>
      <c r="N96" s="91">
        <v>2023</v>
      </c>
      <c r="O96" s="87" t="s">
        <v>126</v>
      </c>
    </row>
    <row r="97" spans="1:15" ht="15" thickTop="1" x14ac:dyDescent="0.3">
      <c r="A97" s="126" t="s">
        <v>146</v>
      </c>
      <c r="B97" s="127">
        <v>1</v>
      </c>
      <c r="C97" s="128">
        <v>1</v>
      </c>
      <c r="D97" s="129">
        <v>0</v>
      </c>
      <c r="E97" s="130">
        <v>0</v>
      </c>
      <c r="F97" s="131">
        <v>0</v>
      </c>
      <c r="G97" s="132">
        <v>0</v>
      </c>
      <c r="H97" s="133">
        <v>0</v>
      </c>
      <c r="I97" s="134">
        <v>0</v>
      </c>
      <c r="J97" s="135">
        <v>0</v>
      </c>
      <c r="K97" s="133">
        <v>0</v>
      </c>
      <c r="L97" s="211">
        <v>0</v>
      </c>
      <c r="M97" s="438">
        <v>0</v>
      </c>
      <c r="N97" s="130">
        <v>0</v>
      </c>
      <c r="O97" s="126" t="s">
        <v>146</v>
      </c>
    </row>
    <row r="98" spans="1:15" x14ac:dyDescent="0.3">
      <c r="A98" s="15" t="s">
        <v>148</v>
      </c>
      <c r="B98" s="16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 t="s">
        <v>148</v>
      </c>
    </row>
    <row r="99" spans="1:15" x14ac:dyDescent="0.3">
      <c r="A99" s="263" t="s">
        <v>843</v>
      </c>
      <c r="B99" s="264">
        <f>SUM(C99:N99)</f>
        <v>0</v>
      </c>
      <c r="C99" s="265">
        <v>0</v>
      </c>
      <c r="D99" s="266">
        <v>0</v>
      </c>
      <c r="E99" s="267">
        <v>0</v>
      </c>
      <c r="F99" s="268">
        <v>0</v>
      </c>
      <c r="G99" s="269">
        <v>0</v>
      </c>
      <c r="H99" s="270">
        <v>0</v>
      </c>
      <c r="I99" s="271">
        <v>0</v>
      </c>
      <c r="J99" s="272">
        <v>0</v>
      </c>
      <c r="K99" s="270">
        <v>0</v>
      </c>
      <c r="L99" s="273">
        <v>0</v>
      </c>
      <c r="M99" s="447">
        <v>0</v>
      </c>
      <c r="N99" s="267">
        <v>0</v>
      </c>
      <c r="O99" s="263" t="s">
        <v>843</v>
      </c>
    </row>
    <row r="100" spans="1:15" x14ac:dyDescent="0.3">
      <c r="A100" s="275" t="s">
        <v>150</v>
      </c>
      <c r="B100" s="253">
        <f>SUM(C100:N100)</f>
        <v>2.06</v>
      </c>
      <c r="C100" s="276">
        <v>0.89</v>
      </c>
      <c r="D100" s="277">
        <v>0.74</v>
      </c>
      <c r="E100" s="278">
        <v>0</v>
      </c>
      <c r="F100" s="279">
        <v>0</v>
      </c>
      <c r="G100" s="280">
        <v>0</v>
      </c>
      <c r="H100" s="281">
        <v>0</v>
      </c>
      <c r="I100" s="282">
        <v>0</v>
      </c>
      <c r="J100" s="283">
        <v>0</v>
      </c>
      <c r="K100" s="281">
        <v>0</v>
      </c>
      <c r="L100" s="284">
        <v>0</v>
      </c>
      <c r="M100" s="440">
        <v>0</v>
      </c>
      <c r="N100" s="278">
        <v>0.43</v>
      </c>
      <c r="O100" s="275" t="s">
        <v>150</v>
      </c>
    </row>
    <row r="101" spans="1:15" x14ac:dyDescent="0.3">
      <c r="A101" s="2" t="s">
        <v>151</v>
      </c>
      <c r="B101" s="18">
        <v>10</v>
      </c>
      <c r="C101" s="17">
        <v>6</v>
      </c>
      <c r="D101" s="19">
        <v>10</v>
      </c>
      <c r="E101" s="20">
        <v>0</v>
      </c>
      <c r="F101" s="21">
        <v>0</v>
      </c>
      <c r="G101" s="22">
        <v>0</v>
      </c>
      <c r="H101" s="23">
        <v>0</v>
      </c>
      <c r="I101" s="24">
        <v>0</v>
      </c>
      <c r="J101" s="25">
        <v>0</v>
      </c>
      <c r="K101" s="23">
        <v>0</v>
      </c>
      <c r="L101" s="26">
        <v>0</v>
      </c>
      <c r="M101" s="441">
        <v>1</v>
      </c>
      <c r="N101" s="20">
        <v>3</v>
      </c>
      <c r="O101" s="2" t="s">
        <v>151</v>
      </c>
    </row>
    <row r="102" spans="1:15" x14ac:dyDescent="0.3">
      <c r="A102" s="2" t="s">
        <v>126</v>
      </c>
      <c r="B102" s="18">
        <v>2010</v>
      </c>
      <c r="C102" s="17">
        <v>2010</v>
      </c>
      <c r="D102" s="19">
        <v>2012</v>
      </c>
      <c r="E102" s="20"/>
      <c r="F102" s="21"/>
      <c r="G102" s="22"/>
      <c r="H102" s="23"/>
      <c r="I102" s="24"/>
      <c r="J102" s="25"/>
      <c r="K102" s="23"/>
      <c r="L102" s="26"/>
      <c r="M102" s="441">
        <v>2010</v>
      </c>
      <c r="N102" s="20">
        <v>2010</v>
      </c>
      <c r="O102" s="2" t="s">
        <v>126</v>
      </c>
    </row>
    <row r="103" spans="1:15" x14ac:dyDescent="0.3">
      <c r="A103" s="2" t="s">
        <v>152</v>
      </c>
      <c r="B103" s="18">
        <v>0</v>
      </c>
      <c r="C103" s="17">
        <v>0</v>
      </c>
      <c r="D103" s="19">
        <v>0</v>
      </c>
      <c r="E103" s="20">
        <v>0</v>
      </c>
      <c r="F103" s="21">
        <v>0</v>
      </c>
      <c r="G103" s="22">
        <v>0</v>
      </c>
      <c r="H103" s="23">
        <v>0</v>
      </c>
      <c r="I103" s="24">
        <v>0</v>
      </c>
      <c r="J103" s="25">
        <v>0</v>
      </c>
      <c r="K103" s="23">
        <v>0</v>
      </c>
      <c r="L103" s="26">
        <v>0</v>
      </c>
      <c r="M103" s="441">
        <v>0</v>
      </c>
      <c r="N103" s="20">
        <v>0</v>
      </c>
      <c r="O103" s="2" t="s">
        <v>152</v>
      </c>
    </row>
    <row r="104" spans="1:15" ht="15" thickBot="1" x14ac:dyDescent="0.35">
      <c r="A104" s="87" t="s">
        <v>126</v>
      </c>
      <c r="B104" s="88">
        <v>2023</v>
      </c>
      <c r="C104" s="89">
        <v>2023</v>
      </c>
      <c r="D104" s="90">
        <v>2023</v>
      </c>
      <c r="E104" s="91"/>
      <c r="F104" s="92"/>
      <c r="G104" s="93"/>
      <c r="H104" s="94"/>
      <c r="I104" s="95"/>
      <c r="J104" s="96"/>
      <c r="K104" s="94"/>
      <c r="L104" s="97"/>
      <c r="M104" s="450">
        <v>2023</v>
      </c>
      <c r="N104" s="91">
        <v>2023</v>
      </c>
      <c r="O104" s="87" t="s">
        <v>126</v>
      </c>
    </row>
    <row r="105" spans="1:15" ht="15" thickTop="1" x14ac:dyDescent="0.3">
      <c r="A105" s="61" t="s">
        <v>842</v>
      </c>
      <c r="B105" s="62">
        <f>SUM(C105:N105)</f>
        <v>0</v>
      </c>
      <c r="C105" s="63">
        <v>0</v>
      </c>
      <c r="D105" s="64">
        <v>0</v>
      </c>
      <c r="E105" s="65">
        <v>0</v>
      </c>
      <c r="F105" s="66">
        <v>0</v>
      </c>
      <c r="G105" s="219">
        <v>0</v>
      </c>
      <c r="H105" s="68">
        <v>0</v>
      </c>
      <c r="I105" s="69">
        <v>0</v>
      </c>
      <c r="J105" s="70">
        <v>0</v>
      </c>
      <c r="K105" s="68">
        <v>0</v>
      </c>
      <c r="L105" s="71">
        <v>0</v>
      </c>
      <c r="M105" s="453">
        <v>0</v>
      </c>
      <c r="N105" s="65">
        <v>0</v>
      </c>
      <c r="O105" s="61" t="s">
        <v>842</v>
      </c>
    </row>
    <row r="106" spans="1:15" x14ac:dyDescent="0.3">
      <c r="A106" s="2" t="s">
        <v>150</v>
      </c>
      <c r="B106" s="18">
        <f>SUM(C106:N106)</f>
        <v>7</v>
      </c>
      <c r="C106" s="17">
        <v>3</v>
      </c>
      <c r="D106" s="19">
        <v>2</v>
      </c>
      <c r="E106" s="20">
        <v>0</v>
      </c>
      <c r="F106" s="21">
        <v>0</v>
      </c>
      <c r="G106" s="22">
        <v>0</v>
      </c>
      <c r="H106" s="23">
        <v>0</v>
      </c>
      <c r="I106" s="24">
        <v>0</v>
      </c>
      <c r="J106" s="25">
        <v>0</v>
      </c>
      <c r="K106" s="23">
        <v>0</v>
      </c>
      <c r="L106" s="26">
        <v>0</v>
      </c>
      <c r="M106" s="441">
        <v>0</v>
      </c>
      <c r="N106" s="20">
        <v>2</v>
      </c>
      <c r="O106" s="2" t="s">
        <v>150</v>
      </c>
    </row>
    <row r="107" spans="1:15" x14ac:dyDescent="0.3">
      <c r="A107" s="2" t="s">
        <v>151</v>
      </c>
      <c r="B107" s="16"/>
      <c r="C107" s="17">
        <v>16</v>
      </c>
      <c r="D107" s="19">
        <v>14</v>
      </c>
      <c r="E107" s="20">
        <v>4</v>
      </c>
      <c r="F107" s="21">
        <v>0</v>
      </c>
      <c r="G107" s="22">
        <v>0</v>
      </c>
      <c r="H107" s="23">
        <v>0</v>
      </c>
      <c r="I107" s="24">
        <v>0</v>
      </c>
      <c r="J107" s="25">
        <v>0</v>
      </c>
      <c r="K107" s="23">
        <v>0</v>
      </c>
      <c r="L107" s="26">
        <v>0</v>
      </c>
      <c r="M107" s="441">
        <v>3</v>
      </c>
      <c r="N107" s="20">
        <v>10</v>
      </c>
      <c r="O107" s="2" t="s">
        <v>151</v>
      </c>
    </row>
    <row r="108" spans="1:15" x14ac:dyDescent="0.3">
      <c r="A108" s="2" t="s">
        <v>126</v>
      </c>
      <c r="B108" s="16"/>
      <c r="C108" s="17">
        <v>1963</v>
      </c>
      <c r="D108" s="19">
        <v>1956</v>
      </c>
      <c r="E108" s="20">
        <v>1971</v>
      </c>
      <c r="F108" s="21"/>
      <c r="G108" s="22"/>
      <c r="H108" s="23"/>
      <c r="I108" s="24"/>
      <c r="J108" s="25"/>
      <c r="K108" s="23"/>
      <c r="L108" s="26"/>
      <c r="M108" s="441" t="s">
        <v>99</v>
      </c>
      <c r="N108" s="20">
        <v>1969</v>
      </c>
      <c r="O108" s="2" t="s">
        <v>126</v>
      </c>
    </row>
    <row r="109" spans="1:15" x14ac:dyDescent="0.3">
      <c r="A109" s="2" t="s">
        <v>152</v>
      </c>
      <c r="B109" s="16"/>
      <c r="C109" s="17">
        <v>0</v>
      </c>
      <c r="D109" s="19">
        <v>0</v>
      </c>
      <c r="E109" s="20">
        <v>0</v>
      </c>
      <c r="F109" s="21">
        <v>0</v>
      </c>
      <c r="G109" s="22">
        <v>0</v>
      </c>
      <c r="H109" s="23">
        <v>0</v>
      </c>
      <c r="I109" s="24">
        <v>0</v>
      </c>
      <c r="J109" s="25">
        <v>0</v>
      </c>
      <c r="K109" s="23">
        <v>0</v>
      </c>
      <c r="L109" s="26">
        <v>0</v>
      </c>
      <c r="M109" s="441">
        <v>0</v>
      </c>
      <c r="N109" s="20">
        <v>0</v>
      </c>
      <c r="O109" s="2" t="s">
        <v>152</v>
      </c>
    </row>
    <row r="110" spans="1:15" x14ac:dyDescent="0.3">
      <c r="A110" s="2" t="s">
        <v>126</v>
      </c>
      <c r="B110" s="16"/>
      <c r="C110" s="17">
        <v>2023</v>
      </c>
      <c r="D110" s="19">
        <v>2023</v>
      </c>
      <c r="E110" s="20">
        <v>2023</v>
      </c>
      <c r="F110" s="21"/>
      <c r="G110" s="22"/>
      <c r="H110" s="23"/>
      <c r="I110" s="24"/>
      <c r="J110" s="25"/>
      <c r="K110" s="23"/>
      <c r="L110" s="26"/>
      <c r="M110" s="441" t="s">
        <v>99</v>
      </c>
      <c r="N110" s="20">
        <v>2023</v>
      </c>
      <c r="O110" s="2" t="s">
        <v>126</v>
      </c>
    </row>
    <row r="111" spans="1:15" x14ac:dyDescent="0.3">
      <c r="A111" s="15" t="s">
        <v>337</v>
      </c>
      <c r="B111" s="16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 t="s">
        <v>337</v>
      </c>
    </row>
    <row r="112" spans="1:15" x14ac:dyDescent="0.3">
      <c r="A112" s="263" t="s">
        <v>841</v>
      </c>
      <c r="B112" s="264">
        <f>SUM(C112:N112)</f>
        <v>133</v>
      </c>
      <c r="C112" s="265">
        <v>0</v>
      </c>
      <c r="D112" s="266">
        <v>0</v>
      </c>
      <c r="E112" s="267">
        <v>1</v>
      </c>
      <c r="F112" s="268">
        <v>0</v>
      </c>
      <c r="G112" s="269">
        <v>11</v>
      </c>
      <c r="H112" s="270">
        <v>29</v>
      </c>
      <c r="I112" s="271">
        <v>28</v>
      </c>
      <c r="J112" s="272">
        <v>27</v>
      </c>
      <c r="K112" s="270">
        <v>26</v>
      </c>
      <c r="L112" s="273">
        <v>11</v>
      </c>
      <c r="M112" s="447">
        <v>0</v>
      </c>
      <c r="N112" s="267">
        <v>0</v>
      </c>
      <c r="O112" s="263" t="s">
        <v>841</v>
      </c>
    </row>
    <row r="113" spans="1:15" x14ac:dyDescent="0.3">
      <c r="A113" s="275" t="s">
        <v>340</v>
      </c>
      <c r="B113" s="253">
        <f>SUM(C113:N113)</f>
        <v>111.85</v>
      </c>
      <c r="C113" s="276">
        <v>0</v>
      </c>
      <c r="D113" s="277">
        <v>0</v>
      </c>
      <c r="E113" s="278">
        <v>1</v>
      </c>
      <c r="F113" s="279">
        <v>5.6</v>
      </c>
      <c r="G113" s="280">
        <v>10.8</v>
      </c>
      <c r="H113" s="281">
        <v>20.13</v>
      </c>
      <c r="I113" s="282">
        <v>26.58</v>
      </c>
      <c r="J113" s="283">
        <v>26.77</v>
      </c>
      <c r="K113" s="281">
        <v>16.829999999999998</v>
      </c>
      <c r="L113" s="284">
        <v>4.04</v>
      </c>
      <c r="M113" s="440">
        <v>0.1</v>
      </c>
      <c r="N113" s="278">
        <v>0</v>
      </c>
      <c r="O113" s="275" t="s">
        <v>340</v>
      </c>
    </row>
    <row r="114" spans="1:15" x14ac:dyDescent="0.3">
      <c r="A114" s="2" t="s">
        <v>341</v>
      </c>
      <c r="B114" s="18">
        <v>133</v>
      </c>
      <c r="C114" s="17">
        <v>0</v>
      </c>
      <c r="D114" s="19">
        <v>0</v>
      </c>
      <c r="E114" s="20">
        <v>6</v>
      </c>
      <c r="F114" s="21">
        <v>16</v>
      </c>
      <c r="G114" s="22">
        <v>21</v>
      </c>
      <c r="H114" s="23">
        <v>29</v>
      </c>
      <c r="I114" s="24">
        <v>31</v>
      </c>
      <c r="J114" s="25">
        <v>31</v>
      </c>
      <c r="K114" s="23">
        <v>29</v>
      </c>
      <c r="L114" s="26">
        <v>12</v>
      </c>
      <c r="M114" s="441">
        <v>1</v>
      </c>
      <c r="N114" s="20">
        <v>0</v>
      </c>
      <c r="O114" s="2" t="s">
        <v>341</v>
      </c>
    </row>
    <row r="115" spans="1:15" x14ac:dyDescent="0.3">
      <c r="A115" s="2" t="s">
        <v>86</v>
      </c>
      <c r="B115" s="18">
        <v>2023</v>
      </c>
      <c r="C115" s="17"/>
      <c r="D115" s="19"/>
      <c r="E115" s="20">
        <v>2012</v>
      </c>
      <c r="F115" s="21">
        <v>2011</v>
      </c>
      <c r="G115" s="22">
        <v>2008</v>
      </c>
      <c r="H115" s="23">
        <v>2023</v>
      </c>
      <c r="I115" s="24">
        <v>2017</v>
      </c>
      <c r="J115" s="25">
        <v>2022</v>
      </c>
      <c r="K115" s="23">
        <v>2006</v>
      </c>
      <c r="L115" s="26">
        <v>2018</v>
      </c>
      <c r="M115" s="441">
        <v>2015</v>
      </c>
      <c r="N115" s="20"/>
      <c r="O115" s="2" t="s">
        <v>86</v>
      </c>
    </row>
    <row r="116" spans="1:15" x14ac:dyDescent="0.3">
      <c r="A116" s="2" t="s">
        <v>342</v>
      </c>
      <c r="B116" s="18">
        <v>105</v>
      </c>
      <c r="C116" s="17">
        <v>0</v>
      </c>
      <c r="D116" s="19">
        <v>0</v>
      </c>
      <c r="E116" s="20">
        <v>0</v>
      </c>
      <c r="F116" s="21">
        <v>0</v>
      </c>
      <c r="G116" s="22">
        <v>3</v>
      </c>
      <c r="H116" s="23">
        <v>15</v>
      </c>
      <c r="I116" s="24">
        <v>21</v>
      </c>
      <c r="J116" s="25">
        <v>21</v>
      </c>
      <c r="K116" s="23">
        <v>4</v>
      </c>
      <c r="L116" s="26">
        <v>0</v>
      </c>
      <c r="M116" s="441">
        <v>0</v>
      </c>
      <c r="N116" s="20">
        <v>0</v>
      </c>
      <c r="O116" s="2" t="s">
        <v>342</v>
      </c>
    </row>
    <row r="117" spans="1:15" x14ac:dyDescent="0.3">
      <c r="A117" s="2" t="s">
        <v>86</v>
      </c>
      <c r="B117" s="18">
        <v>2016</v>
      </c>
      <c r="C117" s="17"/>
      <c r="D117" s="19"/>
      <c r="E117" s="20">
        <v>2020</v>
      </c>
      <c r="F117" s="21">
        <v>2023</v>
      </c>
      <c r="G117" s="22">
        <v>2013</v>
      </c>
      <c r="H117" s="23">
        <v>2002</v>
      </c>
      <c r="I117" s="24">
        <v>2004</v>
      </c>
      <c r="J117" s="25">
        <v>2014</v>
      </c>
      <c r="K117" s="23">
        <v>2001</v>
      </c>
      <c r="L117" s="26">
        <v>2020</v>
      </c>
      <c r="M117" s="441">
        <v>2023</v>
      </c>
      <c r="N117" s="20"/>
      <c r="O117" s="2" t="s">
        <v>86</v>
      </c>
    </row>
    <row r="118" spans="1:15" x14ac:dyDescent="0.3">
      <c r="A118" s="2" t="s">
        <v>343</v>
      </c>
      <c r="B118" s="100">
        <v>45014</v>
      </c>
      <c r="C118" s="17"/>
      <c r="D118" s="19"/>
      <c r="E118" s="20"/>
      <c r="F118" s="21"/>
      <c r="G118" s="22"/>
      <c r="H118" s="23"/>
      <c r="I118" s="24"/>
      <c r="J118" s="25"/>
      <c r="K118" s="23"/>
      <c r="L118" s="26"/>
      <c r="M118" s="441"/>
      <c r="N118" s="20"/>
      <c r="O118" s="2" t="s">
        <v>343</v>
      </c>
    </row>
    <row r="119" spans="1:15" x14ac:dyDescent="0.3">
      <c r="A119" s="2" t="s">
        <v>344</v>
      </c>
      <c r="B119" s="38">
        <v>41707</v>
      </c>
      <c r="C119" s="17"/>
      <c r="D119" s="19"/>
      <c r="E119" s="20"/>
      <c r="F119" s="21"/>
      <c r="G119" s="22"/>
      <c r="H119" s="23"/>
      <c r="I119" s="24"/>
      <c r="J119" s="25"/>
      <c r="K119" s="23"/>
      <c r="L119" s="26"/>
      <c r="M119" s="441"/>
      <c r="N119" s="20"/>
      <c r="O119" s="2" t="s">
        <v>344</v>
      </c>
    </row>
    <row r="120" spans="1:15" x14ac:dyDescent="0.3">
      <c r="A120" s="2" t="s">
        <v>345</v>
      </c>
      <c r="B120" s="38">
        <v>39560</v>
      </c>
      <c r="C120" s="17"/>
      <c r="D120" s="19"/>
      <c r="E120" s="20"/>
      <c r="F120" s="21"/>
      <c r="G120" s="22"/>
      <c r="H120" s="23"/>
      <c r="I120" s="24"/>
      <c r="J120" s="25"/>
      <c r="K120" s="23"/>
      <c r="L120" s="26"/>
      <c r="M120" s="441"/>
      <c r="N120" s="20"/>
      <c r="O120" s="2" t="s">
        <v>345</v>
      </c>
    </row>
    <row r="121" spans="1:15" x14ac:dyDescent="0.3">
      <c r="A121" s="2" t="s">
        <v>346</v>
      </c>
      <c r="B121" s="100">
        <v>45218</v>
      </c>
      <c r="C121" s="17"/>
      <c r="D121" s="19"/>
      <c r="E121" s="20"/>
      <c r="F121" s="21"/>
      <c r="G121" s="22"/>
      <c r="H121" s="23"/>
      <c r="I121" s="24"/>
      <c r="J121" s="25"/>
      <c r="K121" s="23"/>
      <c r="L121" s="26"/>
      <c r="M121" s="441"/>
      <c r="N121" s="20"/>
      <c r="O121" s="2" t="s">
        <v>346</v>
      </c>
    </row>
    <row r="122" spans="1:15" x14ac:dyDescent="0.3">
      <c r="A122" s="2" t="s">
        <v>347</v>
      </c>
      <c r="B122" s="38">
        <v>44097</v>
      </c>
      <c r="C122" s="17"/>
      <c r="D122" s="19"/>
      <c r="E122" s="20"/>
      <c r="F122" s="21"/>
      <c r="G122" s="22"/>
      <c r="H122" s="23"/>
      <c r="I122" s="24"/>
      <c r="J122" s="25"/>
      <c r="K122" s="23"/>
      <c r="L122" s="26"/>
      <c r="M122" s="441"/>
      <c r="N122" s="20"/>
      <c r="O122" s="2" t="s">
        <v>347</v>
      </c>
    </row>
    <row r="123" spans="1:15" x14ac:dyDescent="0.3">
      <c r="A123" s="101" t="s">
        <v>348</v>
      </c>
      <c r="B123" s="102">
        <v>41944</v>
      </c>
      <c r="C123" s="103"/>
      <c r="D123" s="104"/>
      <c r="E123" s="105"/>
      <c r="F123" s="106"/>
      <c r="G123" s="107"/>
      <c r="H123" s="108"/>
      <c r="I123" s="109"/>
      <c r="J123" s="110"/>
      <c r="K123" s="108"/>
      <c r="L123" s="111"/>
      <c r="M123" s="452"/>
      <c r="N123" s="105"/>
      <c r="O123" s="101" t="s">
        <v>348</v>
      </c>
    </row>
    <row r="124" spans="1:15" x14ac:dyDescent="0.3">
      <c r="A124" s="15" t="s">
        <v>154</v>
      </c>
      <c r="B124" s="16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 t="s">
        <v>154</v>
      </c>
    </row>
    <row r="125" spans="1:15" x14ac:dyDescent="0.3">
      <c r="A125" s="263" t="s">
        <v>840</v>
      </c>
      <c r="B125" s="264">
        <f>SUM(C125:N125)</f>
        <v>47</v>
      </c>
      <c r="C125" s="265">
        <v>0</v>
      </c>
      <c r="D125" s="266">
        <v>0</v>
      </c>
      <c r="E125" s="267">
        <v>0</v>
      </c>
      <c r="F125" s="268">
        <v>0</v>
      </c>
      <c r="G125" s="269">
        <v>1</v>
      </c>
      <c r="H125" s="270">
        <v>16</v>
      </c>
      <c r="I125" s="271">
        <v>6</v>
      </c>
      <c r="J125" s="272">
        <v>9</v>
      </c>
      <c r="K125" s="270">
        <v>11</v>
      </c>
      <c r="L125" s="273">
        <v>4</v>
      </c>
      <c r="M125" s="447">
        <v>0</v>
      </c>
      <c r="N125" s="267">
        <v>0</v>
      </c>
      <c r="O125" s="263" t="s">
        <v>840</v>
      </c>
    </row>
    <row r="126" spans="1:15" x14ac:dyDescent="0.3">
      <c r="A126" s="275" t="s">
        <v>156</v>
      </c>
      <c r="B126" s="253">
        <f>SUM(C126:N126)</f>
        <v>35.74</v>
      </c>
      <c r="C126" s="276">
        <v>0</v>
      </c>
      <c r="D126" s="277">
        <v>0</v>
      </c>
      <c r="E126" s="278">
        <v>0.05</v>
      </c>
      <c r="F126" s="279">
        <v>1.1499999999999999</v>
      </c>
      <c r="G126" s="280">
        <v>3.04</v>
      </c>
      <c r="H126" s="281">
        <v>6.4</v>
      </c>
      <c r="I126" s="282">
        <v>11.36</v>
      </c>
      <c r="J126" s="283">
        <v>9.64</v>
      </c>
      <c r="K126" s="281">
        <v>3.82</v>
      </c>
      <c r="L126" s="284">
        <v>0.28000000000000003</v>
      </c>
      <c r="M126" s="440">
        <v>0</v>
      </c>
      <c r="N126" s="278">
        <v>0</v>
      </c>
      <c r="O126" s="275" t="s">
        <v>156</v>
      </c>
    </row>
    <row r="127" spans="1:15" x14ac:dyDescent="0.3">
      <c r="A127" s="2" t="s">
        <v>157</v>
      </c>
      <c r="B127" s="18">
        <v>47</v>
      </c>
      <c r="C127" s="17">
        <v>0</v>
      </c>
      <c r="D127" s="19">
        <v>0</v>
      </c>
      <c r="E127" s="20">
        <v>1</v>
      </c>
      <c r="F127" s="21">
        <v>6</v>
      </c>
      <c r="G127" s="22">
        <v>8</v>
      </c>
      <c r="H127" s="23">
        <v>16</v>
      </c>
      <c r="I127" s="24">
        <v>26</v>
      </c>
      <c r="J127" s="25">
        <v>21</v>
      </c>
      <c r="K127" s="23">
        <v>11</v>
      </c>
      <c r="L127" s="26">
        <v>4</v>
      </c>
      <c r="M127" s="441">
        <v>0</v>
      </c>
      <c r="N127" s="20">
        <v>0</v>
      </c>
      <c r="O127" s="2" t="s">
        <v>157</v>
      </c>
    </row>
    <row r="128" spans="1:15" x14ac:dyDescent="0.3">
      <c r="A128" s="2" t="s">
        <v>86</v>
      </c>
      <c r="B128" s="18">
        <v>2023</v>
      </c>
      <c r="C128" s="17"/>
      <c r="D128" s="19"/>
      <c r="E128" s="20">
        <v>2021</v>
      </c>
      <c r="F128" s="21">
        <v>2011</v>
      </c>
      <c r="G128" s="22">
        <v>2018</v>
      </c>
      <c r="H128" s="23">
        <v>2023</v>
      </c>
      <c r="I128" s="24">
        <v>2006</v>
      </c>
      <c r="J128" s="25">
        <v>2022</v>
      </c>
      <c r="K128" s="23">
        <v>2023</v>
      </c>
      <c r="L128" s="26">
        <v>2023</v>
      </c>
      <c r="M128" s="441"/>
      <c r="N128" s="20"/>
      <c r="O128" s="2" t="s">
        <v>86</v>
      </c>
    </row>
    <row r="129" spans="1:15" x14ac:dyDescent="0.3">
      <c r="A129" s="2" t="s">
        <v>158</v>
      </c>
      <c r="B129" s="18">
        <v>15</v>
      </c>
      <c r="C129" s="17">
        <v>0</v>
      </c>
      <c r="D129" s="19">
        <v>0</v>
      </c>
      <c r="E129" s="20">
        <v>0</v>
      </c>
      <c r="F129" s="21">
        <v>0</v>
      </c>
      <c r="G129" s="22">
        <v>0</v>
      </c>
      <c r="H129" s="23">
        <v>2</v>
      </c>
      <c r="I129" s="24">
        <v>4</v>
      </c>
      <c r="J129" s="25">
        <v>1</v>
      </c>
      <c r="K129" s="23">
        <v>0</v>
      </c>
      <c r="L129" s="26">
        <v>0</v>
      </c>
      <c r="M129" s="441">
        <v>0</v>
      </c>
      <c r="N129" s="20">
        <v>0</v>
      </c>
      <c r="O129" s="2" t="s">
        <v>158</v>
      </c>
    </row>
    <row r="130" spans="1:15" x14ac:dyDescent="0.3">
      <c r="A130" s="2" t="s">
        <v>86</v>
      </c>
      <c r="B130" s="18">
        <v>2007</v>
      </c>
      <c r="C130" s="17"/>
      <c r="D130" s="19"/>
      <c r="E130" s="20">
        <v>2023</v>
      </c>
      <c r="F130" s="21">
        <v>2023</v>
      </c>
      <c r="G130" s="22">
        <v>2021</v>
      </c>
      <c r="H130" s="23">
        <v>2012</v>
      </c>
      <c r="I130" s="24">
        <v>2011</v>
      </c>
      <c r="J130" s="25">
        <v>2021</v>
      </c>
      <c r="K130" s="23">
        <v>2017</v>
      </c>
      <c r="L130" s="26">
        <v>2022</v>
      </c>
      <c r="M130" s="441"/>
      <c r="N130" s="20"/>
      <c r="O130" s="2" t="s">
        <v>86</v>
      </c>
    </row>
    <row r="131" spans="1:15" x14ac:dyDescent="0.3">
      <c r="A131" s="2" t="s">
        <v>159</v>
      </c>
      <c r="B131" s="100">
        <v>45077</v>
      </c>
      <c r="C131" s="17"/>
      <c r="D131" s="19"/>
      <c r="E131" s="20"/>
      <c r="F131" s="21"/>
      <c r="G131" s="22"/>
      <c r="H131" s="23"/>
      <c r="I131" s="24"/>
      <c r="J131" s="25"/>
      <c r="K131" s="23"/>
      <c r="L131" s="26"/>
      <c r="M131" s="441"/>
      <c r="N131" s="20"/>
      <c r="O131" s="2" t="s">
        <v>159</v>
      </c>
    </row>
    <row r="132" spans="1:15" x14ac:dyDescent="0.3">
      <c r="A132" s="2" t="s">
        <v>160</v>
      </c>
      <c r="B132" s="38">
        <v>42834</v>
      </c>
      <c r="C132" s="17"/>
      <c r="D132" s="19"/>
      <c r="E132" s="20"/>
      <c r="F132" s="21"/>
      <c r="G132" s="22"/>
      <c r="H132" s="23"/>
      <c r="I132" s="24"/>
      <c r="J132" s="25"/>
      <c r="K132" s="23"/>
      <c r="L132" s="26"/>
      <c r="M132" s="441"/>
      <c r="N132" s="20"/>
      <c r="O132" s="2" t="s">
        <v>160</v>
      </c>
    </row>
    <row r="133" spans="1:15" x14ac:dyDescent="0.3">
      <c r="A133" s="2" t="s">
        <v>161</v>
      </c>
      <c r="B133" s="38">
        <v>38876</v>
      </c>
      <c r="C133" s="17"/>
      <c r="D133" s="19"/>
      <c r="E133" s="20"/>
      <c r="F133" s="21"/>
      <c r="G133" s="22"/>
      <c r="H133" s="23"/>
      <c r="I133" s="24"/>
      <c r="J133" s="25"/>
      <c r="K133" s="23"/>
      <c r="L133" s="26"/>
      <c r="M133" s="441"/>
      <c r="N133" s="20"/>
      <c r="O133" s="2" t="s">
        <v>161</v>
      </c>
    </row>
    <row r="134" spans="1:15" x14ac:dyDescent="0.3">
      <c r="A134" s="2" t="s">
        <v>162</v>
      </c>
      <c r="B134" s="100">
        <v>45209</v>
      </c>
      <c r="C134" s="17"/>
      <c r="D134" s="19"/>
      <c r="E134" s="20"/>
      <c r="F134" s="21"/>
      <c r="G134" s="22"/>
      <c r="H134" s="23"/>
      <c r="I134" s="24"/>
      <c r="J134" s="25"/>
      <c r="K134" s="23"/>
      <c r="L134" s="26"/>
      <c r="M134" s="441"/>
      <c r="N134" s="20"/>
      <c r="O134" s="2" t="s">
        <v>162</v>
      </c>
    </row>
    <row r="135" spans="1:15" x14ac:dyDescent="0.3">
      <c r="A135" s="2" t="s">
        <v>163</v>
      </c>
      <c r="B135" s="38">
        <v>39299</v>
      </c>
      <c r="C135" s="17"/>
      <c r="D135" s="19"/>
      <c r="E135" s="20"/>
      <c r="F135" s="21"/>
      <c r="G135" s="22"/>
      <c r="H135" s="23"/>
      <c r="I135" s="24"/>
      <c r="J135" s="25"/>
      <c r="K135" s="23"/>
      <c r="L135" s="26"/>
      <c r="M135" s="441"/>
      <c r="N135" s="20"/>
      <c r="O135" s="2" t="s">
        <v>163</v>
      </c>
    </row>
    <row r="136" spans="1:15" ht="15" thickBot="1" x14ac:dyDescent="0.35">
      <c r="A136" s="101" t="s">
        <v>164</v>
      </c>
      <c r="B136" s="102">
        <v>37177</v>
      </c>
      <c r="C136" s="103"/>
      <c r="D136" s="104"/>
      <c r="E136" s="105"/>
      <c r="F136" s="106"/>
      <c r="G136" s="107"/>
      <c r="H136" s="108"/>
      <c r="I136" s="109"/>
      <c r="J136" s="110"/>
      <c r="K136" s="108"/>
      <c r="L136" s="111"/>
      <c r="M136" s="452"/>
      <c r="N136" s="105"/>
      <c r="O136" s="101" t="s">
        <v>164</v>
      </c>
    </row>
    <row r="137" spans="1:15" ht="15" thickTop="1" x14ac:dyDescent="0.3">
      <c r="A137" s="61" t="s">
        <v>839</v>
      </c>
      <c r="B137" s="62">
        <f>SUM(C137:N137)</f>
        <v>42</v>
      </c>
      <c r="C137" s="63">
        <v>0</v>
      </c>
      <c r="D137" s="64">
        <v>0</v>
      </c>
      <c r="E137" s="65">
        <v>0</v>
      </c>
      <c r="F137" s="66">
        <v>0</v>
      </c>
      <c r="G137" s="67">
        <v>0</v>
      </c>
      <c r="H137" s="68">
        <v>12</v>
      </c>
      <c r="I137" s="69">
        <v>7</v>
      </c>
      <c r="J137" s="70">
        <v>8</v>
      </c>
      <c r="K137" s="68">
        <v>11</v>
      </c>
      <c r="L137" s="71">
        <v>4</v>
      </c>
      <c r="M137" s="453">
        <v>0</v>
      </c>
      <c r="N137" s="65">
        <v>0</v>
      </c>
      <c r="O137" s="61" t="s">
        <v>839</v>
      </c>
    </row>
    <row r="138" spans="1:15" x14ac:dyDescent="0.3">
      <c r="A138" s="113" t="s">
        <v>156</v>
      </c>
      <c r="B138" s="114">
        <f>SUM(C138:N138)</f>
        <v>22.75</v>
      </c>
      <c r="C138" s="115">
        <v>0</v>
      </c>
      <c r="D138" s="116">
        <v>0</v>
      </c>
      <c r="E138" s="117">
        <v>0</v>
      </c>
      <c r="F138" s="118">
        <v>0</v>
      </c>
      <c r="G138" s="119">
        <v>1.25</v>
      </c>
      <c r="H138" s="120">
        <v>3</v>
      </c>
      <c r="I138" s="121">
        <v>5.5</v>
      </c>
      <c r="J138" s="122">
        <v>8.25</v>
      </c>
      <c r="K138" s="120">
        <v>4.75</v>
      </c>
      <c r="L138" s="123">
        <v>0</v>
      </c>
      <c r="M138" s="454">
        <v>0</v>
      </c>
      <c r="N138" s="117">
        <v>0</v>
      </c>
      <c r="O138" s="113" t="s">
        <v>156</v>
      </c>
    </row>
    <row r="139" spans="1:15" x14ac:dyDescent="0.3">
      <c r="A139" s="35" t="s">
        <v>157</v>
      </c>
      <c r="B139" s="138"/>
      <c r="C139" s="139">
        <v>0</v>
      </c>
      <c r="D139" s="140">
        <v>0</v>
      </c>
      <c r="E139" s="141">
        <v>1</v>
      </c>
      <c r="F139" s="142">
        <v>3</v>
      </c>
      <c r="G139" s="143">
        <v>8</v>
      </c>
      <c r="H139" s="144">
        <v>12</v>
      </c>
      <c r="I139" s="145">
        <v>21</v>
      </c>
      <c r="J139" s="146">
        <v>26</v>
      </c>
      <c r="K139" s="144">
        <v>13</v>
      </c>
      <c r="L139" s="147">
        <v>4</v>
      </c>
      <c r="M139" s="455"/>
      <c r="N139" s="141">
        <v>0</v>
      </c>
      <c r="O139" s="35" t="s">
        <v>157</v>
      </c>
    </row>
    <row r="140" spans="1:15" x14ac:dyDescent="0.3">
      <c r="A140" s="35" t="s">
        <v>86</v>
      </c>
      <c r="B140" s="138"/>
      <c r="C140" s="139"/>
      <c r="D140" s="140"/>
      <c r="E140" s="141">
        <v>2021</v>
      </c>
      <c r="F140" s="142">
        <v>1945</v>
      </c>
      <c r="G140" s="143">
        <v>1945</v>
      </c>
      <c r="H140" s="144">
        <v>2023</v>
      </c>
      <c r="I140" s="145">
        <v>2018</v>
      </c>
      <c r="J140" s="146">
        <v>1947</v>
      </c>
      <c r="K140" s="144">
        <v>1959</v>
      </c>
      <c r="L140" s="147">
        <v>2023</v>
      </c>
      <c r="M140" s="455"/>
      <c r="N140" s="141"/>
      <c r="O140" s="35" t="s">
        <v>86</v>
      </c>
    </row>
    <row r="141" spans="1:15" x14ac:dyDescent="0.3">
      <c r="A141" s="35" t="s">
        <v>158</v>
      </c>
      <c r="B141" s="138"/>
      <c r="C141" s="139">
        <v>0</v>
      </c>
      <c r="D141" s="140">
        <v>0</v>
      </c>
      <c r="E141" s="141">
        <v>0</v>
      </c>
      <c r="F141" s="142">
        <v>0</v>
      </c>
      <c r="G141" s="143">
        <v>0</v>
      </c>
      <c r="H141" s="144">
        <v>0</v>
      </c>
      <c r="I141" s="145">
        <v>0</v>
      </c>
      <c r="J141" s="146">
        <v>0</v>
      </c>
      <c r="K141" s="144">
        <v>0</v>
      </c>
      <c r="L141" s="147">
        <v>0</v>
      </c>
      <c r="M141" s="455"/>
      <c r="N141" s="141">
        <v>0</v>
      </c>
      <c r="O141" s="35" t="s">
        <v>158</v>
      </c>
    </row>
    <row r="142" spans="1:15" x14ac:dyDescent="0.3">
      <c r="A142" s="149" t="s">
        <v>86</v>
      </c>
      <c r="B142" s="138"/>
      <c r="C142" s="139"/>
      <c r="D142" s="140"/>
      <c r="E142" s="141">
        <v>2022</v>
      </c>
      <c r="F142" s="142">
        <v>2023</v>
      </c>
      <c r="G142" s="143">
        <v>2023</v>
      </c>
      <c r="H142" s="144" t="s">
        <v>99</v>
      </c>
      <c r="I142" s="145" t="s">
        <v>99</v>
      </c>
      <c r="J142" s="146">
        <v>2021</v>
      </c>
      <c r="K142" s="144">
        <v>2017</v>
      </c>
      <c r="L142" s="147">
        <v>2022</v>
      </c>
      <c r="M142" s="455"/>
      <c r="N142" s="141"/>
      <c r="O142" s="149" t="s">
        <v>86</v>
      </c>
    </row>
    <row r="143" spans="1:15" x14ac:dyDescent="0.3">
      <c r="A143" s="15" t="s">
        <v>166</v>
      </c>
      <c r="B143" s="16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 t="s">
        <v>166</v>
      </c>
    </row>
    <row r="144" spans="1:15" x14ac:dyDescent="0.3">
      <c r="A144" s="263" t="s">
        <v>838</v>
      </c>
      <c r="B144" s="264">
        <f>SUM(C144:N144)</f>
        <v>11.059999999999999</v>
      </c>
      <c r="C144" s="265">
        <v>0</v>
      </c>
      <c r="D144" s="266">
        <v>0</v>
      </c>
      <c r="E144" s="267">
        <v>0</v>
      </c>
      <c r="F144" s="268">
        <v>0</v>
      </c>
      <c r="G144" s="269">
        <v>0.06</v>
      </c>
      <c r="H144" s="270">
        <v>4</v>
      </c>
      <c r="I144" s="271">
        <v>1</v>
      </c>
      <c r="J144" s="272">
        <v>0</v>
      </c>
      <c r="K144" s="270">
        <v>6</v>
      </c>
      <c r="L144" s="273">
        <v>0</v>
      </c>
      <c r="M144" s="447">
        <v>0</v>
      </c>
      <c r="N144" s="267">
        <v>0</v>
      </c>
      <c r="O144" s="263" t="s">
        <v>838</v>
      </c>
    </row>
    <row r="145" spans="1:15" x14ac:dyDescent="0.3">
      <c r="A145" s="275" t="s">
        <v>168</v>
      </c>
      <c r="B145" s="253">
        <f>SUM(C145:N145)</f>
        <v>8.34</v>
      </c>
      <c r="C145" s="276">
        <v>0</v>
      </c>
      <c r="D145" s="277">
        <v>0</v>
      </c>
      <c r="E145" s="278">
        <v>0</v>
      </c>
      <c r="F145" s="279">
        <v>0</v>
      </c>
      <c r="G145" s="280">
        <v>0.06</v>
      </c>
      <c r="H145" s="281">
        <v>1.45</v>
      </c>
      <c r="I145" s="282">
        <v>3.23</v>
      </c>
      <c r="J145" s="283">
        <v>3.09</v>
      </c>
      <c r="K145" s="281">
        <v>0.51</v>
      </c>
      <c r="L145" s="284">
        <v>0</v>
      </c>
      <c r="M145" s="440">
        <v>0</v>
      </c>
      <c r="N145" s="278">
        <v>0</v>
      </c>
      <c r="O145" s="275" t="s">
        <v>168</v>
      </c>
    </row>
    <row r="146" spans="1:15" x14ac:dyDescent="0.3">
      <c r="A146" s="2" t="s">
        <v>169</v>
      </c>
      <c r="B146" s="18">
        <v>16</v>
      </c>
      <c r="C146" s="17">
        <v>0</v>
      </c>
      <c r="D146" s="19">
        <v>0</v>
      </c>
      <c r="E146" s="20">
        <v>0</v>
      </c>
      <c r="F146" s="21">
        <v>0</v>
      </c>
      <c r="G146" s="22">
        <v>1</v>
      </c>
      <c r="H146" s="23">
        <v>4</v>
      </c>
      <c r="I146" s="24">
        <v>13</v>
      </c>
      <c r="J146" s="25">
        <v>10</v>
      </c>
      <c r="K146" s="23">
        <v>6</v>
      </c>
      <c r="L146" s="26">
        <v>0</v>
      </c>
      <c r="M146" s="441">
        <v>0</v>
      </c>
      <c r="N146" s="20">
        <v>0</v>
      </c>
      <c r="O146" s="2" t="s">
        <v>169</v>
      </c>
    </row>
    <row r="147" spans="1:15" x14ac:dyDescent="0.3">
      <c r="A147" s="2" t="s">
        <v>86</v>
      </c>
      <c r="B147" s="18">
        <v>2006</v>
      </c>
      <c r="C147" s="17"/>
      <c r="D147" s="19"/>
      <c r="E147" s="20"/>
      <c r="F147" s="21"/>
      <c r="G147" s="22">
        <v>2005</v>
      </c>
      <c r="H147" s="23">
        <v>2005</v>
      </c>
      <c r="I147" s="24">
        <v>2006</v>
      </c>
      <c r="J147" s="25">
        <v>2003</v>
      </c>
      <c r="K147" s="23">
        <v>2023</v>
      </c>
      <c r="L147" s="26"/>
      <c r="M147" s="441"/>
      <c r="N147" s="20"/>
      <c r="O147" s="2" t="s">
        <v>86</v>
      </c>
    </row>
    <row r="148" spans="1:15" x14ac:dyDescent="0.3">
      <c r="A148" s="2" t="s">
        <v>170</v>
      </c>
      <c r="B148" s="18">
        <v>1</v>
      </c>
      <c r="C148" s="17">
        <v>0</v>
      </c>
      <c r="D148" s="19">
        <v>0</v>
      </c>
      <c r="E148" s="20">
        <v>0</v>
      </c>
      <c r="F148" s="21">
        <v>0</v>
      </c>
      <c r="G148" s="22">
        <v>0</v>
      </c>
      <c r="H148" s="23">
        <v>0</v>
      </c>
      <c r="I148" s="24">
        <v>0</v>
      </c>
      <c r="J148" s="25">
        <v>0</v>
      </c>
      <c r="K148" s="23">
        <v>0</v>
      </c>
      <c r="L148" s="26">
        <v>0</v>
      </c>
      <c r="M148" s="441">
        <v>0</v>
      </c>
      <c r="N148" s="20">
        <v>0</v>
      </c>
      <c r="O148" s="2" t="s">
        <v>170</v>
      </c>
    </row>
    <row r="149" spans="1:15" x14ac:dyDescent="0.3">
      <c r="A149" s="87" t="s">
        <v>86</v>
      </c>
      <c r="B149" s="88">
        <v>2021</v>
      </c>
      <c r="C149" s="89"/>
      <c r="D149" s="90"/>
      <c r="E149" s="91"/>
      <c r="F149" s="92"/>
      <c r="G149" s="93">
        <v>2023</v>
      </c>
      <c r="H149" s="94">
        <v>2016</v>
      </c>
      <c r="I149" s="95">
        <v>2021</v>
      </c>
      <c r="J149" s="96">
        <v>2023</v>
      </c>
      <c r="K149" s="94">
        <v>2022</v>
      </c>
      <c r="L149" s="97"/>
      <c r="M149" s="450"/>
      <c r="N149" s="91"/>
      <c r="O149" s="87" t="s">
        <v>86</v>
      </c>
    </row>
    <row r="150" spans="1:15" x14ac:dyDescent="0.3">
      <c r="A150" s="2" t="s">
        <v>171</v>
      </c>
      <c r="B150" s="100">
        <v>45086</v>
      </c>
      <c r="C150" s="17"/>
      <c r="D150" s="19"/>
      <c r="E150" s="20"/>
      <c r="F150" s="21"/>
      <c r="G150" s="22"/>
      <c r="H150" s="23"/>
      <c r="I150" s="24"/>
      <c r="J150" s="25"/>
      <c r="K150" s="23"/>
      <c r="L150" s="26"/>
      <c r="M150" s="441"/>
      <c r="N150" s="20"/>
      <c r="O150" s="2" t="s">
        <v>171</v>
      </c>
    </row>
    <row r="151" spans="1:15" x14ac:dyDescent="0.3">
      <c r="A151" s="2" t="s">
        <v>172</v>
      </c>
      <c r="B151" s="38">
        <v>38499</v>
      </c>
      <c r="C151" s="17"/>
      <c r="D151" s="19"/>
      <c r="E151" s="20"/>
      <c r="F151" s="21"/>
      <c r="G151" s="22"/>
      <c r="H151" s="23"/>
      <c r="I151" s="24"/>
      <c r="J151" s="25"/>
      <c r="K151" s="23"/>
      <c r="L151" s="26"/>
      <c r="M151" s="441"/>
      <c r="N151" s="20"/>
      <c r="O151" s="2" t="s">
        <v>172</v>
      </c>
    </row>
    <row r="152" spans="1:15" x14ac:dyDescent="0.3">
      <c r="A152" s="2" t="s">
        <v>173</v>
      </c>
      <c r="B152" s="38">
        <v>39657</v>
      </c>
      <c r="C152" s="17"/>
      <c r="D152" s="19"/>
      <c r="E152" s="20"/>
      <c r="F152" s="21"/>
      <c r="G152" s="22"/>
      <c r="H152" s="23"/>
      <c r="I152" s="24"/>
      <c r="J152" s="25"/>
      <c r="K152" s="23"/>
      <c r="L152" s="26"/>
      <c r="M152" s="441"/>
      <c r="N152" s="20"/>
      <c r="O152" s="2" t="s">
        <v>173</v>
      </c>
    </row>
    <row r="153" spans="1:15" x14ac:dyDescent="0.3">
      <c r="A153" s="2" t="s">
        <v>174</v>
      </c>
      <c r="B153" s="100">
        <v>45179</v>
      </c>
      <c r="C153" s="17"/>
      <c r="D153" s="19"/>
      <c r="E153" s="20"/>
      <c r="F153" s="21"/>
      <c r="G153" s="22"/>
      <c r="H153" s="23"/>
      <c r="I153" s="24"/>
      <c r="J153" s="25"/>
      <c r="K153" s="23"/>
      <c r="L153" s="26"/>
      <c r="M153" s="441"/>
      <c r="N153" s="20"/>
      <c r="O153" s="2" t="s">
        <v>174</v>
      </c>
    </row>
    <row r="154" spans="1:15" x14ac:dyDescent="0.3">
      <c r="A154" s="2" t="s">
        <v>175</v>
      </c>
      <c r="B154" s="38">
        <v>44363</v>
      </c>
      <c r="C154" s="17"/>
      <c r="D154" s="19"/>
      <c r="E154" s="20"/>
      <c r="F154" s="21"/>
      <c r="G154" s="22"/>
      <c r="H154" s="23"/>
      <c r="I154" s="24"/>
      <c r="J154" s="25"/>
      <c r="K154" s="23"/>
      <c r="L154" s="26"/>
      <c r="M154" s="441"/>
      <c r="N154" s="20"/>
      <c r="O154" s="2" t="s">
        <v>175</v>
      </c>
    </row>
    <row r="155" spans="1:15" ht="15" thickBot="1" x14ac:dyDescent="0.35">
      <c r="A155" s="101" t="s">
        <v>176</v>
      </c>
      <c r="B155" s="102">
        <v>37885</v>
      </c>
      <c r="C155" s="103"/>
      <c r="D155" s="104"/>
      <c r="E155" s="105"/>
      <c r="F155" s="106"/>
      <c r="G155" s="107"/>
      <c r="H155" s="108"/>
      <c r="I155" s="109"/>
      <c r="J155" s="110"/>
      <c r="K155" s="108"/>
      <c r="L155" s="111"/>
      <c r="M155" s="452"/>
      <c r="N155" s="105"/>
      <c r="O155" s="101" t="s">
        <v>176</v>
      </c>
    </row>
    <row r="156" spans="1:15" ht="15" thickTop="1" x14ac:dyDescent="0.3">
      <c r="A156" s="61" t="s">
        <v>837</v>
      </c>
      <c r="B156" s="62">
        <f>SUM(C156:N156)</f>
        <v>7</v>
      </c>
      <c r="C156" s="63">
        <v>0</v>
      </c>
      <c r="D156" s="64">
        <v>0</v>
      </c>
      <c r="E156" s="65">
        <v>0</v>
      </c>
      <c r="F156" s="66">
        <v>0</v>
      </c>
      <c r="G156" s="67">
        <v>0</v>
      </c>
      <c r="H156" s="68">
        <v>1</v>
      </c>
      <c r="I156" s="69">
        <v>1</v>
      </c>
      <c r="J156" s="70">
        <v>0</v>
      </c>
      <c r="K156" s="68">
        <v>5</v>
      </c>
      <c r="L156" s="71">
        <v>0</v>
      </c>
      <c r="M156" s="453">
        <v>0</v>
      </c>
      <c r="N156" s="65">
        <v>0</v>
      </c>
      <c r="O156" s="61" t="s">
        <v>837</v>
      </c>
    </row>
    <row r="157" spans="1:15" x14ac:dyDescent="0.3">
      <c r="A157" s="2" t="s">
        <v>168</v>
      </c>
      <c r="B157" s="18">
        <f>SUM(C157:N157)</f>
        <v>3</v>
      </c>
      <c r="C157" s="17">
        <v>0</v>
      </c>
      <c r="D157" s="19">
        <v>0</v>
      </c>
      <c r="E157" s="20">
        <v>0</v>
      </c>
      <c r="F157" s="21">
        <v>0</v>
      </c>
      <c r="G157" s="22">
        <v>0</v>
      </c>
      <c r="H157" s="23">
        <v>1</v>
      </c>
      <c r="I157" s="24">
        <v>1</v>
      </c>
      <c r="J157" s="25">
        <v>1</v>
      </c>
      <c r="K157" s="23">
        <v>0</v>
      </c>
      <c r="L157" s="26">
        <v>0</v>
      </c>
      <c r="M157" s="441">
        <v>0</v>
      </c>
      <c r="N157" s="20">
        <v>0</v>
      </c>
      <c r="O157" s="2" t="s">
        <v>168</v>
      </c>
    </row>
    <row r="158" spans="1:15" x14ac:dyDescent="0.3">
      <c r="A158" s="2" t="s">
        <v>169</v>
      </c>
      <c r="B158" s="16"/>
      <c r="C158" s="17">
        <v>0</v>
      </c>
      <c r="D158" s="19">
        <v>0</v>
      </c>
      <c r="E158" s="20">
        <v>0</v>
      </c>
      <c r="F158" s="21">
        <v>0</v>
      </c>
      <c r="G158" s="22">
        <v>4</v>
      </c>
      <c r="H158" s="23">
        <v>7</v>
      </c>
      <c r="I158" s="24">
        <v>7</v>
      </c>
      <c r="J158" s="25">
        <v>9</v>
      </c>
      <c r="K158" s="23">
        <v>5</v>
      </c>
      <c r="L158" s="26">
        <v>0</v>
      </c>
      <c r="M158" s="441">
        <v>0</v>
      </c>
      <c r="N158" s="20">
        <v>0</v>
      </c>
      <c r="O158" s="2" t="s">
        <v>169</v>
      </c>
    </row>
    <row r="159" spans="1:15" x14ac:dyDescent="0.3">
      <c r="A159" s="2" t="s">
        <v>86</v>
      </c>
      <c r="B159" s="16"/>
      <c r="C159" s="17"/>
      <c r="D159" s="19"/>
      <c r="E159" s="20"/>
      <c r="F159" s="21"/>
      <c r="G159" s="22">
        <v>1947</v>
      </c>
      <c r="H159" s="23">
        <v>1976</v>
      </c>
      <c r="I159" s="24">
        <v>2006</v>
      </c>
      <c r="J159" s="25">
        <v>2020</v>
      </c>
      <c r="K159" s="23">
        <v>2023</v>
      </c>
      <c r="L159" s="26"/>
      <c r="M159" s="441"/>
      <c r="N159" s="20"/>
      <c r="O159" s="2" t="s">
        <v>86</v>
      </c>
    </row>
    <row r="160" spans="1:15" x14ac:dyDescent="0.3">
      <c r="A160" s="2" t="s">
        <v>170</v>
      </c>
      <c r="B160" s="16"/>
      <c r="C160" s="17">
        <v>0</v>
      </c>
      <c r="D160" s="19">
        <v>0</v>
      </c>
      <c r="E160" s="20">
        <v>0</v>
      </c>
      <c r="F160" s="21">
        <v>0</v>
      </c>
      <c r="G160" s="22">
        <v>0</v>
      </c>
      <c r="H160" s="23">
        <v>0</v>
      </c>
      <c r="I160" s="24">
        <v>0</v>
      </c>
      <c r="J160" s="25">
        <v>0</v>
      </c>
      <c r="K160" s="23">
        <v>0</v>
      </c>
      <c r="L160" s="26">
        <v>0</v>
      </c>
      <c r="M160" s="441">
        <v>0</v>
      </c>
      <c r="N160" s="20">
        <v>0</v>
      </c>
      <c r="O160" s="2" t="s">
        <v>170</v>
      </c>
    </row>
    <row r="161" spans="1:15" x14ac:dyDescent="0.3">
      <c r="A161" s="87" t="s">
        <v>86</v>
      </c>
      <c r="B161" s="16"/>
      <c r="C161" s="17"/>
      <c r="D161" s="19"/>
      <c r="E161" s="20"/>
      <c r="F161" s="21"/>
      <c r="G161" s="22">
        <v>2023</v>
      </c>
      <c r="H161" s="23">
        <v>2018</v>
      </c>
      <c r="I161" s="24">
        <v>2021</v>
      </c>
      <c r="J161" s="25">
        <v>2023</v>
      </c>
      <c r="K161" s="23">
        <v>2022</v>
      </c>
      <c r="L161" s="26"/>
      <c r="M161" s="441"/>
      <c r="N161" s="20"/>
      <c r="O161" s="87" t="s">
        <v>86</v>
      </c>
    </row>
    <row r="162" spans="1:15" x14ac:dyDescent="0.3">
      <c r="A162" s="15" t="s">
        <v>178</v>
      </c>
      <c r="B162" s="16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 t="s">
        <v>178</v>
      </c>
    </row>
    <row r="163" spans="1:15" x14ac:dyDescent="0.3">
      <c r="A163" s="263" t="s">
        <v>26</v>
      </c>
      <c r="B163" s="264">
        <f>SUM(C163:N163)</f>
        <v>1064.2</v>
      </c>
      <c r="C163" s="265">
        <v>90.4</v>
      </c>
      <c r="D163" s="266">
        <v>6</v>
      </c>
      <c r="E163" s="267">
        <v>146.19999999999999</v>
      </c>
      <c r="F163" s="268">
        <v>83.6</v>
      </c>
      <c r="G163" s="269">
        <v>52.8</v>
      </c>
      <c r="H163" s="270">
        <v>23.2</v>
      </c>
      <c r="I163" s="271">
        <v>139.6</v>
      </c>
      <c r="J163" s="272">
        <v>86</v>
      </c>
      <c r="K163" s="270">
        <v>70.2</v>
      </c>
      <c r="L163" s="273">
        <v>100.6</v>
      </c>
      <c r="M163" s="447">
        <v>196.6</v>
      </c>
      <c r="N163" s="267">
        <v>69</v>
      </c>
      <c r="O163" s="263" t="s">
        <v>26</v>
      </c>
    </row>
    <row r="164" spans="1:15" x14ac:dyDescent="0.3">
      <c r="A164" s="275" t="s">
        <v>180</v>
      </c>
      <c r="B164" s="253">
        <f>SUM(C164:N164)</f>
        <v>754.61</v>
      </c>
      <c r="C164" s="276">
        <v>66.290000000000006</v>
      </c>
      <c r="D164" s="277">
        <v>57.45</v>
      </c>
      <c r="E164" s="278">
        <v>56.94</v>
      </c>
      <c r="F164" s="279">
        <v>38.340000000000003</v>
      </c>
      <c r="G164" s="280">
        <v>56.55</v>
      </c>
      <c r="H164" s="281">
        <v>54.48</v>
      </c>
      <c r="I164" s="286">
        <v>62.64</v>
      </c>
      <c r="J164" s="283">
        <v>76.989999999999995</v>
      </c>
      <c r="K164" s="281">
        <v>54.91</v>
      </c>
      <c r="L164" s="284">
        <v>66.16</v>
      </c>
      <c r="M164" s="440">
        <v>81.459999999999994</v>
      </c>
      <c r="N164" s="278">
        <v>82.4</v>
      </c>
      <c r="O164" s="275" t="s">
        <v>180</v>
      </c>
    </row>
    <row r="165" spans="1:15" x14ac:dyDescent="0.3">
      <c r="A165" s="2" t="s">
        <v>28</v>
      </c>
      <c r="B165" s="18">
        <f t="shared" ref="B165:N165" si="10">INT((B163-B164)*10000/B164)/100</f>
        <v>41.02</v>
      </c>
      <c r="C165" s="17">
        <f t="shared" si="10"/>
        <v>36.369999999999997</v>
      </c>
      <c r="D165" s="19">
        <f t="shared" si="10"/>
        <v>-89.56</v>
      </c>
      <c r="E165" s="20">
        <f t="shared" si="10"/>
        <v>156.76</v>
      </c>
      <c r="F165" s="21">
        <f t="shared" si="10"/>
        <v>118.04</v>
      </c>
      <c r="G165" s="22">
        <f t="shared" si="10"/>
        <v>-6.64</v>
      </c>
      <c r="H165" s="23">
        <f t="shared" si="10"/>
        <v>-57.42</v>
      </c>
      <c r="I165" s="24">
        <f t="shared" si="10"/>
        <v>122.86</v>
      </c>
      <c r="J165" s="25">
        <f t="shared" si="10"/>
        <v>11.7</v>
      </c>
      <c r="K165" s="23">
        <f t="shared" si="10"/>
        <v>27.84</v>
      </c>
      <c r="L165" s="26">
        <f t="shared" si="10"/>
        <v>52.05</v>
      </c>
      <c r="M165" s="441">
        <f t="shared" si="10"/>
        <v>141.34</v>
      </c>
      <c r="N165" s="20">
        <f t="shared" si="10"/>
        <v>-16.27</v>
      </c>
      <c r="O165" s="2" t="s">
        <v>28</v>
      </c>
    </row>
    <row r="166" spans="1:15" x14ac:dyDescent="0.3">
      <c r="A166" s="2" t="s">
        <v>181</v>
      </c>
      <c r="B166" s="18">
        <v>1180</v>
      </c>
      <c r="C166" s="17">
        <v>123</v>
      </c>
      <c r="D166" s="19">
        <v>135.5</v>
      </c>
      <c r="E166" s="20">
        <v>185</v>
      </c>
      <c r="F166" s="21">
        <v>182.5</v>
      </c>
      <c r="G166" s="22">
        <v>128</v>
      </c>
      <c r="H166" s="23">
        <v>107</v>
      </c>
      <c r="I166" s="24">
        <v>144.6</v>
      </c>
      <c r="J166" s="25">
        <v>164.5</v>
      </c>
      <c r="K166" s="23">
        <v>144.5</v>
      </c>
      <c r="L166" s="26">
        <v>162.19999999999999</v>
      </c>
      <c r="M166" s="441">
        <v>196.6</v>
      </c>
      <c r="N166" s="20">
        <v>130.5</v>
      </c>
      <c r="O166" s="2" t="s">
        <v>181</v>
      </c>
    </row>
    <row r="167" spans="1:15" x14ac:dyDescent="0.3">
      <c r="A167" s="2" t="s">
        <v>86</v>
      </c>
      <c r="B167" s="18">
        <v>2001</v>
      </c>
      <c r="C167" s="17">
        <v>2021</v>
      </c>
      <c r="D167" s="19">
        <v>2002</v>
      </c>
      <c r="E167" s="20">
        <v>2001</v>
      </c>
      <c r="F167" s="21">
        <v>2001</v>
      </c>
      <c r="G167" s="22">
        <v>2006</v>
      </c>
      <c r="H167" s="23">
        <v>2007</v>
      </c>
      <c r="I167" s="24">
        <v>2012</v>
      </c>
      <c r="J167" s="25">
        <v>2002</v>
      </c>
      <c r="K167" s="23">
        <v>2001</v>
      </c>
      <c r="L167" s="26">
        <v>2012</v>
      </c>
      <c r="M167" s="441">
        <v>2023</v>
      </c>
      <c r="N167" s="20">
        <v>2002</v>
      </c>
      <c r="O167" s="2" t="s">
        <v>86</v>
      </c>
    </row>
    <row r="168" spans="1:15" x14ac:dyDescent="0.3">
      <c r="A168" s="2" t="s">
        <v>182</v>
      </c>
      <c r="B168" s="18">
        <v>529</v>
      </c>
      <c r="C168" s="17">
        <v>32</v>
      </c>
      <c r="D168" s="19">
        <v>5.6</v>
      </c>
      <c r="E168" s="20">
        <v>19</v>
      </c>
      <c r="F168" s="21">
        <v>7.4</v>
      </c>
      <c r="G168" s="22">
        <v>9.6</v>
      </c>
      <c r="H168" s="23">
        <v>12.8</v>
      </c>
      <c r="I168" s="24">
        <v>9.8000000000000007</v>
      </c>
      <c r="J168" s="25">
        <v>2</v>
      </c>
      <c r="K168" s="23">
        <v>7</v>
      </c>
      <c r="L168" s="26">
        <v>26.2</v>
      </c>
      <c r="M168" s="441">
        <v>28.2</v>
      </c>
      <c r="N168" s="20">
        <v>19.600000000000001</v>
      </c>
      <c r="O168" s="2" t="s">
        <v>182</v>
      </c>
    </row>
    <row r="169" spans="1:15" ht="15" thickBot="1" x14ac:dyDescent="0.35">
      <c r="A169" s="87" t="s">
        <v>86</v>
      </c>
      <c r="B169" s="88">
        <v>2003</v>
      </c>
      <c r="C169" s="89">
        <v>2007</v>
      </c>
      <c r="D169" s="90">
        <v>2012</v>
      </c>
      <c r="E169" s="91">
        <v>2003</v>
      </c>
      <c r="F169" s="92">
        <v>2017</v>
      </c>
      <c r="G169" s="93">
        <v>2011</v>
      </c>
      <c r="H169" s="94">
        <v>2018</v>
      </c>
      <c r="I169" s="95">
        <v>2018</v>
      </c>
      <c r="J169" s="96">
        <v>2022</v>
      </c>
      <c r="K169" s="94">
        <v>2003</v>
      </c>
      <c r="L169" s="97">
        <v>2016</v>
      </c>
      <c r="M169" s="450">
        <v>2011</v>
      </c>
      <c r="N169" s="91">
        <v>2016</v>
      </c>
      <c r="O169" s="87" t="s">
        <v>86</v>
      </c>
    </row>
    <row r="170" spans="1:15" ht="15" thickTop="1" x14ac:dyDescent="0.3">
      <c r="A170" s="61" t="s">
        <v>836</v>
      </c>
      <c r="B170" s="62">
        <f>SUM(C170:N170)</f>
        <v>978.1</v>
      </c>
      <c r="C170" s="63">
        <v>71.2</v>
      </c>
      <c r="D170" s="64">
        <v>6</v>
      </c>
      <c r="E170" s="65">
        <v>121.6</v>
      </c>
      <c r="F170" s="66">
        <v>80.2</v>
      </c>
      <c r="G170" s="67">
        <v>38</v>
      </c>
      <c r="H170" s="68">
        <v>25.1</v>
      </c>
      <c r="I170" s="69">
        <v>150.30000000000001</v>
      </c>
      <c r="J170" s="70">
        <v>82</v>
      </c>
      <c r="K170" s="68">
        <v>68.599999999999994</v>
      </c>
      <c r="L170" s="71">
        <v>101</v>
      </c>
      <c r="M170" s="453">
        <v>176.7</v>
      </c>
      <c r="N170" s="65">
        <v>57.4</v>
      </c>
      <c r="O170" s="61" t="s">
        <v>836</v>
      </c>
    </row>
    <row r="171" spans="1:15" x14ac:dyDescent="0.3">
      <c r="A171" s="2" t="s">
        <v>184</v>
      </c>
      <c r="B171" s="18">
        <v>748</v>
      </c>
      <c r="C171" s="17">
        <v>60</v>
      </c>
      <c r="D171" s="19">
        <v>49.4</v>
      </c>
      <c r="E171" s="20">
        <v>49.1</v>
      </c>
      <c r="F171" s="21">
        <v>50.6</v>
      </c>
      <c r="G171" s="22">
        <v>55.2</v>
      </c>
      <c r="H171" s="23">
        <v>64.5</v>
      </c>
      <c r="I171" s="24">
        <v>55.1</v>
      </c>
      <c r="J171" s="25">
        <v>66.900000000000006</v>
      </c>
      <c r="K171" s="23">
        <v>75</v>
      </c>
      <c r="L171" s="26">
        <v>71.3</v>
      </c>
      <c r="M171" s="441">
        <v>77.2</v>
      </c>
      <c r="N171" s="20">
        <v>73.7</v>
      </c>
      <c r="O171" s="2" t="s">
        <v>184</v>
      </c>
    </row>
    <row r="172" spans="1:15" x14ac:dyDescent="0.3">
      <c r="A172" s="2" t="s">
        <v>28</v>
      </c>
      <c r="B172" s="18">
        <f t="shared" ref="B172:N172" si="11">INT((B170-B171)*10000/B171)/100</f>
        <v>30.76</v>
      </c>
      <c r="C172" s="17">
        <f t="shared" si="11"/>
        <v>18.66</v>
      </c>
      <c r="D172" s="19">
        <f t="shared" si="11"/>
        <v>-87.86</v>
      </c>
      <c r="E172" s="20">
        <f t="shared" si="11"/>
        <v>147.65</v>
      </c>
      <c r="F172" s="21">
        <f t="shared" si="11"/>
        <v>58.49</v>
      </c>
      <c r="G172" s="22">
        <f t="shared" si="11"/>
        <v>-31.16</v>
      </c>
      <c r="H172" s="23">
        <f t="shared" si="11"/>
        <v>-61.09</v>
      </c>
      <c r="I172" s="24">
        <f t="shared" si="11"/>
        <v>172.77</v>
      </c>
      <c r="J172" s="25">
        <f t="shared" si="11"/>
        <v>22.57</v>
      </c>
      <c r="K172" s="23">
        <f t="shared" si="11"/>
        <v>-8.5399999999999991</v>
      </c>
      <c r="L172" s="26">
        <f t="shared" si="11"/>
        <v>41.65</v>
      </c>
      <c r="M172" s="441">
        <f t="shared" si="11"/>
        <v>128.88</v>
      </c>
      <c r="N172" s="20">
        <f t="shared" si="11"/>
        <v>-22.12</v>
      </c>
      <c r="O172" s="2" t="s">
        <v>28</v>
      </c>
    </row>
    <row r="173" spans="1:15" x14ac:dyDescent="0.3">
      <c r="A173" s="2" t="s">
        <v>181</v>
      </c>
      <c r="B173" s="16"/>
      <c r="C173" s="17">
        <v>175</v>
      </c>
      <c r="D173" s="19">
        <v>132</v>
      </c>
      <c r="E173" s="20">
        <v>169</v>
      </c>
      <c r="F173" s="21">
        <v>148</v>
      </c>
      <c r="G173" s="22">
        <v>114</v>
      </c>
      <c r="H173" s="23">
        <v>150</v>
      </c>
      <c r="I173" s="24">
        <v>150.30000000000001</v>
      </c>
      <c r="J173" s="25">
        <v>174</v>
      </c>
      <c r="K173" s="23">
        <v>171</v>
      </c>
      <c r="L173" s="26">
        <v>216</v>
      </c>
      <c r="M173" s="441">
        <v>181.9</v>
      </c>
      <c r="N173" s="20">
        <v>204</v>
      </c>
      <c r="O173" s="2" t="s">
        <v>181</v>
      </c>
    </row>
    <row r="174" spans="1:15" x14ac:dyDescent="0.3">
      <c r="A174" s="2" t="s">
        <v>86</v>
      </c>
      <c r="B174" s="16"/>
      <c r="C174" s="17">
        <v>2021</v>
      </c>
      <c r="D174" s="19">
        <v>1957</v>
      </c>
      <c r="E174" s="20">
        <v>2001</v>
      </c>
      <c r="F174" s="21">
        <v>2000</v>
      </c>
      <c r="G174" s="22">
        <v>1945</v>
      </c>
      <c r="H174" s="23">
        <v>2003</v>
      </c>
      <c r="I174" s="24">
        <v>2023</v>
      </c>
      <c r="J174" s="25">
        <v>1945</v>
      </c>
      <c r="K174" s="23">
        <v>1958</v>
      </c>
      <c r="L174" s="26">
        <v>2000</v>
      </c>
      <c r="M174" s="441">
        <v>2022</v>
      </c>
      <c r="N174" s="20">
        <v>1965</v>
      </c>
      <c r="O174" s="2" t="s">
        <v>86</v>
      </c>
    </row>
    <row r="175" spans="1:15" x14ac:dyDescent="0.3">
      <c r="A175" s="2" t="s">
        <v>182</v>
      </c>
      <c r="B175" s="16"/>
      <c r="C175" s="17">
        <v>3</v>
      </c>
      <c r="D175" s="19">
        <v>2</v>
      </c>
      <c r="E175" s="20">
        <v>3</v>
      </c>
      <c r="F175" s="21">
        <v>6</v>
      </c>
      <c r="G175" s="22">
        <v>9</v>
      </c>
      <c r="H175" s="23">
        <v>3</v>
      </c>
      <c r="I175" s="24">
        <v>12</v>
      </c>
      <c r="J175" s="25">
        <v>6.2</v>
      </c>
      <c r="K175" s="23">
        <v>2</v>
      </c>
      <c r="L175" s="26">
        <v>5</v>
      </c>
      <c r="M175" s="441">
        <v>8</v>
      </c>
      <c r="N175" s="20">
        <v>9</v>
      </c>
      <c r="O175" s="2" t="s">
        <v>182</v>
      </c>
    </row>
    <row r="176" spans="1:15" x14ac:dyDescent="0.3">
      <c r="A176" s="87" t="s">
        <v>86</v>
      </c>
      <c r="B176" s="16"/>
      <c r="C176" s="17">
        <v>1997</v>
      </c>
      <c r="D176" s="19">
        <v>1959</v>
      </c>
      <c r="E176" s="20">
        <v>1953</v>
      </c>
      <c r="F176" s="21">
        <v>2007</v>
      </c>
      <c r="G176" s="22">
        <v>1989</v>
      </c>
      <c r="H176" s="23" t="s">
        <v>790</v>
      </c>
      <c r="I176" s="24">
        <v>1982</v>
      </c>
      <c r="J176" s="25">
        <v>2022</v>
      </c>
      <c r="K176" s="23">
        <v>1959</v>
      </c>
      <c r="L176" s="26">
        <v>1969</v>
      </c>
      <c r="M176" s="441">
        <v>1955</v>
      </c>
      <c r="N176" s="20">
        <v>1971</v>
      </c>
      <c r="O176" s="87" t="s">
        <v>86</v>
      </c>
    </row>
    <row r="177" spans="1:15" x14ac:dyDescent="0.3">
      <c r="A177" s="15" t="s">
        <v>185</v>
      </c>
      <c r="B177" s="16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 t="s">
        <v>185</v>
      </c>
    </row>
    <row r="178" spans="1:15" x14ac:dyDescent="0.3">
      <c r="A178" s="3" t="s">
        <v>835</v>
      </c>
      <c r="B178" s="4" t="s">
        <v>852</v>
      </c>
      <c r="C178" s="423" t="s">
        <v>852</v>
      </c>
      <c r="D178" s="424" t="s">
        <v>852</v>
      </c>
      <c r="E178" s="425" t="s">
        <v>852</v>
      </c>
      <c r="F178" s="426" t="s">
        <v>852</v>
      </c>
      <c r="G178" s="427" t="s">
        <v>852</v>
      </c>
      <c r="H178" s="428" t="s">
        <v>852</v>
      </c>
      <c r="I178" s="429" t="s">
        <v>852</v>
      </c>
      <c r="J178" s="430" t="s">
        <v>852</v>
      </c>
      <c r="K178" s="428" t="s">
        <v>852</v>
      </c>
      <c r="L178" s="431" t="s">
        <v>852</v>
      </c>
      <c r="M178" s="456" t="s">
        <v>852</v>
      </c>
      <c r="N178" s="425" t="s">
        <v>852</v>
      </c>
      <c r="O178" s="3" t="s">
        <v>835</v>
      </c>
    </row>
    <row r="179" spans="1:15" x14ac:dyDescent="0.3">
      <c r="A179" s="2" t="s">
        <v>187</v>
      </c>
      <c r="B179" s="4">
        <f>SUM(C179:N179)</f>
        <v>1645</v>
      </c>
      <c r="C179" s="17">
        <v>68</v>
      </c>
      <c r="D179" s="19">
        <v>80</v>
      </c>
      <c r="E179" s="20">
        <v>115</v>
      </c>
      <c r="F179" s="21">
        <v>162</v>
      </c>
      <c r="G179" s="22">
        <v>199</v>
      </c>
      <c r="H179" s="23">
        <v>206</v>
      </c>
      <c r="I179" s="24">
        <v>213</v>
      </c>
      <c r="J179" s="25">
        <v>213</v>
      </c>
      <c r="K179" s="23">
        <v>151</v>
      </c>
      <c r="L179" s="26">
        <v>116</v>
      </c>
      <c r="M179" s="441">
        <v>74</v>
      </c>
      <c r="N179" s="20">
        <v>48</v>
      </c>
      <c r="O179" s="2" t="s">
        <v>187</v>
      </c>
    </row>
    <row r="180" spans="1:15" x14ac:dyDescent="0.3">
      <c r="A180" s="2" t="s">
        <v>28</v>
      </c>
      <c r="B180" s="18" t="e">
        <f t="shared" ref="B180:N180" si="12">INT((B178-B179)*10000/B179)/100</f>
        <v>#VALUE!</v>
      </c>
      <c r="C180" s="17" t="e">
        <f t="shared" si="12"/>
        <v>#VALUE!</v>
      </c>
      <c r="D180" s="19" t="e">
        <f t="shared" si="12"/>
        <v>#VALUE!</v>
      </c>
      <c r="E180" s="20" t="e">
        <f t="shared" si="12"/>
        <v>#VALUE!</v>
      </c>
      <c r="F180" s="21" t="e">
        <f t="shared" si="12"/>
        <v>#VALUE!</v>
      </c>
      <c r="G180" s="22" t="e">
        <f t="shared" si="12"/>
        <v>#VALUE!</v>
      </c>
      <c r="H180" s="23" t="e">
        <f t="shared" si="12"/>
        <v>#VALUE!</v>
      </c>
      <c r="I180" s="24" t="e">
        <f t="shared" si="12"/>
        <v>#VALUE!</v>
      </c>
      <c r="J180" s="25" t="e">
        <f t="shared" si="12"/>
        <v>#VALUE!</v>
      </c>
      <c r="K180" s="23" t="e">
        <f t="shared" si="12"/>
        <v>#VALUE!</v>
      </c>
      <c r="L180" s="26" t="e">
        <f t="shared" si="12"/>
        <v>#VALUE!</v>
      </c>
      <c r="M180" s="441" t="e">
        <f t="shared" si="12"/>
        <v>#VALUE!</v>
      </c>
      <c r="N180" s="20" t="e">
        <f t="shared" si="12"/>
        <v>#VALUE!</v>
      </c>
      <c r="O180" s="2" t="s">
        <v>28</v>
      </c>
    </row>
    <row r="181" spans="1:15" x14ac:dyDescent="0.3">
      <c r="A181" s="2" t="s">
        <v>188</v>
      </c>
      <c r="B181" s="18">
        <v>1817.63</v>
      </c>
      <c r="C181" s="17">
        <v>95</v>
      </c>
      <c r="D181" s="19">
        <v>154</v>
      </c>
      <c r="E181" s="20">
        <v>204</v>
      </c>
      <c r="F181" s="21">
        <v>291</v>
      </c>
      <c r="G181" s="22">
        <v>298.25</v>
      </c>
      <c r="H181" s="23">
        <v>292</v>
      </c>
      <c r="I181" s="24">
        <v>310</v>
      </c>
      <c r="J181" s="25">
        <v>284</v>
      </c>
      <c r="K181" s="23">
        <v>238</v>
      </c>
      <c r="L181" s="26">
        <v>179</v>
      </c>
      <c r="M181" s="441">
        <v>95</v>
      </c>
      <c r="N181" s="20">
        <v>90.3</v>
      </c>
      <c r="O181" s="2" t="s">
        <v>188</v>
      </c>
    </row>
    <row r="182" spans="1:15" x14ac:dyDescent="0.3">
      <c r="A182" s="2" t="s">
        <v>86</v>
      </c>
      <c r="B182" s="18">
        <v>2015</v>
      </c>
      <c r="C182" s="17">
        <v>2005</v>
      </c>
      <c r="D182" s="19">
        <v>2008</v>
      </c>
      <c r="E182" s="20">
        <v>2014</v>
      </c>
      <c r="F182" s="21">
        <v>2007</v>
      </c>
      <c r="G182" s="22">
        <v>2020</v>
      </c>
      <c r="H182" s="23">
        <v>1976</v>
      </c>
      <c r="I182" s="24">
        <v>1990</v>
      </c>
      <c r="J182" s="25">
        <v>1976</v>
      </c>
      <c r="K182" s="23">
        <v>1997</v>
      </c>
      <c r="L182" s="26">
        <v>1965</v>
      </c>
      <c r="M182" s="441">
        <v>2005</v>
      </c>
      <c r="N182" s="20">
        <v>2013</v>
      </c>
      <c r="O182" s="2" t="s">
        <v>86</v>
      </c>
    </row>
    <row r="183" spans="1:15" x14ac:dyDescent="0.3">
      <c r="A183" s="2" t="s">
        <v>189</v>
      </c>
      <c r="B183" s="18">
        <v>1603</v>
      </c>
      <c r="C183" s="17">
        <v>11.75</v>
      </c>
      <c r="D183" s="19">
        <v>28</v>
      </c>
      <c r="E183" s="20">
        <v>54</v>
      </c>
      <c r="F183" s="21">
        <v>100</v>
      </c>
      <c r="G183" s="22">
        <v>120</v>
      </c>
      <c r="H183" s="23">
        <v>115</v>
      </c>
      <c r="I183" s="24">
        <v>141</v>
      </c>
      <c r="J183" s="25">
        <v>127</v>
      </c>
      <c r="K183" s="23">
        <v>81</v>
      </c>
      <c r="L183" s="26">
        <v>52</v>
      </c>
      <c r="M183" s="441">
        <v>42</v>
      </c>
      <c r="N183" s="20">
        <v>17</v>
      </c>
      <c r="O183" s="2" t="s">
        <v>189</v>
      </c>
    </row>
    <row r="184" spans="1:15" x14ac:dyDescent="0.3">
      <c r="A184" s="2" t="s">
        <v>86</v>
      </c>
      <c r="B184" s="18">
        <v>2002</v>
      </c>
      <c r="C184" s="17">
        <v>2021</v>
      </c>
      <c r="D184" s="19">
        <v>2006</v>
      </c>
      <c r="E184" s="20">
        <v>2001</v>
      </c>
      <c r="F184" s="21">
        <v>1998</v>
      </c>
      <c r="G184" s="22">
        <v>2006</v>
      </c>
      <c r="H184" s="23">
        <v>2007</v>
      </c>
      <c r="I184" s="24">
        <v>1965</v>
      </c>
      <c r="J184" s="25">
        <v>1968</v>
      </c>
      <c r="K184" s="23">
        <v>1984</v>
      </c>
      <c r="L184" s="26">
        <v>1998</v>
      </c>
      <c r="M184" s="441">
        <v>2010</v>
      </c>
      <c r="N184" s="20">
        <v>1988</v>
      </c>
      <c r="O184" s="2" t="s">
        <v>86</v>
      </c>
    </row>
    <row r="185" spans="1:15" x14ac:dyDescent="0.3">
      <c r="A185" s="15" t="s">
        <v>190</v>
      </c>
      <c r="B185" s="16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 t="s">
        <v>190</v>
      </c>
    </row>
    <row r="186" spans="1:15" x14ac:dyDescent="0.3">
      <c r="A186" s="263" t="s">
        <v>701</v>
      </c>
      <c r="B186" s="264">
        <f>SUM(C186:N186)</f>
        <v>136</v>
      </c>
      <c r="C186" s="265">
        <v>18</v>
      </c>
      <c r="D186" s="266">
        <v>2</v>
      </c>
      <c r="E186" s="267">
        <v>18</v>
      </c>
      <c r="F186" s="268">
        <v>10</v>
      </c>
      <c r="G186" s="269">
        <v>8</v>
      </c>
      <c r="H186" s="270">
        <v>3</v>
      </c>
      <c r="I186" s="271">
        <v>11</v>
      </c>
      <c r="J186" s="272">
        <v>10</v>
      </c>
      <c r="K186" s="270">
        <v>8</v>
      </c>
      <c r="L186" s="273">
        <v>13</v>
      </c>
      <c r="M186" s="447">
        <v>24</v>
      </c>
      <c r="N186" s="267">
        <v>11</v>
      </c>
      <c r="O186" s="263" t="s">
        <v>701</v>
      </c>
    </row>
    <row r="187" spans="1:15" x14ac:dyDescent="0.3">
      <c r="A187" s="275" t="s">
        <v>192</v>
      </c>
      <c r="B187" s="253">
        <f>SUM(C187:N187)</f>
        <v>127.30000000000001</v>
      </c>
      <c r="C187" s="276">
        <v>12.73</v>
      </c>
      <c r="D187" s="277">
        <v>10.92</v>
      </c>
      <c r="E187" s="278">
        <v>10.15</v>
      </c>
      <c r="F187" s="279">
        <v>7.52</v>
      </c>
      <c r="G187" s="280">
        <v>9.56</v>
      </c>
      <c r="H187" s="281">
        <v>8.65</v>
      </c>
      <c r="I187" s="282">
        <v>9.9600000000000009</v>
      </c>
      <c r="J187" s="283">
        <v>10.62</v>
      </c>
      <c r="K187" s="281">
        <v>8.76</v>
      </c>
      <c r="L187" s="284">
        <v>11.47</v>
      </c>
      <c r="M187" s="440">
        <v>13.06</v>
      </c>
      <c r="N187" s="278">
        <v>13.9</v>
      </c>
      <c r="O187" s="275" t="s">
        <v>192</v>
      </c>
    </row>
    <row r="188" spans="1:15" x14ac:dyDescent="0.3">
      <c r="A188" s="2" t="s">
        <v>193</v>
      </c>
      <c r="B188" s="18">
        <v>174</v>
      </c>
      <c r="C188" s="17">
        <v>20</v>
      </c>
      <c r="D188" s="19">
        <v>21</v>
      </c>
      <c r="E188" s="20">
        <v>20</v>
      </c>
      <c r="F188" s="21">
        <v>21</v>
      </c>
      <c r="G188" s="22">
        <v>21</v>
      </c>
      <c r="H188" s="23">
        <v>15</v>
      </c>
      <c r="I188" s="24">
        <v>17</v>
      </c>
      <c r="J188" s="25">
        <v>19</v>
      </c>
      <c r="K188" s="23">
        <v>18</v>
      </c>
      <c r="L188" s="26">
        <v>19</v>
      </c>
      <c r="M188" s="441">
        <v>24</v>
      </c>
      <c r="N188" s="20">
        <v>23</v>
      </c>
      <c r="O188" s="2" t="s">
        <v>193</v>
      </c>
    </row>
    <row r="189" spans="1:15" x14ac:dyDescent="0.3">
      <c r="A189" s="2" t="s">
        <v>86</v>
      </c>
      <c r="B189" s="18">
        <v>2002</v>
      </c>
      <c r="C189" s="17">
        <v>2014</v>
      </c>
      <c r="D189" s="19">
        <v>2002</v>
      </c>
      <c r="E189" s="20">
        <v>2008</v>
      </c>
      <c r="F189" s="21">
        <v>2001</v>
      </c>
      <c r="G189" s="22">
        <v>2002</v>
      </c>
      <c r="H189" s="23">
        <v>2007</v>
      </c>
      <c r="I189" s="24">
        <v>2007</v>
      </c>
      <c r="J189" s="25">
        <v>2014</v>
      </c>
      <c r="K189" s="23">
        <v>2001</v>
      </c>
      <c r="L189" s="26">
        <v>2020</v>
      </c>
      <c r="M189" s="441">
        <v>2023</v>
      </c>
      <c r="N189" s="20">
        <v>2011</v>
      </c>
      <c r="O189" s="2" t="s">
        <v>86</v>
      </c>
    </row>
    <row r="190" spans="1:15" x14ac:dyDescent="0.3">
      <c r="A190" s="2" t="s">
        <v>194</v>
      </c>
      <c r="B190" s="18">
        <v>109</v>
      </c>
      <c r="C190" s="17">
        <v>8</v>
      </c>
      <c r="D190" s="19">
        <v>2</v>
      </c>
      <c r="E190" s="20">
        <v>4</v>
      </c>
      <c r="F190" s="21">
        <v>2</v>
      </c>
      <c r="G190" s="22">
        <v>3</v>
      </c>
      <c r="H190" s="23">
        <v>2</v>
      </c>
      <c r="I190" s="24">
        <v>2</v>
      </c>
      <c r="J190" s="25">
        <v>0</v>
      </c>
      <c r="K190" s="23">
        <v>2</v>
      </c>
      <c r="L190" s="26">
        <v>4</v>
      </c>
      <c r="M190" s="441">
        <v>4</v>
      </c>
      <c r="N190" s="20">
        <v>3</v>
      </c>
      <c r="O190" s="2" t="s">
        <v>194</v>
      </c>
    </row>
    <row r="191" spans="1:15" ht="15" thickBot="1" x14ac:dyDescent="0.35">
      <c r="A191" s="87" t="s">
        <v>86</v>
      </c>
      <c r="B191" s="88">
        <v>2009</v>
      </c>
      <c r="C191" s="89">
        <v>2009</v>
      </c>
      <c r="D191" s="90">
        <v>2023</v>
      </c>
      <c r="E191" s="91">
        <v>2012</v>
      </c>
      <c r="F191" s="92">
        <v>2021</v>
      </c>
      <c r="G191" s="93">
        <v>2020</v>
      </c>
      <c r="H191" s="94">
        <v>2018</v>
      </c>
      <c r="I191" s="95">
        <v>2022</v>
      </c>
      <c r="J191" s="96">
        <v>2022</v>
      </c>
      <c r="K191" s="94">
        <v>2003</v>
      </c>
      <c r="L191" s="97">
        <v>2018</v>
      </c>
      <c r="M191" s="450">
        <v>2011</v>
      </c>
      <c r="N191" s="91">
        <v>2010</v>
      </c>
      <c r="O191" s="87" t="s">
        <v>86</v>
      </c>
    </row>
    <row r="192" spans="1:15" ht="15" thickTop="1" x14ac:dyDescent="0.3">
      <c r="A192" s="61" t="s">
        <v>834</v>
      </c>
      <c r="B192" s="62">
        <f>SUM(C192:N192)</f>
        <v>131</v>
      </c>
      <c r="C192" s="468">
        <v>15</v>
      </c>
      <c r="D192" s="465">
        <v>2</v>
      </c>
      <c r="E192" s="469">
        <v>18</v>
      </c>
      <c r="F192" s="470">
        <v>8</v>
      </c>
      <c r="G192" s="471">
        <v>7</v>
      </c>
      <c r="H192" s="472">
        <v>3</v>
      </c>
      <c r="I192" s="463">
        <v>10</v>
      </c>
      <c r="J192" s="473">
        <v>13</v>
      </c>
      <c r="K192" s="472">
        <v>7</v>
      </c>
      <c r="L192" s="474">
        <v>13</v>
      </c>
      <c r="M192" s="475">
        <v>23</v>
      </c>
      <c r="N192" s="469">
        <v>12</v>
      </c>
      <c r="O192" s="61" t="s">
        <v>834</v>
      </c>
    </row>
    <row r="193" spans="1:15" x14ac:dyDescent="0.3">
      <c r="A193" s="2" t="s">
        <v>192</v>
      </c>
      <c r="B193" s="18">
        <f>SUM(C193:N193)</f>
        <v>126</v>
      </c>
      <c r="C193" s="17">
        <v>11</v>
      </c>
      <c r="D193" s="19">
        <v>10</v>
      </c>
      <c r="E193" s="20">
        <v>10</v>
      </c>
      <c r="F193" s="21">
        <v>11</v>
      </c>
      <c r="G193" s="22">
        <v>10</v>
      </c>
      <c r="H193" s="23">
        <v>10</v>
      </c>
      <c r="I193" s="24">
        <v>9</v>
      </c>
      <c r="J193" s="25">
        <v>10</v>
      </c>
      <c r="K193" s="23">
        <v>11</v>
      </c>
      <c r="L193" s="26">
        <v>10</v>
      </c>
      <c r="M193" s="441">
        <v>12</v>
      </c>
      <c r="N193" s="20">
        <v>12</v>
      </c>
      <c r="O193" s="2" t="s">
        <v>192</v>
      </c>
    </row>
    <row r="194" spans="1:15" x14ac:dyDescent="0.3">
      <c r="A194" s="2" t="s">
        <v>193</v>
      </c>
      <c r="B194" s="16"/>
      <c r="C194" s="17">
        <v>24</v>
      </c>
      <c r="D194" s="19">
        <v>21</v>
      </c>
      <c r="E194" s="20">
        <v>23</v>
      </c>
      <c r="F194" s="21">
        <v>21</v>
      </c>
      <c r="G194" s="22">
        <v>20</v>
      </c>
      <c r="H194" s="23">
        <v>21</v>
      </c>
      <c r="I194" s="24">
        <v>21</v>
      </c>
      <c r="J194" s="25">
        <v>21</v>
      </c>
      <c r="K194" s="23">
        <v>22</v>
      </c>
      <c r="L194" s="26">
        <v>24</v>
      </c>
      <c r="M194" s="441">
        <v>23</v>
      </c>
      <c r="N194" s="20">
        <v>21</v>
      </c>
      <c r="O194" s="2" t="s">
        <v>193</v>
      </c>
    </row>
    <row r="195" spans="1:15" x14ac:dyDescent="0.3">
      <c r="A195" s="2" t="s">
        <v>86</v>
      </c>
      <c r="B195" s="16"/>
      <c r="C195" s="17">
        <v>1948</v>
      </c>
      <c r="D195" s="19">
        <v>2020</v>
      </c>
      <c r="E195" s="20">
        <v>1979</v>
      </c>
      <c r="F195" s="21">
        <v>2001</v>
      </c>
      <c r="G195" s="22">
        <v>2006</v>
      </c>
      <c r="H195" s="23">
        <v>1991</v>
      </c>
      <c r="I195" s="24">
        <v>1988</v>
      </c>
      <c r="J195" s="25">
        <v>1956</v>
      </c>
      <c r="K195" s="23">
        <v>1950</v>
      </c>
      <c r="L195" s="26">
        <v>1981</v>
      </c>
      <c r="M195" s="441">
        <v>2023</v>
      </c>
      <c r="N195" s="20" t="s">
        <v>99</v>
      </c>
      <c r="O195" s="2" t="s">
        <v>86</v>
      </c>
    </row>
    <row r="196" spans="1:15" x14ac:dyDescent="0.3">
      <c r="A196" s="2" t="s">
        <v>194</v>
      </c>
      <c r="B196" s="16"/>
      <c r="C196" s="17">
        <v>1</v>
      </c>
      <c r="D196" s="19">
        <v>1</v>
      </c>
      <c r="E196" s="20">
        <v>1</v>
      </c>
      <c r="F196" s="21">
        <v>2</v>
      </c>
      <c r="G196" s="22">
        <v>2</v>
      </c>
      <c r="H196" s="23">
        <v>0</v>
      </c>
      <c r="I196" s="24">
        <v>2</v>
      </c>
      <c r="J196" s="25">
        <v>2</v>
      </c>
      <c r="K196" s="23">
        <v>1</v>
      </c>
      <c r="L196" s="26">
        <v>2</v>
      </c>
      <c r="M196" s="441">
        <v>4</v>
      </c>
      <c r="N196" s="20">
        <v>2</v>
      </c>
      <c r="O196" s="2" t="s">
        <v>194</v>
      </c>
    </row>
    <row r="197" spans="1:15" x14ac:dyDescent="0.3">
      <c r="A197" s="87" t="s">
        <v>86</v>
      </c>
      <c r="B197" s="99"/>
      <c r="C197" s="89">
        <v>1997</v>
      </c>
      <c r="D197" s="90">
        <v>1959</v>
      </c>
      <c r="E197" s="91">
        <v>1953</v>
      </c>
      <c r="F197" s="92">
        <v>2021</v>
      </c>
      <c r="G197" s="93">
        <v>1989</v>
      </c>
      <c r="H197" s="94">
        <v>2018</v>
      </c>
      <c r="I197" s="95">
        <v>2022</v>
      </c>
      <c r="J197" s="96">
        <v>2022</v>
      </c>
      <c r="K197" s="94">
        <v>1959</v>
      </c>
      <c r="L197" s="97">
        <v>1969</v>
      </c>
      <c r="M197" s="450" t="s">
        <v>99</v>
      </c>
      <c r="N197" s="91">
        <v>1971</v>
      </c>
      <c r="O197" s="87" t="s">
        <v>86</v>
      </c>
    </row>
    <row r="198" spans="1:15" x14ac:dyDescent="0.3">
      <c r="A198" s="15" t="s">
        <v>196</v>
      </c>
      <c r="B198" s="16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 t="s">
        <v>196</v>
      </c>
    </row>
    <row r="199" spans="1:15" x14ac:dyDescent="0.3">
      <c r="A199" s="3" t="s">
        <v>833</v>
      </c>
      <c r="B199" s="18">
        <f>MAX(C199:N199)</f>
        <v>52.1</v>
      </c>
      <c r="C199" s="5">
        <v>15.8</v>
      </c>
      <c r="D199" s="6">
        <v>1.2</v>
      </c>
      <c r="E199" s="7">
        <v>31.8</v>
      </c>
      <c r="F199" s="8">
        <v>15.8</v>
      </c>
      <c r="G199" s="9">
        <v>22</v>
      </c>
      <c r="H199" s="10">
        <v>12.2</v>
      </c>
      <c r="I199" s="11">
        <v>52.1</v>
      </c>
      <c r="J199" s="12">
        <v>20.2</v>
      </c>
      <c r="K199" s="10">
        <v>24.8</v>
      </c>
      <c r="L199" s="13">
        <v>22.2</v>
      </c>
      <c r="M199" s="442">
        <v>25</v>
      </c>
      <c r="N199" s="7">
        <v>12.6</v>
      </c>
      <c r="O199" s="3" t="s">
        <v>833</v>
      </c>
    </row>
    <row r="200" spans="1:15" x14ac:dyDescent="0.3">
      <c r="A200" s="35" t="s">
        <v>89</v>
      </c>
      <c r="B200" s="38">
        <v>45130</v>
      </c>
      <c r="C200" s="39">
        <v>44940</v>
      </c>
      <c r="D200" s="40">
        <v>44975</v>
      </c>
      <c r="E200" s="41">
        <v>44993</v>
      </c>
      <c r="F200" s="42">
        <v>45017</v>
      </c>
      <c r="G200" s="43">
        <v>45051</v>
      </c>
      <c r="H200" s="44">
        <v>45095</v>
      </c>
      <c r="I200" s="45">
        <v>45130</v>
      </c>
      <c r="J200" s="46">
        <v>45169</v>
      </c>
      <c r="K200" s="44">
        <v>45189</v>
      </c>
      <c r="L200" s="47">
        <v>45225</v>
      </c>
      <c r="M200" s="443">
        <v>45237</v>
      </c>
      <c r="N200" s="41">
        <v>45269</v>
      </c>
      <c r="O200" s="35" t="s">
        <v>89</v>
      </c>
    </row>
    <row r="201" spans="1:15" x14ac:dyDescent="0.3">
      <c r="A201" s="2" t="s">
        <v>198</v>
      </c>
      <c r="B201" s="18">
        <v>65</v>
      </c>
      <c r="C201" s="17">
        <v>25</v>
      </c>
      <c r="D201" s="19">
        <v>24.6</v>
      </c>
      <c r="E201" s="20">
        <v>31.8</v>
      </c>
      <c r="F201" s="21">
        <v>63.5</v>
      </c>
      <c r="G201" s="22">
        <v>50</v>
      </c>
      <c r="H201" s="23">
        <v>32</v>
      </c>
      <c r="I201" s="24">
        <v>52.1</v>
      </c>
      <c r="J201" s="25">
        <v>65</v>
      </c>
      <c r="K201" s="23">
        <v>55.6</v>
      </c>
      <c r="L201" s="26">
        <v>39.799999999999997</v>
      </c>
      <c r="M201" s="441">
        <v>45.4</v>
      </c>
      <c r="N201" s="20">
        <v>33.799999999999997</v>
      </c>
      <c r="O201" s="2" t="s">
        <v>198</v>
      </c>
    </row>
    <row r="202" spans="1:15" ht="15" thickBot="1" x14ac:dyDescent="0.35">
      <c r="A202" s="87" t="s">
        <v>89</v>
      </c>
      <c r="B202" s="179">
        <v>37494</v>
      </c>
      <c r="C202" s="89" t="s">
        <v>200</v>
      </c>
      <c r="D202" s="169">
        <v>40237</v>
      </c>
      <c r="E202" s="170">
        <v>44993</v>
      </c>
      <c r="F202" s="92" t="s">
        <v>202</v>
      </c>
      <c r="G202" s="172">
        <v>38843</v>
      </c>
      <c r="H202" s="173">
        <v>39210</v>
      </c>
      <c r="I202" s="174">
        <v>45130</v>
      </c>
      <c r="J202" s="175">
        <v>37494</v>
      </c>
      <c r="K202" s="173">
        <v>44813</v>
      </c>
      <c r="L202" s="176">
        <v>41186</v>
      </c>
      <c r="M202" s="457">
        <v>40495</v>
      </c>
      <c r="N202" s="170">
        <v>41265</v>
      </c>
      <c r="O202" s="87" t="s">
        <v>89</v>
      </c>
    </row>
    <row r="203" spans="1:15" ht="15" thickTop="1" x14ac:dyDescent="0.3">
      <c r="A203" s="61" t="s">
        <v>832</v>
      </c>
      <c r="B203" s="18">
        <f>MAX(C203:N203)</f>
        <v>56.6</v>
      </c>
      <c r="C203" s="63">
        <v>11.9</v>
      </c>
      <c r="D203" s="64">
        <v>1.2</v>
      </c>
      <c r="E203" s="65">
        <v>21.2</v>
      </c>
      <c r="F203" s="66">
        <v>17.399999999999999</v>
      </c>
      <c r="G203" s="294">
        <v>12.3</v>
      </c>
      <c r="H203" s="68">
        <v>13.9</v>
      </c>
      <c r="I203" s="69">
        <v>56.6</v>
      </c>
      <c r="J203" s="70">
        <v>17.8</v>
      </c>
      <c r="K203" s="68">
        <v>20.399999999999999</v>
      </c>
      <c r="L203" s="71">
        <v>24.7</v>
      </c>
      <c r="M203" s="453">
        <v>29.7</v>
      </c>
      <c r="N203" s="65">
        <v>11.1</v>
      </c>
      <c r="O203" s="61" t="s">
        <v>832</v>
      </c>
    </row>
    <row r="204" spans="1:15" x14ac:dyDescent="0.3">
      <c r="A204" s="152" t="s">
        <v>89</v>
      </c>
      <c r="B204" s="464">
        <v>45130</v>
      </c>
      <c r="C204" s="154">
        <v>44940</v>
      </c>
      <c r="D204" s="155">
        <v>44975</v>
      </c>
      <c r="E204" s="156">
        <v>44994</v>
      </c>
      <c r="F204" s="157">
        <v>45017</v>
      </c>
      <c r="G204" s="158">
        <v>45051</v>
      </c>
      <c r="H204" s="159">
        <v>45095</v>
      </c>
      <c r="I204" s="160">
        <v>45130</v>
      </c>
      <c r="J204" s="161">
        <v>45169</v>
      </c>
      <c r="K204" s="159">
        <v>45189</v>
      </c>
      <c r="L204" s="162">
        <v>45225</v>
      </c>
      <c r="M204" s="458">
        <v>45232</v>
      </c>
      <c r="N204" s="156">
        <v>45269</v>
      </c>
      <c r="O204" s="152" t="s">
        <v>89</v>
      </c>
    </row>
    <row r="205" spans="1:15" x14ac:dyDescent="0.3">
      <c r="A205" s="2" t="s">
        <v>198</v>
      </c>
      <c r="B205" s="18">
        <v>101.4</v>
      </c>
      <c r="C205" s="17">
        <v>41.1</v>
      </c>
      <c r="D205" s="19">
        <v>33.4</v>
      </c>
      <c r="E205" s="20">
        <v>31.4</v>
      </c>
      <c r="F205" s="21">
        <v>37.5</v>
      </c>
      <c r="G205" s="22">
        <v>44.7</v>
      </c>
      <c r="H205" s="23">
        <v>68.099999999999994</v>
      </c>
      <c r="I205" s="24">
        <v>77</v>
      </c>
      <c r="J205" s="25">
        <v>65</v>
      </c>
      <c r="K205" s="23">
        <v>101.4</v>
      </c>
      <c r="L205" s="26">
        <v>53.3</v>
      </c>
      <c r="M205" s="441">
        <v>37.4</v>
      </c>
      <c r="N205" s="20">
        <v>37.6</v>
      </c>
      <c r="O205" s="2" t="s">
        <v>198</v>
      </c>
    </row>
    <row r="206" spans="1:15" x14ac:dyDescent="0.3">
      <c r="A206" s="2" t="s">
        <v>89</v>
      </c>
      <c r="B206" s="38">
        <v>34587</v>
      </c>
      <c r="C206" s="73">
        <v>9135</v>
      </c>
      <c r="D206" s="74">
        <v>37299</v>
      </c>
      <c r="E206" s="75">
        <v>32574</v>
      </c>
      <c r="F206" s="76">
        <v>28582</v>
      </c>
      <c r="G206" s="77">
        <v>42873</v>
      </c>
      <c r="H206" s="78">
        <v>19540</v>
      </c>
      <c r="I206" s="79">
        <v>10049</v>
      </c>
      <c r="J206" s="80">
        <v>37494</v>
      </c>
      <c r="K206" s="78">
        <v>34587</v>
      </c>
      <c r="L206" s="81">
        <v>11973</v>
      </c>
      <c r="M206" s="445">
        <v>23334</v>
      </c>
      <c r="N206" s="75">
        <v>29207</v>
      </c>
      <c r="O206" s="2" t="s">
        <v>89</v>
      </c>
    </row>
    <row r="207" spans="1:15" x14ac:dyDescent="0.3">
      <c r="A207" s="15" t="s">
        <v>207</v>
      </c>
      <c r="B207" s="16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 t="s">
        <v>207</v>
      </c>
    </row>
    <row r="208" spans="1:15" x14ac:dyDescent="0.3">
      <c r="A208" s="263" t="s">
        <v>831</v>
      </c>
      <c r="B208" s="264">
        <f>SUM(C208:N208)</f>
        <v>4</v>
      </c>
      <c r="C208" s="265">
        <v>2</v>
      </c>
      <c r="D208" s="266">
        <v>1</v>
      </c>
      <c r="E208" s="267">
        <v>0</v>
      </c>
      <c r="F208" s="268">
        <v>0</v>
      </c>
      <c r="G208" s="269">
        <v>0</v>
      </c>
      <c r="H208" s="270">
        <v>0</v>
      </c>
      <c r="I208" s="271">
        <v>0</v>
      </c>
      <c r="J208" s="272">
        <v>0</v>
      </c>
      <c r="K208" s="270">
        <v>0</v>
      </c>
      <c r="L208" s="273">
        <v>0</v>
      </c>
      <c r="M208" s="447">
        <v>0</v>
      </c>
      <c r="N208" s="267">
        <v>1</v>
      </c>
      <c r="O208" s="263" t="s">
        <v>831</v>
      </c>
    </row>
    <row r="209" spans="1:15" x14ac:dyDescent="0.3">
      <c r="A209" s="275" t="s">
        <v>209</v>
      </c>
      <c r="B209" s="253">
        <f>SUM(C209:N209)</f>
        <v>10.1</v>
      </c>
      <c r="C209" s="276">
        <v>2.3199999999999998</v>
      </c>
      <c r="D209" s="277">
        <v>3.1</v>
      </c>
      <c r="E209" s="278">
        <v>2.04</v>
      </c>
      <c r="F209" s="279">
        <v>0.45</v>
      </c>
      <c r="G209" s="280">
        <v>0</v>
      </c>
      <c r="H209" s="281">
        <v>0</v>
      </c>
      <c r="I209" s="282">
        <v>0</v>
      </c>
      <c r="J209" s="283">
        <v>0</v>
      </c>
      <c r="K209" s="281">
        <v>0</v>
      </c>
      <c r="L209" s="284">
        <v>0.06</v>
      </c>
      <c r="M209" s="440">
        <v>0.41</v>
      </c>
      <c r="N209" s="278">
        <v>1.72</v>
      </c>
      <c r="O209" s="275" t="s">
        <v>209</v>
      </c>
    </row>
    <row r="210" spans="1:15" x14ac:dyDescent="0.3">
      <c r="A210" s="2" t="s">
        <v>210</v>
      </c>
      <c r="B210" s="18">
        <v>22</v>
      </c>
      <c r="C210" s="17">
        <v>9</v>
      </c>
      <c r="D210" s="19">
        <v>13</v>
      </c>
      <c r="E210" s="20">
        <v>7</v>
      </c>
      <c r="F210" s="21">
        <v>3</v>
      </c>
      <c r="G210" s="22">
        <v>0</v>
      </c>
      <c r="H210" s="23">
        <v>0</v>
      </c>
      <c r="I210" s="24">
        <v>0</v>
      </c>
      <c r="J210" s="25">
        <v>0</v>
      </c>
      <c r="K210" s="23">
        <v>0</v>
      </c>
      <c r="L210" s="26">
        <v>1</v>
      </c>
      <c r="M210" s="441">
        <v>2</v>
      </c>
      <c r="N210" s="20">
        <v>9</v>
      </c>
      <c r="O210" s="2" t="s">
        <v>210</v>
      </c>
    </row>
    <row r="211" spans="1:15" x14ac:dyDescent="0.3">
      <c r="A211" s="2" t="s">
        <v>86</v>
      </c>
      <c r="B211" s="18">
        <v>2005</v>
      </c>
      <c r="C211" s="17">
        <v>2010</v>
      </c>
      <c r="D211" s="19">
        <v>2010</v>
      </c>
      <c r="E211" s="20">
        <v>2006</v>
      </c>
      <c r="F211" s="21">
        <v>2022</v>
      </c>
      <c r="G211" s="22"/>
      <c r="H211" s="23"/>
      <c r="I211" s="24"/>
      <c r="J211" s="25"/>
      <c r="K211" s="23"/>
      <c r="L211" s="26">
        <v>2012</v>
      </c>
      <c r="M211" s="441">
        <v>2010</v>
      </c>
      <c r="N211" s="20">
        <v>2010</v>
      </c>
      <c r="O211" s="2" t="s">
        <v>86</v>
      </c>
    </row>
    <row r="212" spans="1:15" x14ac:dyDescent="0.3">
      <c r="A212" s="2" t="s">
        <v>211</v>
      </c>
      <c r="B212" s="18">
        <v>0</v>
      </c>
      <c r="C212" s="17">
        <v>0</v>
      </c>
      <c r="D212" s="19">
        <v>0</v>
      </c>
      <c r="E212" s="20">
        <v>0</v>
      </c>
      <c r="F212" s="21">
        <v>0</v>
      </c>
      <c r="G212" s="22">
        <v>0</v>
      </c>
      <c r="H212" s="23">
        <v>0</v>
      </c>
      <c r="I212" s="24">
        <v>0</v>
      </c>
      <c r="J212" s="25">
        <v>0</v>
      </c>
      <c r="K212" s="23">
        <v>0</v>
      </c>
      <c r="L212" s="26">
        <v>0</v>
      </c>
      <c r="M212" s="441">
        <v>0</v>
      </c>
      <c r="N212" s="20">
        <v>0</v>
      </c>
      <c r="O212" s="2" t="s">
        <v>211</v>
      </c>
    </row>
    <row r="213" spans="1:15" x14ac:dyDescent="0.3">
      <c r="A213" s="2" t="s">
        <v>126</v>
      </c>
      <c r="B213" s="18">
        <v>2011</v>
      </c>
      <c r="C213" s="17">
        <v>2021</v>
      </c>
      <c r="D213" s="19">
        <v>2022</v>
      </c>
      <c r="E213" s="20">
        <v>2023</v>
      </c>
      <c r="F213" s="21">
        <v>2023</v>
      </c>
      <c r="G213" s="22"/>
      <c r="H213" s="23"/>
      <c r="I213" s="24"/>
      <c r="J213" s="25"/>
      <c r="K213" s="23"/>
      <c r="L213" s="26">
        <v>2023</v>
      </c>
      <c r="M213" s="441">
        <v>2023</v>
      </c>
      <c r="N213" s="20">
        <v>2021</v>
      </c>
      <c r="O213" s="2" t="s">
        <v>126</v>
      </c>
    </row>
    <row r="214" spans="1:15" x14ac:dyDescent="0.3">
      <c r="A214" s="2" t="s">
        <v>212</v>
      </c>
      <c r="B214" s="18">
        <v>22</v>
      </c>
      <c r="C214" s="17">
        <v>12</v>
      </c>
      <c r="D214" s="19">
        <v>22</v>
      </c>
      <c r="E214" s="20">
        <v>22</v>
      </c>
      <c r="F214" s="21">
        <v>8</v>
      </c>
      <c r="G214" s="22">
        <v>0</v>
      </c>
      <c r="H214" s="23">
        <v>0</v>
      </c>
      <c r="I214" s="24">
        <v>0</v>
      </c>
      <c r="J214" s="25">
        <v>0</v>
      </c>
      <c r="K214" s="23">
        <v>0</v>
      </c>
      <c r="L214" s="26">
        <v>1</v>
      </c>
      <c r="M214" s="441">
        <v>2</v>
      </c>
      <c r="N214" s="20">
        <v>16</v>
      </c>
      <c r="O214" s="2" t="s">
        <v>212</v>
      </c>
    </row>
    <row r="215" spans="1:15" x14ac:dyDescent="0.3">
      <c r="A215" s="49" t="s">
        <v>89</v>
      </c>
      <c r="B215" s="50">
        <v>38407</v>
      </c>
      <c r="C215" s="51">
        <v>41294</v>
      </c>
      <c r="D215" s="52">
        <v>38407</v>
      </c>
      <c r="E215" s="53">
        <v>38413</v>
      </c>
      <c r="F215" s="54">
        <v>39545</v>
      </c>
      <c r="G215" s="55"/>
      <c r="H215" s="56"/>
      <c r="I215" s="57"/>
      <c r="J215" s="58"/>
      <c r="K215" s="56"/>
      <c r="L215" s="59">
        <v>41209</v>
      </c>
      <c r="M215" s="444">
        <v>40510</v>
      </c>
      <c r="N215" s="53">
        <v>40531</v>
      </c>
      <c r="O215" s="49" t="s">
        <v>89</v>
      </c>
    </row>
    <row r="216" spans="1:15" x14ac:dyDescent="0.3">
      <c r="A216" s="2" t="s">
        <v>388</v>
      </c>
      <c r="B216" s="18">
        <f>SUM(C216:N216)</f>
        <v>14</v>
      </c>
      <c r="C216" s="17">
        <v>4</v>
      </c>
      <c r="D216" s="19">
        <v>4</v>
      </c>
      <c r="E216" s="20">
        <v>2</v>
      </c>
      <c r="F216" s="21">
        <v>1</v>
      </c>
      <c r="G216" s="22">
        <v>0</v>
      </c>
      <c r="H216" s="23">
        <v>0</v>
      </c>
      <c r="I216" s="24">
        <v>0</v>
      </c>
      <c r="J216" s="25">
        <v>0</v>
      </c>
      <c r="K216" s="23">
        <v>0</v>
      </c>
      <c r="L216" s="26">
        <v>0</v>
      </c>
      <c r="M216" s="441">
        <v>1</v>
      </c>
      <c r="N216" s="20">
        <v>2</v>
      </c>
      <c r="O216" s="2" t="s">
        <v>388</v>
      </c>
    </row>
    <row r="217" spans="1:15" x14ac:dyDescent="0.3">
      <c r="A217" s="15" t="s">
        <v>214</v>
      </c>
      <c r="B217" s="16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 t="s">
        <v>214</v>
      </c>
    </row>
    <row r="218" spans="1:15" x14ac:dyDescent="0.3">
      <c r="A218" s="263" t="s">
        <v>830</v>
      </c>
      <c r="B218" s="264">
        <f>SUM(C218:N218)</f>
        <v>12</v>
      </c>
      <c r="C218" s="265">
        <v>0</v>
      </c>
      <c r="D218" s="266">
        <v>4</v>
      </c>
      <c r="E218" s="267">
        <v>0</v>
      </c>
      <c r="F218" s="268">
        <v>1</v>
      </c>
      <c r="G218" s="269">
        <v>1</v>
      </c>
      <c r="H218" s="270">
        <v>1</v>
      </c>
      <c r="I218" s="271">
        <v>0</v>
      </c>
      <c r="J218" s="272">
        <v>0</v>
      </c>
      <c r="K218" s="270">
        <v>4</v>
      </c>
      <c r="L218" s="273">
        <v>0</v>
      </c>
      <c r="M218" s="447">
        <v>0</v>
      </c>
      <c r="N218" s="267">
        <v>1</v>
      </c>
      <c r="O218" s="263" t="s">
        <v>830</v>
      </c>
    </row>
    <row r="219" spans="1:15" x14ac:dyDescent="0.3">
      <c r="A219" s="275" t="s">
        <v>216</v>
      </c>
      <c r="B219" s="253">
        <f>SUM(C219:N219)</f>
        <v>14</v>
      </c>
      <c r="C219" s="276">
        <v>1.7</v>
      </c>
      <c r="D219" s="277">
        <v>0.92</v>
      </c>
      <c r="E219" s="278">
        <v>1.19</v>
      </c>
      <c r="F219" s="279">
        <v>1.28</v>
      </c>
      <c r="G219" s="280">
        <v>1.1200000000000001</v>
      </c>
      <c r="H219" s="281">
        <v>0.48</v>
      </c>
      <c r="I219" s="282">
        <v>0.36</v>
      </c>
      <c r="J219" s="283">
        <v>0.53</v>
      </c>
      <c r="K219" s="281">
        <v>1.43</v>
      </c>
      <c r="L219" s="284">
        <v>1.48</v>
      </c>
      <c r="M219" s="440">
        <v>1.76</v>
      </c>
      <c r="N219" s="278">
        <v>1.75</v>
      </c>
      <c r="O219" s="275" t="s">
        <v>216</v>
      </c>
    </row>
    <row r="220" spans="1:15" x14ac:dyDescent="0.3">
      <c r="A220" s="2" t="s">
        <v>217</v>
      </c>
      <c r="B220" s="18">
        <v>25</v>
      </c>
      <c r="C220" s="17">
        <v>6</v>
      </c>
      <c r="D220" s="19">
        <v>4</v>
      </c>
      <c r="E220" s="20">
        <v>5</v>
      </c>
      <c r="F220" s="21">
        <v>4</v>
      </c>
      <c r="G220" s="22">
        <v>4</v>
      </c>
      <c r="H220" s="23">
        <v>3</v>
      </c>
      <c r="I220" s="24">
        <v>1</v>
      </c>
      <c r="J220" s="25">
        <v>3</v>
      </c>
      <c r="K220" s="23">
        <v>5</v>
      </c>
      <c r="L220" s="26">
        <v>6</v>
      </c>
      <c r="M220" s="441">
        <v>11</v>
      </c>
      <c r="N220" s="20">
        <v>4</v>
      </c>
      <c r="O220" s="2" t="s">
        <v>217</v>
      </c>
    </row>
    <row r="221" spans="1:15" x14ac:dyDescent="0.3">
      <c r="A221" s="2" t="s">
        <v>86</v>
      </c>
      <c r="B221" s="18">
        <v>2001</v>
      </c>
      <c r="C221" s="17">
        <v>2022</v>
      </c>
      <c r="D221" s="19">
        <v>2023</v>
      </c>
      <c r="E221" s="20">
        <v>2005</v>
      </c>
      <c r="F221" s="21">
        <v>2010</v>
      </c>
      <c r="G221" s="22">
        <v>2001</v>
      </c>
      <c r="H221" s="23">
        <v>2010</v>
      </c>
      <c r="I221" s="24">
        <v>2006</v>
      </c>
      <c r="J221" s="25">
        <v>2013</v>
      </c>
      <c r="K221" s="23">
        <v>2018</v>
      </c>
      <c r="L221" s="26">
        <v>2016</v>
      </c>
      <c r="M221" s="441">
        <v>2011</v>
      </c>
      <c r="N221" s="20">
        <v>2010</v>
      </c>
      <c r="O221" s="2" t="s">
        <v>86</v>
      </c>
    </row>
    <row r="222" spans="1:15" x14ac:dyDescent="0.3">
      <c r="A222" s="2" t="s">
        <v>218</v>
      </c>
      <c r="B222" s="18">
        <v>6</v>
      </c>
      <c r="C222" s="17">
        <v>0</v>
      </c>
      <c r="D222" s="19">
        <v>0</v>
      </c>
      <c r="E222" s="20">
        <v>0</v>
      </c>
      <c r="F222" s="21">
        <v>0</v>
      </c>
      <c r="G222" s="22">
        <v>0</v>
      </c>
      <c r="H222" s="23">
        <v>0</v>
      </c>
      <c r="I222" s="24">
        <v>0</v>
      </c>
      <c r="J222" s="25">
        <v>0</v>
      </c>
      <c r="K222" s="23">
        <v>0</v>
      </c>
      <c r="L222" s="26">
        <v>0</v>
      </c>
      <c r="M222" s="441">
        <v>0</v>
      </c>
      <c r="N222" s="20">
        <v>1</v>
      </c>
      <c r="O222" s="2" t="s">
        <v>218</v>
      </c>
    </row>
    <row r="223" spans="1:15" ht="15" thickBot="1" x14ac:dyDescent="0.35">
      <c r="A223" s="87" t="s">
        <v>86</v>
      </c>
      <c r="B223" s="88">
        <v>2015</v>
      </c>
      <c r="C223" s="89">
        <v>2023</v>
      </c>
      <c r="D223" s="90">
        <v>2022</v>
      </c>
      <c r="E223" s="91">
        <v>2023</v>
      </c>
      <c r="F223" s="92">
        <v>2020</v>
      </c>
      <c r="G223" s="93">
        <v>2022</v>
      </c>
      <c r="H223" s="94">
        <v>2021</v>
      </c>
      <c r="I223" s="95">
        <v>2019</v>
      </c>
      <c r="J223" s="96">
        <v>2023</v>
      </c>
      <c r="K223" s="94">
        <v>2016</v>
      </c>
      <c r="L223" s="97">
        <v>2023</v>
      </c>
      <c r="M223" s="450">
        <v>2023</v>
      </c>
      <c r="N223" s="91">
        <v>2023</v>
      </c>
      <c r="O223" s="87" t="s">
        <v>86</v>
      </c>
    </row>
    <row r="224" spans="1:15" ht="15" thickTop="1" x14ac:dyDescent="0.3">
      <c r="A224" s="61" t="s">
        <v>829</v>
      </c>
      <c r="B224" s="62">
        <f>SUM(C224:N224)</f>
        <v>32</v>
      </c>
      <c r="C224" s="63">
        <v>5</v>
      </c>
      <c r="D224" s="64">
        <v>6</v>
      </c>
      <c r="E224" s="65">
        <v>1</v>
      </c>
      <c r="F224" s="66">
        <v>1</v>
      </c>
      <c r="G224" s="67">
        <v>2</v>
      </c>
      <c r="H224" s="68">
        <v>3</v>
      </c>
      <c r="I224" s="69">
        <v>0</v>
      </c>
      <c r="J224" s="70">
        <v>1</v>
      </c>
      <c r="K224" s="68">
        <v>3</v>
      </c>
      <c r="L224" s="71">
        <v>6</v>
      </c>
      <c r="M224" s="453">
        <v>2</v>
      </c>
      <c r="N224" s="65">
        <v>2</v>
      </c>
      <c r="O224" s="61" t="s">
        <v>829</v>
      </c>
    </row>
    <row r="225" spans="1:15" x14ac:dyDescent="0.3">
      <c r="A225" s="2" t="s">
        <v>220</v>
      </c>
      <c r="B225" s="18">
        <f>SUM(C225:N225)</f>
        <v>58</v>
      </c>
      <c r="C225" s="17">
        <v>5</v>
      </c>
      <c r="D225" s="19">
        <v>6</v>
      </c>
      <c r="E225" s="20">
        <v>5</v>
      </c>
      <c r="F225" s="21">
        <v>4</v>
      </c>
      <c r="G225" s="22">
        <v>3</v>
      </c>
      <c r="H225" s="23">
        <v>4</v>
      </c>
      <c r="I225" s="24">
        <v>4</v>
      </c>
      <c r="J225" s="25">
        <v>4</v>
      </c>
      <c r="K225" s="23">
        <v>5</v>
      </c>
      <c r="L225" s="26">
        <v>6</v>
      </c>
      <c r="M225" s="441">
        <v>6</v>
      </c>
      <c r="N225" s="20">
        <v>6</v>
      </c>
      <c r="O225" s="2" t="s">
        <v>220</v>
      </c>
    </row>
    <row r="226" spans="1:15" x14ac:dyDescent="0.3">
      <c r="A226" s="15" t="s">
        <v>221</v>
      </c>
      <c r="B226" s="16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 t="s">
        <v>221</v>
      </c>
    </row>
    <row r="227" spans="1:15" x14ac:dyDescent="0.3">
      <c r="A227" s="3" t="s">
        <v>70</v>
      </c>
      <c r="B227" s="4">
        <f>MAX(C227:N227)</f>
        <v>62.8</v>
      </c>
      <c r="C227" s="5">
        <v>43.5</v>
      </c>
      <c r="D227" s="6">
        <v>38.6</v>
      </c>
      <c r="E227" s="7">
        <v>62.8</v>
      </c>
      <c r="F227" s="8">
        <v>49.9</v>
      </c>
      <c r="G227" s="9">
        <v>35.4</v>
      </c>
      <c r="H227" s="10">
        <v>40.200000000000003</v>
      </c>
      <c r="I227" s="11">
        <v>38.6</v>
      </c>
      <c r="J227" s="215">
        <v>41.8</v>
      </c>
      <c r="K227" s="10">
        <v>33.799999999999997</v>
      </c>
      <c r="L227" s="13">
        <v>40.200000000000003</v>
      </c>
      <c r="M227" s="442">
        <v>56.3</v>
      </c>
      <c r="N227" s="7">
        <v>57.9</v>
      </c>
      <c r="O227" s="3" t="s">
        <v>70</v>
      </c>
    </row>
    <row r="228" spans="1:15" x14ac:dyDescent="0.3">
      <c r="A228" s="35" t="s">
        <v>223</v>
      </c>
      <c r="B228" s="18">
        <v>82.1</v>
      </c>
      <c r="C228" s="17">
        <v>77.400000000000006</v>
      </c>
      <c r="D228" s="19">
        <v>78.900000000000006</v>
      </c>
      <c r="E228" s="20">
        <v>79.2</v>
      </c>
      <c r="F228" s="21">
        <v>56.3</v>
      </c>
      <c r="G228" s="22">
        <v>70.2</v>
      </c>
      <c r="H228" s="23">
        <v>67.599999999999994</v>
      </c>
      <c r="I228" s="24">
        <v>49.9</v>
      </c>
      <c r="J228" s="207">
        <v>54.7</v>
      </c>
      <c r="K228" s="23">
        <v>56.3</v>
      </c>
      <c r="L228" s="284">
        <v>49.9</v>
      </c>
      <c r="M228" s="441">
        <v>82.1</v>
      </c>
      <c r="N228" s="208">
        <v>72.400000000000006</v>
      </c>
      <c r="O228" s="35" t="s">
        <v>223</v>
      </c>
    </row>
    <row r="229" spans="1:15" ht="15" thickBot="1" x14ac:dyDescent="0.35">
      <c r="A229" s="164" t="s">
        <v>89</v>
      </c>
      <c r="B229" s="50">
        <v>42684</v>
      </c>
      <c r="C229" s="51">
        <v>39100</v>
      </c>
      <c r="D229" s="52">
        <v>43890</v>
      </c>
      <c r="E229" s="53">
        <v>39145</v>
      </c>
      <c r="F229" s="54">
        <v>44658</v>
      </c>
      <c r="G229" s="55">
        <v>38857</v>
      </c>
      <c r="H229" s="56">
        <v>43623</v>
      </c>
      <c r="I229" s="57">
        <v>44043</v>
      </c>
      <c r="J229" s="58">
        <v>44069</v>
      </c>
      <c r="K229" s="56">
        <v>43364</v>
      </c>
      <c r="L229" s="59">
        <v>43030</v>
      </c>
      <c r="M229" s="444">
        <v>42694</v>
      </c>
      <c r="N229" s="53">
        <v>43079</v>
      </c>
      <c r="O229" s="164" t="s">
        <v>89</v>
      </c>
    </row>
    <row r="230" spans="1:15" ht="15" thickTop="1" x14ac:dyDescent="0.3">
      <c r="A230" s="61" t="s">
        <v>828</v>
      </c>
      <c r="B230" s="62">
        <f>MAX(C230:N230)</f>
        <v>122.4</v>
      </c>
      <c r="C230" s="63">
        <v>79.2</v>
      </c>
      <c r="D230" s="64">
        <v>72</v>
      </c>
      <c r="E230" s="65">
        <v>104.4</v>
      </c>
      <c r="F230" s="66">
        <v>100.8</v>
      </c>
      <c r="G230" s="67">
        <v>61.2</v>
      </c>
      <c r="H230" s="68">
        <v>61.2</v>
      </c>
      <c r="I230" s="69">
        <v>82.8</v>
      </c>
      <c r="J230" s="70">
        <v>72</v>
      </c>
      <c r="K230" s="68">
        <v>61.2</v>
      </c>
      <c r="L230" s="71">
        <v>66.2</v>
      </c>
      <c r="M230" s="453">
        <v>122.4</v>
      </c>
      <c r="N230" s="65">
        <v>97.2</v>
      </c>
      <c r="O230" s="61" t="s">
        <v>828</v>
      </c>
    </row>
    <row r="231" spans="1:15" x14ac:dyDescent="0.3">
      <c r="A231" s="35" t="s">
        <v>223</v>
      </c>
      <c r="B231" s="18">
        <v>180</v>
      </c>
      <c r="C231" s="17">
        <v>151</v>
      </c>
      <c r="D231" s="19">
        <v>151</v>
      </c>
      <c r="E231" s="20">
        <v>126</v>
      </c>
      <c r="F231" s="21">
        <v>180</v>
      </c>
      <c r="G231" s="22">
        <v>133</v>
      </c>
      <c r="H231" s="23">
        <v>108</v>
      </c>
      <c r="I231" s="24">
        <v>94</v>
      </c>
      <c r="J231" s="25">
        <v>108</v>
      </c>
      <c r="K231" s="23">
        <v>96.5</v>
      </c>
      <c r="L231" s="26">
        <v>180</v>
      </c>
      <c r="M231" s="441">
        <v>122.4</v>
      </c>
      <c r="N231" s="20">
        <v>148</v>
      </c>
      <c r="O231" s="35" t="s">
        <v>223</v>
      </c>
    </row>
    <row r="232" spans="1:15" x14ac:dyDescent="0.3">
      <c r="A232" s="35" t="s">
        <v>86</v>
      </c>
      <c r="B232" s="18">
        <v>1949</v>
      </c>
      <c r="C232" s="17">
        <v>1966</v>
      </c>
      <c r="D232" s="19">
        <v>1990</v>
      </c>
      <c r="E232" s="20">
        <v>1984</v>
      </c>
      <c r="F232" s="21">
        <v>1949</v>
      </c>
      <c r="G232" s="22">
        <v>1949</v>
      </c>
      <c r="H232" s="23">
        <v>1993</v>
      </c>
      <c r="I232" s="24">
        <v>1983</v>
      </c>
      <c r="J232" s="25">
        <v>1949</v>
      </c>
      <c r="K232" s="23">
        <v>2012</v>
      </c>
      <c r="L232" s="26">
        <v>1949</v>
      </c>
      <c r="M232" s="445">
        <v>45232</v>
      </c>
      <c r="N232" s="20">
        <v>2004</v>
      </c>
      <c r="O232" s="35" t="s">
        <v>86</v>
      </c>
    </row>
    <row r="233" spans="1:15" x14ac:dyDescent="0.3">
      <c r="A233" s="16" t="s">
        <v>827</v>
      </c>
      <c r="B233" s="16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6" t="s">
        <v>827</v>
      </c>
    </row>
    <row r="234" spans="1:15" x14ac:dyDescent="0.3">
      <c r="A234" s="263" t="s">
        <v>389</v>
      </c>
      <c r="B234" s="264">
        <f>SUM(C234:N234)</f>
        <v>56</v>
      </c>
      <c r="C234" s="265">
        <v>6</v>
      </c>
      <c r="D234" s="266">
        <v>7.5</v>
      </c>
      <c r="E234" s="267">
        <v>4.5</v>
      </c>
      <c r="F234" s="268">
        <v>8.5</v>
      </c>
      <c r="G234" s="269">
        <v>12</v>
      </c>
      <c r="H234" s="270">
        <v>8.5</v>
      </c>
      <c r="I234" s="271">
        <v>0</v>
      </c>
      <c r="J234" s="272">
        <v>2</v>
      </c>
      <c r="K234" s="270">
        <v>3.5</v>
      </c>
      <c r="L234" s="273">
        <v>1</v>
      </c>
      <c r="M234" s="447">
        <v>1.5</v>
      </c>
      <c r="N234" s="267">
        <v>1</v>
      </c>
      <c r="O234" s="263" t="s">
        <v>389</v>
      </c>
    </row>
    <row r="235" spans="1:15" x14ac:dyDescent="0.3">
      <c r="A235" s="287" t="s">
        <v>227</v>
      </c>
      <c r="B235" s="253">
        <f>SUM(C235:N235)</f>
        <v>32.209999999999994</v>
      </c>
      <c r="C235" s="276">
        <v>1.75</v>
      </c>
      <c r="D235" s="277">
        <v>2.8</v>
      </c>
      <c r="E235" s="278">
        <v>3.87</v>
      </c>
      <c r="F235" s="279">
        <v>2.5299999999999998</v>
      </c>
      <c r="G235" s="280">
        <v>4.1399999999999997</v>
      </c>
      <c r="H235" s="281">
        <v>3.91</v>
      </c>
      <c r="I235" s="282">
        <v>2.3199999999999998</v>
      </c>
      <c r="J235" s="283">
        <v>2.33</v>
      </c>
      <c r="K235" s="281">
        <v>2.39</v>
      </c>
      <c r="L235" s="284">
        <v>2.08</v>
      </c>
      <c r="M235" s="440">
        <v>2.11</v>
      </c>
      <c r="N235" s="278">
        <v>1.98</v>
      </c>
      <c r="O235" s="287" t="s">
        <v>227</v>
      </c>
    </row>
    <row r="236" spans="1:15" x14ac:dyDescent="0.3">
      <c r="A236" s="35" t="s">
        <v>228</v>
      </c>
      <c r="B236" s="18" t="s">
        <v>499</v>
      </c>
      <c r="C236" s="288" t="s">
        <v>500</v>
      </c>
      <c r="D236" s="31" t="s">
        <v>888</v>
      </c>
      <c r="E236" s="32" t="s">
        <v>766</v>
      </c>
      <c r="F236" s="33" t="s">
        <v>874</v>
      </c>
      <c r="G236" s="22" t="s">
        <v>503</v>
      </c>
      <c r="H236" s="23" t="s">
        <v>736</v>
      </c>
      <c r="I236" s="24" t="s">
        <v>523</v>
      </c>
      <c r="J236" s="84" t="s">
        <v>877</v>
      </c>
      <c r="K236" s="255" t="s">
        <v>444</v>
      </c>
      <c r="L236" s="36" t="s">
        <v>505</v>
      </c>
      <c r="M236" s="459" t="s">
        <v>726</v>
      </c>
      <c r="N236" s="32" t="s">
        <v>500</v>
      </c>
      <c r="O236" s="35" t="s">
        <v>228</v>
      </c>
    </row>
    <row r="237" spans="1:15" ht="15" thickBot="1" x14ac:dyDescent="0.35">
      <c r="A237" s="149" t="s">
        <v>239</v>
      </c>
      <c r="B237" s="88" t="s">
        <v>240</v>
      </c>
      <c r="C237" s="89" t="s">
        <v>812</v>
      </c>
      <c r="D237" s="90" t="s">
        <v>871</v>
      </c>
      <c r="E237" s="91" t="s">
        <v>773</v>
      </c>
      <c r="F237" s="92" t="s">
        <v>354</v>
      </c>
      <c r="G237" s="93" t="s">
        <v>244</v>
      </c>
      <c r="H237" s="94" t="s">
        <v>800</v>
      </c>
      <c r="I237" s="95" t="s">
        <v>886</v>
      </c>
      <c r="J237" s="257" t="s">
        <v>800</v>
      </c>
      <c r="K237" s="302" t="s">
        <v>773</v>
      </c>
      <c r="L237" s="97" t="s">
        <v>353</v>
      </c>
      <c r="M237" s="450" t="s">
        <v>782</v>
      </c>
      <c r="N237" s="91" t="s">
        <v>782</v>
      </c>
      <c r="O237" s="149" t="s">
        <v>239</v>
      </c>
    </row>
    <row r="238" spans="1:15" ht="15" thickTop="1" x14ac:dyDescent="0.3">
      <c r="A238" s="289" t="s">
        <v>396</v>
      </c>
      <c r="B238" s="151">
        <f>SUM(C238:N238)</f>
        <v>0.5</v>
      </c>
      <c r="C238" s="290">
        <v>0.5</v>
      </c>
      <c r="D238" s="465">
        <v>0</v>
      </c>
      <c r="E238" s="292">
        <v>0</v>
      </c>
      <c r="F238" s="293">
        <v>0</v>
      </c>
      <c r="G238" s="294">
        <v>0</v>
      </c>
      <c r="H238" s="295">
        <v>0</v>
      </c>
      <c r="I238" s="463">
        <v>0</v>
      </c>
      <c r="J238" s="70">
        <v>0</v>
      </c>
      <c r="K238" s="295">
        <v>0</v>
      </c>
      <c r="L238" s="298">
        <v>0</v>
      </c>
      <c r="M238" s="439">
        <v>0</v>
      </c>
      <c r="N238" s="292">
        <v>0</v>
      </c>
      <c r="O238" s="289" t="s">
        <v>396</v>
      </c>
    </row>
    <row r="239" spans="1:15" x14ac:dyDescent="0.3">
      <c r="A239" s="287" t="s">
        <v>248</v>
      </c>
      <c r="B239" s="253">
        <f>SUM(C239:N239)</f>
        <v>11.409999999999998</v>
      </c>
      <c r="C239" s="276">
        <v>0.61</v>
      </c>
      <c r="D239" s="277">
        <v>1.25</v>
      </c>
      <c r="E239" s="278">
        <v>2.0699999999999998</v>
      </c>
      <c r="F239" s="279">
        <v>2.0499999999999998</v>
      </c>
      <c r="G239" s="280">
        <v>1</v>
      </c>
      <c r="H239" s="281">
        <v>0.64</v>
      </c>
      <c r="I239" s="282">
        <v>0.3</v>
      </c>
      <c r="J239" s="283">
        <v>0.73</v>
      </c>
      <c r="K239" s="281">
        <v>0.82</v>
      </c>
      <c r="L239" s="284">
        <v>0.51</v>
      </c>
      <c r="M239" s="440">
        <v>0.36</v>
      </c>
      <c r="N239" s="278">
        <v>1.07</v>
      </c>
      <c r="O239" s="287" t="s">
        <v>248</v>
      </c>
    </row>
    <row r="240" spans="1:15" x14ac:dyDescent="0.3">
      <c r="A240" s="35" t="s">
        <v>249</v>
      </c>
      <c r="B240" s="18" t="s">
        <v>250</v>
      </c>
      <c r="C240" s="17" t="s">
        <v>251</v>
      </c>
      <c r="D240" s="19" t="s">
        <v>252</v>
      </c>
      <c r="E240" s="20" t="s">
        <v>253</v>
      </c>
      <c r="F240" s="21" t="s">
        <v>254</v>
      </c>
      <c r="G240" s="22" t="s">
        <v>255</v>
      </c>
      <c r="H240" s="23" t="s">
        <v>256</v>
      </c>
      <c r="I240" s="24" t="s">
        <v>257</v>
      </c>
      <c r="J240" s="25" t="s">
        <v>258</v>
      </c>
      <c r="K240" s="23" t="s">
        <v>259</v>
      </c>
      <c r="L240" s="26" t="s">
        <v>260</v>
      </c>
      <c r="M240" s="441" t="s">
        <v>856</v>
      </c>
      <c r="N240" s="20" t="s">
        <v>262</v>
      </c>
      <c r="O240" s="35" t="s">
        <v>249</v>
      </c>
    </row>
    <row r="241" spans="1:15" ht="15" thickBot="1" x14ac:dyDescent="0.35">
      <c r="A241" s="149" t="s">
        <v>263</v>
      </c>
      <c r="B241" s="88" t="s">
        <v>899</v>
      </c>
      <c r="C241" s="262" t="s">
        <v>812</v>
      </c>
      <c r="D241" s="300" t="s">
        <v>886</v>
      </c>
      <c r="E241" s="258" t="s">
        <v>886</v>
      </c>
      <c r="F241" s="301" t="s">
        <v>886</v>
      </c>
      <c r="G241" s="261" t="s">
        <v>886</v>
      </c>
      <c r="H241" s="302" t="s">
        <v>886</v>
      </c>
      <c r="I241" s="320" t="s">
        <v>886</v>
      </c>
      <c r="J241" s="257" t="s">
        <v>886</v>
      </c>
      <c r="K241" s="302" t="s">
        <v>886</v>
      </c>
      <c r="L241" s="303" t="s">
        <v>886</v>
      </c>
      <c r="M241" s="460" t="s">
        <v>886</v>
      </c>
      <c r="N241" s="91" t="s">
        <v>886</v>
      </c>
      <c r="O241" s="149" t="s">
        <v>263</v>
      </c>
    </row>
    <row r="242" spans="1:15" ht="15" thickTop="1" x14ac:dyDescent="0.3">
      <c r="A242" s="289" t="s">
        <v>399</v>
      </c>
      <c r="B242" s="151">
        <f>SUM(C242:N242)</f>
        <v>0</v>
      </c>
      <c r="C242" s="290">
        <v>0</v>
      </c>
      <c r="D242" s="465">
        <v>0</v>
      </c>
      <c r="E242" s="292">
        <v>0</v>
      </c>
      <c r="F242" s="293">
        <v>0</v>
      </c>
      <c r="G242" s="294">
        <v>0</v>
      </c>
      <c r="H242" s="295">
        <v>0</v>
      </c>
      <c r="I242" s="463">
        <v>0</v>
      </c>
      <c r="J242" s="70">
        <v>0</v>
      </c>
      <c r="K242" s="295">
        <v>0</v>
      </c>
      <c r="L242" s="298">
        <v>0</v>
      </c>
      <c r="M242" s="439">
        <v>0</v>
      </c>
      <c r="N242" s="292">
        <v>0</v>
      </c>
      <c r="O242" s="289" t="s">
        <v>399</v>
      </c>
    </row>
    <row r="243" spans="1:15" x14ac:dyDescent="0.3">
      <c r="A243" s="287" t="s">
        <v>269</v>
      </c>
      <c r="B243" s="253">
        <f>SUM(C243:N243)</f>
        <v>32.65</v>
      </c>
      <c r="C243" s="276">
        <v>2.84</v>
      </c>
      <c r="D243" s="277">
        <v>2.93</v>
      </c>
      <c r="E243" s="278">
        <v>4.0599999999999996</v>
      </c>
      <c r="F243" s="279">
        <v>3.74</v>
      </c>
      <c r="G243" s="280">
        <v>3.02</v>
      </c>
      <c r="H243" s="281">
        <v>2.37</v>
      </c>
      <c r="I243" s="282">
        <v>1.34</v>
      </c>
      <c r="J243" s="283">
        <v>1.25</v>
      </c>
      <c r="K243" s="281">
        <v>2.2799999999999998</v>
      </c>
      <c r="L243" s="284">
        <v>2.92</v>
      </c>
      <c r="M243" s="440">
        <v>2.4300000000000002</v>
      </c>
      <c r="N243" s="278">
        <v>3.47</v>
      </c>
      <c r="O243" s="287" t="s">
        <v>269</v>
      </c>
    </row>
    <row r="244" spans="1:15" x14ac:dyDescent="0.3">
      <c r="A244" s="35" t="s">
        <v>270</v>
      </c>
      <c r="B244" s="18" t="s">
        <v>525</v>
      </c>
      <c r="C244" s="17" t="s">
        <v>425</v>
      </c>
      <c r="D244" s="19" t="s">
        <v>465</v>
      </c>
      <c r="E244" s="32" t="s">
        <v>526</v>
      </c>
      <c r="F244" s="33" t="s">
        <v>527</v>
      </c>
      <c r="G244" s="22" t="s">
        <v>466</v>
      </c>
      <c r="H244" s="23" t="s">
        <v>428</v>
      </c>
      <c r="I244" s="24" t="s">
        <v>428</v>
      </c>
      <c r="J244" s="84" t="s">
        <v>528</v>
      </c>
      <c r="K244" s="23" t="s">
        <v>467</v>
      </c>
      <c r="L244" s="26" t="s">
        <v>276</v>
      </c>
      <c r="M244" s="459" t="s">
        <v>529</v>
      </c>
      <c r="N244" s="32" t="s">
        <v>770</v>
      </c>
      <c r="O244" s="35" t="s">
        <v>270</v>
      </c>
    </row>
    <row r="245" spans="1:15" ht="15" thickBot="1" x14ac:dyDescent="0.35">
      <c r="A245" s="149" t="s">
        <v>279</v>
      </c>
      <c r="B245" s="88" t="s">
        <v>900</v>
      </c>
      <c r="C245" s="89" t="s">
        <v>886</v>
      </c>
      <c r="D245" s="90" t="s">
        <v>886</v>
      </c>
      <c r="E245" s="91" t="s">
        <v>886</v>
      </c>
      <c r="F245" s="92" t="s">
        <v>886</v>
      </c>
      <c r="G245" s="93" t="s">
        <v>886</v>
      </c>
      <c r="H245" s="94" t="s">
        <v>886</v>
      </c>
      <c r="I245" s="95" t="s">
        <v>886</v>
      </c>
      <c r="J245" s="257" t="s">
        <v>886</v>
      </c>
      <c r="K245" s="94" t="s">
        <v>886</v>
      </c>
      <c r="L245" s="97" t="s">
        <v>886</v>
      </c>
      <c r="M245" s="450" t="s">
        <v>886</v>
      </c>
      <c r="N245" s="91" t="s">
        <v>886</v>
      </c>
      <c r="O245" s="149" t="s">
        <v>279</v>
      </c>
    </row>
    <row r="246" spans="1:15" ht="15" thickTop="1" x14ac:dyDescent="0.3">
      <c r="A246" s="289" t="s">
        <v>402</v>
      </c>
      <c r="B246" s="151">
        <f>SUM(C246:N246)</f>
        <v>49.5</v>
      </c>
      <c r="C246" s="290">
        <v>3</v>
      </c>
      <c r="D246" s="465">
        <v>3</v>
      </c>
      <c r="E246" s="292">
        <v>5</v>
      </c>
      <c r="F246" s="293">
        <v>7.5</v>
      </c>
      <c r="G246" s="294">
        <v>2.5</v>
      </c>
      <c r="H246" s="295">
        <v>5.5</v>
      </c>
      <c r="I246" s="463">
        <v>2</v>
      </c>
      <c r="J246" s="70">
        <v>2</v>
      </c>
      <c r="K246" s="295">
        <v>5.5</v>
      </c>
      <c r="L246" s="298">
        <v>3</v>
      </c>
      <c r="M246" s="439">
        <v>5</v>
      </c>
      <c r="N246" s="292">
        <v>5.5</v>
      </c>
      <c r="O246" s="289" t="s">
        <v>402</v>
      </c>
    </row>
    <row r="247" spans="1:15" x14ac:dyDescent="0.3">
      <c r="A247" s="287" t="s">
        <v>282</v>
      </c>
      <c r="B247" s="253">
        <f>SUM(C247:N247)</f>
        <v>42.140000000000008</v>
      </c>
      <c r="C247" s="276">
        <v>4.16</v>
      </c>
      <c r="D247" s="277">
        <v>3.68</v>
      </c>
      <c r="E247" s="278">
        <v>3.69</v>
      </c>
      <c r="F247" s="279">
        <v>3.64</v>
      </c>
      <c r="G247" s="280">
        <v>2.76</v>
      </c>
      <c r="H247" s="281">
        <v>3.03</v>
      </c>
      <c r="I247" s="282">
        <v>2.73</v>
      </c>
      <c r="J247" s="283">
        <v>2.23</v>
      </c>
      <c r="K247" s="281">
        <v>3.6</v>
      </c>
      <c r="L247" s="284">
        <v>4.32</v>
      </c>
      <c r="M247" s="440">
        <v>4.92</v>
      </c>
      <c r="N247" s="278">
        <v>3.38</v>
      </c>
      <c r="O247" s="287" t="s">
        <v>282</v>
      </c>
    </row>
    <row r="248" spans="1:15" x14ac:dyDescent="0.3">
      <c r="A248" s="35" t="s">
        <v>283</v>
      </c>
      <c r="B248" s="18" t="s">
        <v>808</v>
      </c>
      <c r="C248" s="17" t="s">
        <v>429</v>
      </c>
      <c r="D248" s="19" t="s">
        <v>801</v>
      </c>
      <c r="E248" s="20" t="s">
        <v>783</v>
      </c>
      <c r="F248" s="33" t="s">
        <v>788</v>
      </c>
      <c r="G248" s="22" t="s">
        <v>813</v>
      </c>
      <c r="H248" s="23" t="s">
        <v>789</v>
      </c>
      <c r="I248" s="24" t="s">
        <v>722</v>
      </c>
      <c r="J248" s="84" t="s">
        <v>803</v>
      </c>
      <c r="K248" s="23" t="s">
        <v>789</v>
      </c>
      <c r="L248" s="26" t="s">
        <v>427</v>
      </c>
      <c r="M248" s="441" t="s">
        <v>794</v>
      </c>
      <c r="N248" s="20" t="s">
        <v>807</v>
      </c>
      <c r="O248" s="35" t="s">
        <v>283</v>
      </c>
    </row>
    <row r="249" spans="1:15" ht="15" thickBot="1" x14ac:dyDescent="0.35">
      <c r="A249" s="149" t="s">
        <v>287</v>
      </c>
      <c r="B249" s="88" t="s">
        <v>288</v>
      </c>
      <c r="C249" s="89" t="s">
        <v>530</v>
      </c>
      <c r="D249" s="90" t="s">
        <v>353</v>
      </c>
      <c r="E249" s="258" t="s">
        <v>486</v>
      </c>
      <c r="F249" s="92" t="s">
        <v>854</v>
      </c>
      <c r="G249" s="93" t="s">
        <v>851</v>
      </c>
      <c r="H249" s="94" t="s">
        <v>851</v>
      </c>
      <c r="I249" s="95" t="s">
        <v>851</v>
      </c>
      <c r="J249" s="96" t="s">
        <v>851</v>
      </c>
      <c r="K249" s="94" t="s">
        <v>246</v>
      </c>
      <c r="L249" s="97" t="s">
        <v>812</v>
      </c>
      <c r="M249" s="450" t="s">
        <v>245</v>
      </c>
      <c r="N249" s="91" t="s">
        <v>245</v>
      </c>
      <c r="O249" s="149" t="s">
        <v>287</v>
      </c>
    </row>
    <row r="250" spans="1:15" ht="15" thickTop="1" x14ac:dyDescent="0.3">
      <c r="A250" s="289" t="s">
        <v>404</v>
      </c>
      <c r="B250" s="151">
        <f>SUM(C250:N250)</f>
        <v>75</v>
      </c>
      <c r="C250" s="290">
        <v>5.5</v>
      </c>
      <c r="D250" s="465">
        <v>5</v>
      </c>
      <c r="E250" s="292">
        <v>3.5</v>
      </c>
      <c r="F250" s="293">
        <v>2.5</v>
      </c>
      <c r="G250" s="294">
        <v>2.5</v>
      </c>
      <c r="H250" s="295">
        <v>1</v>
      </c>
      <c r="I250" s="463">
        <v>4.5</v>
      </c>
      <c r="J250" s="70">
        <v>4.5</v>
      </c>
      <c r="K250" s="295">
        <v>14.5</v>
      </c>
      <c r="L250" s="298">
        <v>16</v>
      </c>
      <c r="M250" s="439">
        <v>8.5</v>
      </c>
      <c r="N250" s="292">
        <v>7</v>
      </c>
      <c r="O250" s="289" t="s">
        <v>404</v>
      </c>
    </row>
    <row r="251" spans="1:15" x14ac:dyDescent="0.3">
      <c r="A251" s="287" t="s">
        <v>290</v>
      </c>
      <c r="B251" s="253">
        <f>SUM(C251:N251)</f>
        <v>50.120000000000005</v>
      </c>
      <c r="C251" s="276">
        <v>5.89</v>
      </c>
      <c r="D251" s="277">
        <v>3.6</v>
      </c>
      <c r="E251" s="278">
        <v>3.23</v>
      </c>
      <c r="F251" s="279">
        <v>2.41</v>
      </c>
      <c r="G251" s="280">
        <v>2.86</v>
      </c>
      <c r="H251" s="281">
        <v>2.42</v>
      </c>
      <c r="I251" s="282">
        <v>2.23</v>
      </c>
      <c r="J251" s="283">
        <v>3.09</v>
      </c>
      <c r="K251" s="281">
        <v>4.43</v>
      </c>
      <c r="L251" s="284">
        <v>7.2</v>
      </c>
      <c r="M251" s="440">
        <v>6.71</v>
      </c>
      <c r="N251" s="278">
        <v>6.05</v>
      </c>
      <c r="O251" s="287" t="s">
        <v>290</v>
      </c>
    </row>
    <row r="252" spans="1:15" x14ac:dyDescent="0.3">
      <c r="A252" s="35" t="s">
        <v>291</v>
      </c>
      <c r="B252" s="18" t="s">
        <v>869</v>
      </c>
      <c r="C252" s="17" t="s">
        <v>467</v>
      </c>
      <c r="D252" s="19" t="s">
        <v>853</v>
      </c>
      <c r="E252" s="32" t="s">
        <v>873</v>
      </c>
      <c r="F252" s="33" t="s">
        <v>487</v>
      </c>
      <c r="G252" s="22" t="s">
        <v>860</v>
      </c>
      <c r="H252" s="23" t="s">
        <v>861</v>
      </c>
      <c r="I252" s="24" t="s">
        <v>858</v>
      </c>
      <c r="J252" s="84" t="s">
        <v>473</v>
      </c>
      <c r="K252" s="255" t="s">
        <v>897</v>
      </c>
      <c r="L252" s="26" t="s">
        <v>881</v>
      </c>
      <c r="M252" s="459" t="s">
        <v>816</v>
      </c>
      <c r="N252" s="20" t="s">
        <v>817</v>
      </c>
      <c r="O252" s="35" t="s">
        <v>291</v>
      </c>
    </row>
    <row r="253" spans="1:15" ht="15" thickBot="1" x14ac:dyDescent="0.35">
      <c r="A253" s="149" t="s">
        <v>295</v>
      </c>
      <c r="B253" s="88" t="s">
        <v>296</v>
      </c>
      <c r="C253" s="262" t="s">
        <v>512</v>
      </c>
      <c r="D253" s="90" t="s">
        <v>354</v>
      </c>
      <c r="E253" s="91" t="s">
        <v>812</v>
      </c>
      <c r="F253" s="301" t="s">
        <v>750</v>
      </c>
      <c r="G253" s="93" t="s">
        <v>510</v>
      </c>
      <c r="H253" s="94" t="s">
        <v>242</v>
      </c>
      <c r="I253" s="95" t="s">
        <v>814</v>
      </c>
      <c r="J253" s="96" t="s">
        <v>242</v>
      </c>
      <c r="K253" s="94" t="s">
        <v>243</v>
      </c>
      <c r="L253" s="97" t="s">
        <v>235</v>
      </c>
      <c r="M253" s="450" t="s">
        <v>245</v>
      </c>
      <c r="N253" s="91" t="s">
        <v>245</v>
      </c>
      <c r="O253" s="149" t="s">
        <v>295</v>
      </c>
    </row>
    <row r="254" spans="1:15" ht="15" thickTop="1" x14ac:dyDescent="0.3">
      <c r="A254" s="289" t="s">
        <v>410</v>
      </c>
      <c r="B254" s="151">
        <f>SUM(C254:N254)</f>
        <v>56.5</v>
      </c>
      <c r="C254" s="290">
        <v>11</v>
      </c>
      <c r="D254" s="465">
        <v>5.5</v>
      </c>
      <c r="E254" s="292">
        <v>13</v>
      </c>
      <c r="F254" s="293">
        <v>5</v>
      </c>
      <c r="G254" s="294">
        <v>0.5</v>
      </c>
      <c r="H254" s="295">
        <v>0</v>
      </c>
      <c r="I254" s="463">
        <v>3</v>
      </c>
      <c r="J254" s="70">
        <v>2</v>
      </c>
      <c r="K254" s="295">
        <v>0</v>
      </c>
      <c r="L254" s="298">
        <v>0.5</v>
      </c>
      <c r="M254" s="439">
        <v>5.5</v>
      </c>
      <c r="N254" s="292">
        <v>10.5</v>
      </c>
      <c r="O254" s="289" t="s">
        <v>410</v>
      </c>
    </row>
    <row r="255" spans="1:15" x14ac:dyDescent="0.3">
      <c r="A255" s="287" t="s">
        <v>299</v>
      </c>
      <c r="B255" s="253">
        <f>SUM(C255:N255)</f>
        <v>48.120000000000005</v>
      </c>
      <c r="C255" s="276">
        <v>5.48</v>
      </c>
      <c r="D255" s="277">
        <v>4.9000000000000004</v>
      </c>
      <c r="E255" s="278">
        <v>3.66</v>
      </c>
      <c r="F255" s="279">
        <v>3.03</v>
      </c>
      <c r="G255" s="280">
        <v>3.03</v>
      </c>
      <c r="H255" s="281">
        <v>2.87</v>
      </c>
      <c r="I255" s="282">
        <v>3.92</v>
      </c>
      <c r="J255" s="283">
        <v>4.12</v>
      </c>
      <c r="K255" s="281">
        <v>3.68</v>
      </c>
      <c r="L255" s="284">
        <v>4.67</v>
      </c>
      <c r="M255" s="440">
        <v>4.29</v>
      </c>
      <c r="N255" s="278">
        <v>4.47</v>
      </c>
      <c r="O255" s="287" t="s">
        <v>299</v>
      </c>
    </row>
    <row r="256" spans="1:15" x14ac:dyDescent="0.3">
      <c r="A256" s="35" t="s">
        <v>300</v>
      </c>
      <c r="B256" s="18" t="s">
        <v>809</v>
      </c>
      <c r="C256" s="17" t="s">
        <v>887</v>
      </c>
      <c r="D256" s="19" t="s">
        <v>872</v>
      </c>
      <c r="E256" s="20" t="s">
        <v>894</v>
      </c>
      <c r="F256" s="33" t="s">
        <v>775</v>
      </c>
      <c r="G256" s="22" t="s">
        <v>777</v>
      </c>
      <c r="H256" s="23" t="s">
        <v>775</v>
      </c>
      <c r="I256" s="24" t="s">
        <v>253</v>
      </c>
      <c r="J256" s="25" t="s">
        <v>804</v>
      </c>
      <c r="K256" s="23" t="s">
        <v>805</v>
      </c>
      <c r="L256" s="26" t="s">
        <v>280</v>
      </c>
      <c r="M256" s="441" t="s">
        <v>806</v>
      </c>
      <c r="N256" s="20" t="s">
        <v>898</v>
      </c>
      <c r="O256" s="35" t="s">
        <v>300</v>
      </c>
    </row>
    <row r="257" spans="1:15" ht="15" thickBot="1" x14ac:dyDescent="0.35">
      <c r="A257" s="149" t="s">
        <v>305</v>
      </c>
      <c r="B257" s="88" t="s">
        <v>513</v>
      </c>
      <c r="C257" s="262" t="s">
        <v>542</v>
      </c>
      <c r="D257" s="90" t="s">
        <v>715</v>
      </c>
      <c r="E257" s="258" t="s">
        <v>531</v>
      </c>
      <c r="F257" s="92" t="s">
        <v>447</v>
      </c>
      <c r="G257" s="93" t="s">
        <v>464</v>
      </c>
      <c r="H257" s="94" t="s">
        <v>886</v>
      </c>
      <c r="I257" s="95" t="s">
        <v>748</v>
      </c>
      <c r="J257" s="96" t="s">
        <v>878</v>
      </c>
      <c r="K257" s="94" t="s">
        <v>886</v>
      </c>
      <c r="L257" s="97" t="s">
        <v>878</v>
      </c>
      <c r="M257" s="460" t="s">
        <v>510</v>
      </c>
      <c r="N257" s="258" t="s">
        <v>730</v>
      </c>
      <c r="O257" s="149" t="s">
        <v>305</v>
      </c>
    </row>
    <row r="258" spans="1:15" ht="15" thickTop="1" x14ac:dyDescent="0.3">
      <c r="A258" s="289" t="s">
        <v>414</v>
      </c>
      <c r="B258" s="151">
        <f>SUM(C258:N258)</f>
        <v>88.5</v>
      </c>
      <c r="C258" s="290">
        <v>2</v>
      </c>
      <c r="D258" s="465">
        <v>5.5</v>
      </c>
      <c r="E258" s="292">
        <v>3.5</v>
      </c>
      <c r="F258" s="293">
        <v>4</v>
      </c>
      <c r="G258" s="294">
        <v>7.5</v>
      </c>
      <c r="H258" s="295">
        <v>10</v>
      </c>
      <c r="I258" s="463">
        <v>18.5</v>
      </c>
      <c r="J258" s="70">
        <v>13.5</v>
      </c>
      <c r="K258" s="295">
        <v>4</v>
      </c>
      <c r="L258" s="298">
        <v>8</v>
      </c>
      <c r="M258" s="439">
        <v>6</v>
      </c>
      <c r="N258" s="292">
        <v>6</v>
      </c>
      <c r="O258" s="289" t="s">
        <v>414</v>
      </c>
    </row>
    <row r="259" spans="1:15" x14ac:dyDescent="0.3">
      <c r="A259" s="287" t="s">
        <v>312</v>
      </c>
      <c r="B259" s="253">
        <f>SUM(C259:N259)</f>
        <v>108.44</v>
      </c>
      <c r="C259" s="276">
        <v>7.38</v>
      </c>
      <c r="D259" s="277">
        <v>7.01</v>
      </c>
      <c r="E259" s="278">
        <v>8.08</v>
      </c>
      <c r="F259" s="279">
        <v>7.91</v>
      </c>
      <c r="G259" s="280">
        <v>11.17</v>
      </c>
      <c r="H259" s="281">
        <v>11.51</v>
      </c>
      <c r="I259" s="282">
        <v>14.3</v>
      </c>
      <c r="J259" s="283">
        <v>12.76</v>
      </c>
      <c r="K259" s="281">
        <v>8.7799999999999994</v>
      </c>
      <c r="L259" s="284">
        <v>6.61</v>
      </c>
      <c r="M259" s="440">
        <v>5.52</v>
      </c>
      <c r="N259" s="278">
        <v>7.41</v>
      </c>
      <c r="O259" s="287" t="s">
        <v>312</v>
      </c>
    </row>
    <row r="260" spans="1:15" x14ac:dyDescent="0.3">
      <c r="A260" s="35" t="s">
        <v>313</v>
      </c>
      <c r="B260" s="18" t="s">
        <v>761</v>
      </c>
      <c r="C260" s="30" t="s">
        <v>543</v>
      </c>
      <c r="D260" s="19" t="s">
        <v>765</v>
      </c>
      <c r="E260" s="32" t="s">
        <v>802</v>
      </c>
      <c r="F260" s="21" t="s">
        <v>720</v>
      </c>
      <c r="G260" s="22" t="s">
        <v>751</v>
      </c>
      <c r="H260" s="255" t="s">
        <v>534</v>
      </c>
      <c r="I260" s="24" t="s">
        <v>768</v>
      </c>
      <c r="J260" s="84" t="s">
        <v>738</v>
      </c>
      <c r="K260" s="255" t="s">
        <v>518</v>
      </c>
      <c r="L260" s="26" t="s">
        <v>779</v>
      </c>
      <c r="M260" s="459" t="s">
        <v>760</v>
      </c>
      <c r="N260" s="32" t="s">
        <v>536</v>
      </c>
      <c r="O260" s="35" t="s">
        <v>313</v>
      </c>
    </row>
    <row r="261" spans="1:15" ht="15" thickBot="1" x14ac:dyDescent="0.35">
      <c r="A261" s="149" t="s">
        <v>320</v>
      </c>
      <c r="B261" s="88" t="s">
        <v>321</v>
      </c>
      <c r="C261" s="262" t="s">
        <v>491</v>
      </c>
      <c r="D261" s="90" t="s">
        <v>854</v>
      </c>
      <c r="E261" s="91" t="s">
        <v>230</v>
      </c>
      <c r="F261" s="92" t="s">
        <v>232</v>
      </c>
      <c r="G261" s="93" t="s">
        <v>854</v>
      </c>
      <c r="H261" s="94" t="s">
        <v>862</v>
      </c>
      <c r="I261" s="95" t="s">
        <v>322</v>
      </c>
      <c r="J261" s="96" t="s">
        <v>243</v>
      </c>
      <c r="K261" s="94" t="s">
        <v>243</v>
      </c>
      <c r="L261" s="97" t="s">
        <v>413</v>
      </c>
      <c r="M261" s="450" t="s">
        <v>795</v>
      </c>
      <c r="N261" s="91" t="s">
        <v>432</v>
      </c>
      <c r="O261" s="149" t="s">
        <v>320</v>
      </c>
    </row>
    <row r="262" spans="1:15" ht="15" thickTop="1" x14ac:dyDescent="0.3">
      <c r="A262" s="289" t="s">
        <v>419</v>
      </c>
      <c r="B262" s="151">
        <f>SUM(C262:N262)</f>
        <v>38.5</v>
      </c>
      <c r="C262" s="290">
        <v>3</v>
      </c>
      <c r="D262" s="466">
        <v>1.5</v>
      </c>
      <c r="E262" s="292">
        <v>1.5</v>
      </c>
      <c r="F262" s="293">
        <v>2.5</v>
      </c>
      <c r="G262" s="294">
        <v>6</v>
      </c>
      <c r="H262" s="295">
        <v>5</v>
      </c>
      <c r="I262" s="463">
        <v>3</v>
      </c>
      <c r="J262" s="70">
        <v>6.5</v>
      </c>
      <c r="K262" s="295">
        <v>2.5</v>
      </c>
      <c r="L262" s="298">
        <v>2.5</v>
      </c>
      <c r="M262" s="439">
        <v>3.5</v>
      </c>
      <c r="N262" s="292">
        <v>1</v>
      </c>
      <c r="O262" s="289" t="s">
        <v>419</v>
      </c>
    </row>
    <row r="263" spans="1:15" x14ac:dyDescent="0.3">
      <c r="A263" s="287" t="s">
        <v>324</v>
      </c>
      <c r="B263" s="253">
        <f>SUM(C263:N263)</f>
        <v>18.840000000000003</v>
      </c>
      <c r="C263" s="276">
        <v>1.1100000000000001</v>
      </c>
      <c r="D263" s="277">
        <v>1.02</v>
      </c>
      <c r="E263" s="278">
        <v>1.07</v>
      </c>
      <c r="F263" s="279">
        <v>1.73</v>
      </c>
      <c r="G263" s="280">
        <v>1.57</v>
      </c>
      <c r="H263" s="281">
        <v>2.41</v>
      </c>
      <c r="I263" s="282">
        <v>1.8</v>
      </c>
      <c r="J263" s="283">
        <v>1.92</v>
      </c>
      <c r="K263" s="281">
        <v>1.98</v>
      </c>
      <c r="L263" s="284">
        <v>1.43</v>
      </c>
      <c r="M263" s="440">
        <v>1.66</v>
      </c>
      <c r="N263" s="278">
        <v>1.1399999999999999</v>
      </c>
      <c r="O263" s="287" t="s">
        <v>324</v>
      </c>
    </row>
    <row r="264" spans="1:15" x14ac:dyDescent="0.3">
      <c r="A264" s="35" t="s">
        <v>325</v>
      </c>
      <c r="B264" s="18" t="s">
        <v>870</v>
      </c>
      <c r="C264" s="17" t="s">
        <v>799</v>
      </c>
      <c r="D264" s="19" t="s">
        <v>393</v>
      </c>
      <c r="E264" s="20" t="s">
        <v>856</v>
      </c>
      <c r="F264" s="33" t="s">
        <v>858</v>
      </c>
      <c r="G264" s="22" t="s">
        <v>895</v>
      </c>
      <c r="H264" s="23" t="s">
        <v>863</v>
      </c>
      <c r="I264" s="24" t="s">
        <v>864</v>
      </c>
      <c r="J264" s="25" t="s">
        <v>896</v>
      </c>
      <c r="K264" s="23" t="s">
        <v>328</v>
      </c>
      <c r="L264" s="26" t="s">
        <v>865</v>
      </c>
      <c r="M264" s="441" t="s">
        <v>866</v>
      </c>
      <c r="N264" s="20" t="s">
        <v>856</v>
      </c>
      <c r="O264" s="35" t="s">
        <v>325</v>
      </c>
    </row>
    <row r="265" spans="1:15" x14ac:dyDescent="0.3">
      <c r="A265" s="35" t="s">
        <v>329</v>
      </c>
      <c r="B265" s="18" t="s">
        <v>730</v>
      </c>
      <c r="C265" s="30" t="s">
        <v>782</v>
      </c>
      <c r="D265" s="31" t="s">
        <v>782</v>
      </c>
      <c r="E265" s="32" t="s">
        <v>782</v>
      </c>
      <c r="F265" s="33" t="s">
        <v>782</v>
      </c>
      <c r="G265" s="22" t="s">
        <v>748</v>
      </c>
      <c r="H265" s="255" t="s">
        <v>730</v>
      </c>
      <c r="I265" s="212" t="s">
        <v>773</v>
      </c>
      <c r="J265" s="84" t="s">
        <v>782</v>
      </c>
      <c r="K265" s="255" t="s">
        <v>730</v>
      </c>
      <c r="L265" s="26" t="s">
        <v>730</v>
      </c>
      <c r="M265" s="441" t="s">
        <v>730</v>
      </c>
      <c r="N265" s="20" t="s">
        <v>782</v>
      </c>
      <c r="O265" s="35" t="s">
        <v>329</v>
      </c>
    </row>
    <row r="266" spans="1:15" x14ac:dyDescent="0.3">
      <c r="A266" s="16" t="s">
        <v>331</v>
      </c>
      <c r="B266" s="16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6" t="s">
        <v>331</v>
      </c>
    </row>
    <row r="267" spans="1:15" x14ac:dyDescent="0.3">
      <c r="A267" s="35" t="s">
        <v>826</v>
      </c>
      <c r="B267" s="166">
        <f>AVERAGE(C267:N267)</f>
        <v>1015.3916666666669</v>
      </c>
      <c r="C267" s="5">
        <v>1016.8</v>
      </c>
      <c r="D267" s="424">
        <v>1029</v>
      </c>
      <c r="E267" s="7">
        <v>1010.3</v>
      </c>
      <c r="F267" s="8">
        <v>1016.5</v>
      </c>
      <c r="G267" s="9">
        <v>1021.4</v>
      </c>
      <c r="H267" s="10">
        <v>1017.2</v>
      </c>
      <c r="I267" s="429">
        <v>1013.4</v>
      </c>
      <c r="J267" s="12">
        <v>1014.6</v>
      </c>
      <c r="K267" s="10">
        <v>1015.4</v>
      </c>
      <c r="L267" s="13">
        <v>1009.2</v>
      </c>
      <c r="M267" s="442">
        <v>1006.7</v>
      </c>
      <c r="N267" s="7">
        <v>1014.2</v>
      </c>
      <c r="O267" s="35" t="s">
        <v>826</v>
      </c>
    </row>
    <row r="268" spans="1:15" x14ac:dyDescent="0.3">
      <c r="A268" s="287" t="s">
        <v>382</v>
      </c>
      <c r="B268" s="253">
        <f>MIN(C268:N268)</f>
        <v>968.1</v>
      </c>
      <c r="C268" s="276">
        <v>977.5</v>
      </c>
      <c r="D268" s="277">
        <v>1009.6</v>
      </c>
      <c r="E268" s="278">
        <v>985.4</v>
      </c>
      <c r="F268" s="279">
        <v>996.4</v>
      </c>
      <c r="G268" s="280">
        <v>1010.7</v>
      </c>
      <c r="H268" s="281">
        <v>1006</v>
      </c>
      <c r="I268" s="24">
        <v>1003.3</v>
      </c>
      <c r="J268" s="257">
        <v>990</v>
      </c>
      <c r="K268" s="305">
        <v>995.9</v>
      </c>
      <c r="L268" s="284">
        <v>976.9</v>
      </c>
      <c r="M268" s="440">
        <v>968.1</v>
      </c>
      <c r="N268" s="278">
        <v>993.3</v>
      </c>
      <c r="O268" s="287" t="s">
        <v>382</v>
      </c>
    </row>
    <row r="269" spans="1:15" x14ac:dyDescent="0.3">
      <c r="A269" s="149" t="s">
        <v>89</v>
      </c>
      <c r="B269" s="167">
        <v>45235</v>
      </c>
      <c r="C269" s="168">
        <v>44942</v>
      </c>
      <c r="D269" s="169">
        <v>44981</v>
      </c>
      <c r="E269" s="170">
        <v>44995</v>
      </c>
      <c r="F269" s="171">
        <v>45028</v>
      </c>
      <c r="G269" s="172">
        <v>45055</v>
      </c>
      <c r="H269" s="173">
        <v>45095</v>
      </c>
      <c r="I269" s="174">
        <v>45138</v>
      </c>
      <c r="J269" s="200">
        <v>45140</v>
      </c>
      <c r="K269" s="173">
        <v>45190</v>
      </c>
      <c r="L269" s="176">
        <v>45219</v>
      </c>
      <c r="M269" s="457">
        <v>45235</v>
      </c>
      <c r="N269" s="170">
        <v>45291</v>
      </c>
      <c r="O269" s="149" t="s">
        <v>89</v>
      </c>
    </row>
    <row r="270" spans="1:15" x14ac:dyDescent="0.3">
      <c r="A270" s="149" t="s">
        <v>383</v>
      </c>
      <c r="B270" s="88">
        <f>MAX(C270:N270)</f>
        <v>1044.3</v>
      </c>
      <c r="C270" s="89">
        <v>1038.7</v>
      </c>
      <c r="D270" s="467">
        <v>1044.3</v>
      </c>
      <c r="E270" s="91">
        <v>1030.7</v>
      </c>
      <c r="F270" s="92">
        <v>1029.5</v>
      </c>
      <c r="G270" s="93">
        <v>1029.3</v>
      </c>
      <c r="H270" s="94">
        <v>1026.5999999999999</v>
      </c>
      <c r="I270" s="95">
        <v>1023</v>
      </c>
      <c r="J270" s="84">
        <v>1025.9000000000001</v>
      </c>
      <c r="K270" s="23">
        <v>1027.8</v>
      </c>
      <c r="L270" s="97">
        <v>1029.5</v>
      </c>
      <c r="M270" s="450">
        <v>1032.5</v>
      </c>
      <c r="N270" s="91">
        <v>1042.8</v>
      </c>
      <c r="O270" s="149" t="s">
        <v>383</v>
      </c>
    </row>
    <row r="271" spans="1:15" ht="15" thickBot="1" x14ac:dyDescent="0.35">
      <c r="A271" s="178" t="s">
        <v>89</v>
      </c>
      <c r="B271" s="179">
        <v>44962</v>
      </c>
      <c r="C271" s="180">
        <v>44950</v>
      </c>
      <c r="D271" s="181">
        <v>44962</v>
      </c>
      <c r="E271" s="182">
        <v>44986</v>
      </c>
      <c r="F271" s="183">
        <v>45019</v>
      </c>
      <c r="G271" s="184">
        <v>45063</v>
      </c>
      <c r="H271" s="185">
        <v>45100</v>
      </c>
      <c r="I271" s="186">
        <v>45125</v>
      </c>
      <c r="J271" s="200">
        <v>45159</v>
      </c>
      <c r="K271" s="173">
        <v>45199</v>
      </c>
      <c r="L271" s="188">
        <v>45203</v>
      </c>
      <c r="M271" s="461">
        <v>45252</v>
      </c>
      <c r="N271" s="182">
        <v>45276</v>
      </c>
      <c r="O271" s="178" t="s">
        <v>89</v>
      </c>
    </row>
    <row r="272" spans="1:15" ht="15" thickTop="1" x14ac:dyDescent="0.3">
      <c r="A272" s="152" t="s">
        <v>384</v>
      </c>
      <c r="B272" s="166" t="e">
        <f>AVERAGE(C272:N272)</f>
        <v>#DIV/0!</v>
      </c>
      <c r="C272" s="190"/>
      <c r="D272" s="191"/>
      <c r="E272" s="192"/>
      <c r="F272" s="193"/>
      <c r="G272" s="194"/>
      <c r="H272" s="195"/>
      <c r="I272" s="121"/>
      <c r="J272" s="70"/>
      <c r="K272" s="68"/>
      <c r="L272" s="198"/>
      <c r="M272" s="462"/>
      <c r="N272" s="192"/>
      <c r="O272" s="152" t="s">
        <v>384</v>
      </c>
    </row>
    <row r="273" spans="1:15" x14ac:dyDescent="0.3">
      <c r="A273" s="15"/>
      <c r="B273" s="16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</row>
    <row r="274" spans="1:15" x14ac:dyDescent="0.3">
      <c r="A274" s="3" t="s">
        <v>885</v>
      </c>
      <c r="B274" s="4" t="s">
        <v>1</v>
      </c>
      <c r="C274" s="5" t="s">
        <v>2</v>
      </c>
      <c r="D274" s="6" t="s">
        <v>3</v>
      </c>
      <c r="E274" s="7" t="s">
        <v>4</v>
      </c>
      <c r="F274" s="8" t="s">
        <v>5</v>
      </c>
      <c r="G274" s="9" t="s">
        <v>6</v>
      </c>
      <c r="H274" s="10" t="s">
        <v>7</v>
      </c>
      <c r="I274" s="11" t="s">
        <v>8</v>
      </c>
      <c r="J274" s="12" t="s">
        <v>9</v>
      </c>
      <c r="K274" s="10" t="s">
        <v>10</v>
      </c>
      <c r="L274" s="13" t="s">
        <v>11</v>
      </c>
      <c r="M274" s="442" t="s">
        <v>12</v>
      </c>
      <c r="N274" s="7" t="s">
        <v>13</v>
      </c>
      <c r="O274" s="3" t="s">
        <v>885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56596-43CD-4BE5-98B1-3F8FE8774151}">
  <dimension ref="A1:O274"/>
  <sheetViews>
    <sheetView tabSelected="1" topLeftCell="B253" workbookViewId="0">
      <selection activeCell="M271" sqref="M271"/>
    </sheetView>
  </sheetViews>
  <sheetFormatPr baseColWidth="10" defaultRowHeight="14.4" x14ac:dyDescent="0.3"/>
  <cols>
    <col min="1" max="1" width="45.88671875" customWidth="1"/>
    <col min="15" max="15" width="45.88671875" customWidth="1"/>
  </cols>
  <sheetData>
    <row r="1" spans="1:15" ht="15" thickBot="1" x14ac:dyDescent="0.35">
      <c r="A1" s="3" t="s">
        <v>902</v>
      </c>
      <c r="B1" s="307" t="s">
        <v>1</v>
      </c>
      <c r="C1" s="308" t="s">
        <v>2</v>
      </c>
      <c r="D1" s="309" t="s">
        <v>3</v>
      </c>
      <c r="E1" s="310" t="s">
        <v>4</v>
      </c>
      <c r="F1" s="311" t="s">
        <v>5</v>
      </c>
      <c r="G1" s="312" t="s">
        <v>6</v>
      </c>
      <c r="H1" s="313" t="s">
        <v>7</v>
      </c>
      <c r="I1" s="314" t="s">
        <v>8</v>
      </c>
      <c r="J1" s="315" t="s">
        <v>9</v>
      </c>
      <c r="K1" s="313" t="s">
        <v>10</v>
      </c>
      <c r="L1" s="316" t="s">
        <v>11</v>
      </c>
      <c r="M1" s="437" t="s">
        <v>12</v>
      </c>
      <c r="N1" s="310" t="s">
        <v>13</v>
      </c>
      <c r="O1" s="3" t="s">
        <v>902</v>
      </c>
    </row>
    <row r="2" spans="1:15" ht="15.6" thickTop="1" thickBot="1" x14ac:dyDescent="0.35">
      <c r="A2" s="318" t="s">
        <v>82</v>
      </c>
      <c r="B2" s="319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 t="s">
        <v>82</v>
      </c>
    </row>
    <row r="3" spans="1:15" ht="15" thickTop="1" x14ac:dyDescent="0.3">
      <c r="A3" s="263" t="s">
        <v>694</v>
      </c>
      <c r="B3" s="264">
        <f>INT(SUM(C3:N3)*100/12)/100</f>
        <v>8.81</v>
      </c>
      <c r="C3" s="265">
        <v>1.84</v>
      </c>
      <c r="D3" s="266">
        <v>7.42</v>
      </c>
      <c r="E3" s="267">
        <v>6.39</v>
      </c>
      <c r="F3" s="268">
        <v>7.73</v>
      </c>
      <c r="G3" s="269">
        <v>11.1</v>
      </c>
      <c r="H3" s="270">
        <v>11.4</v>
      </c>
      <c r="I3" s="271">
        <v>14.7</v>
      </c>
      <c r="J3" s="272">
        <v>15.4</v>
      </c>
      <c r="K3" s="270">
        <v>12</v>
      </c>
      <c r="L3" s="273">
        <v>9.73</v>
      </c>
      <c r="M3" s="439">
        <v>5.29</v>
      </c>
      <c r="N3" s="267">
        <v>2.81</v>
      </c>
      <c r="O3" s="263" t="s">
        <v>694</v>
      </c>
    </row>
    <row r="4" spans="1:15" x14ac:dyDescent="0.3">
      <c r="A4" s="275" t="s">
        <v>84</v>
      </c>
      <c r="B4" s="253">
        <f>INT(SUM(C4:N4)*100/12)/100</f>
        <v>7.28</v>
      </c>
      <c r="C4" s="276">
        <v>2.04</v>
      </c>
      <c r="D4" s="277">
        <v>2.11</v>
      </c>
      <c r="E4" s="278">
        <v>3.4</v>
      </c>
      <c r="F4" s="279">
        <v>4.99</v>
      </c>
      <c r="G4" s="280">
        <v>8.36</v>
      </c>
      <c r="H4" s="281">
        <v>11.67</v>
      </c>
      <c r="I4" s="282">
        <v>13.45</v>
      </c>
      <c r="J4" s="283">
        <v>13.5</v>
      </c>
      <c r="K4" s="281">
        <v>10.93</v>
      </c>
      <c r="L4" s="284">
        <v>8.91</v>
      </c>
      <c r="M4" s="440">
        <v>5.29</v>
      </c>
      <c r="N4" s="278">
        <v>2.81</v>
      </c>
      <c r="O4" s="275" t="s">
        <v>84</v>
      </c>
    </row>
    <row r="5" spans="1:15" x14ac:dyDescent="0.3">
      <c r="A5" s="2" t="s">
        <v>21</v>
      </c>
      <c r="B5" s="18">
        <f t="shared" ref="B5:N5" si="0">B3-B4</f>
        <v>1.5300000000000002</v>
      </c>
      <c r="C5" s="17">
        <f t="shared" si="0"/>
        <v>-0.19999999999999996</v>
      </c>
      <c r="D5" s="19">
        <f t="shared" si="0"/>
        <v>5.3100000000000005</v>
      </c>
      <c r="E5" s="20">
        <f t="shared" si="0"/>
        <v>2.9899999999999998</v>
      </c>
      <c r="F5" s="21">
        <f t="shared" si="0"/>
        <v>2.74</v>
      </c>
      <c r="G5" s="22">
        <f t="shared" si="0"/>
        <v>2.74</v>
      </c>
      <c r="H5" s="23">
        <f t="shared" si="0"/>
        <v>-0.26999999999999957</v>
      </c>
      <c r="I5" s="24">
        <f t="shared" si="0"/>
        <v>1.25</v>
      </c>
      <c r="J5" s="25">
        <f t="shared" si="0"/>
        <v>1.9000000000000004</v>
      </c>
      <c r="K5" s="23">
        <f t="shared" si="0"/>
        <v>1.0700000000000003</v>
      </c>
      <c r="L5" s="26">
        <f t="shared" si="0"/>
        <v>0.82000000000000028</v>
      </c>
      <c r="M5" s="441">
        <f t="shared" si="0"/>
        <v>0</v>
      </c>
      <c r="N5" s="20">
        <f t="shared" si="0"/>
        <v>0</v>
      </c>
      <c r="O5" s="2" t="s">
        <v>21</v>
      </c>
    </row>
    <row r="6" spans="1:15" x14ac:dyDescent="0.3">
      <c r="A6" s="2" t="s">
        <v>85</v>
      </c>
      <c r="B6" s="18">
        <v>6.13</v>
      </c>
      <c r="C6" s="17">
        <v>-1.98</v>
      </c>
      <c r="D6" s="19">
        <v>-2.1</v>
      </c>
      <c r="E6" s="20">
        <v>1.27</v>
      </c>
      <c r="F6" s="21">
        <v>2.1</v>
      </c>
      <c r="G6" s="22">
        <v>5.4</v>
      </c>
      <c r="H6" s="23">
        <v>9.85</v>
      </c>
      <c r="I6" s="24">
        <v>11.5</v>
      </c>
      <c r="J6" s="25">
        <v>11.7</v>
      </c>
      <c r="K6" s="23">
        <v>7.66</v>
      </c>
      <c r="L6" s="26">
        <v>4.42</v>
      </c>
      <c r="M6" s="441">
        <v>3.45</v>
      </c>
      <c r="N6" s="20">
        <v>-2.5</v>
      </c>
      <c r="O6" s="2" t="s">
        <v>85</v>
      </c>
    </row>
    <row r="7" spans="1:15" x14ac:dyDescent="0.3">
      <c r="A7" s="2" t="s">
        <v>86</v>
      </c>
      <c r="B7" s="18">
        <v>2003</v>
      </c>
      <c r="C7" s="17">
        <v>2009</v>
      </c>
      <c r="D7" s="19">
        <v>2012</v>
      </c>
      <c r="E7" s="20">
        <v>2013</v>
      </c>
      <c r="F7" s="21">
        <v>2021</v>
      </c>
      <c r="G7" s="22">
        <v>2010</v>
      </c>
      <c r="H7" s="23">
        <v>2001</v>
      </c>
      <c r="I7" s="24">
        <v>2011</v>
      </c>
      <c r="J7" s="25">
        <v>2005</v>
      </c>
      <c r="K7" s="23">
        <v>2003</v>
      </c>
      <c r="L7" s="26">
        <v>2003</v>
      </c>
      <c r="M7" s="441">
        <v>2005</v>
      </c>
      <c r="N7" s="20">
        <v>2010</v>
      </c>
      <c r="O7" s="2" t="s">
        <v>86</v>
      </c>
    </row>
    <row r="8" spans="1:15" x14ac:dyDescent="0.3">
      <c r="A8" s="2" t="s">
        <v>87</v>
      </c>
      <c r="B8" s="18">
        <v>8.99</v>
      </c>
      <c r="C8" s="17">
        <v>5.46</v>
      </c>
      <c r="D8" s="19">
        <v>7.42</v>
      </c>
      <c r="E8" s="20">
        <v>6.39</v>
      </c>
      <c r="F8" s="21">
        <v>7.73</v>
      </c>
      <c r="G8" s="22">
        <v>10.5</v>
      </c>
      <c r="H8" s="23">
        <v>13</v>
      </c>
      <c r="I8" s="24">
        <v>15.3</v>
      </c>
      <c r="J8" s="25">
        <v>15.6</v>
      </c>
      <c r="K8" s="23">
        <v>14.4</v>
      </c>
      <c r="L8" s="26">
        <v>12</v>
      </c>
      <c r="M8" s="441">
        <v>7.61</v>
      </c>
      <c r="N8" s="20">
        <v>7.72</v>
      </c>
      <c r="O8" s="2" t="s">
        <v>87</v>
      </c>
    </row>
    <row r="9" spans="1:15" x14ac:dyDescent="0.3">
      <c r="A9" s="2" t="s">
        <v>86</v>
      </c>
      <c r="B9" s="18">
        <v>2023</v>
      </c>
      <c r="C9" s="17">
        <v>2007</v>
      </c>
      <c r="D9" s="19">
        <v>2024</v>
      </c>
      <c r="E9" s="20">
        <v>2024</v>
      </c>
      <c r="F9" s="21">
        <v>2024</v>
      </c>
      <c r="G9" s="22">
        <v>2008</v>
      </c>
      <c r="H9" s="23">
        <v>2017</v>
      </c>
      <c r="I9" s="24">
        <v>2006</v>
      </c>
      <c r="J9" s="25">
        <v>2020</v>
      </c>
      <c r="K9" s="23">
        <v>2023</v>
      </c>
      <c r="L9" s="26">
        <v>2001</v>
      </c>
      <c r="M9" s="441">
        <v>2009</v>
      </c>
      <c r="N9" s="20">
        <v>2015</v>
      </c>
      <c r="O9" s="2" t="s">
        <v>86</v>
      </c>
    </row>
    <row r="10" spans="1:15" x14ac:dyDescent="0.3">
      <c r="A10" s="3" t="s">
        <v>88</v>
      </c>
      <c r="B10" s="18">
        <f>MIN(C10:N10)</f>
        <v>-8.5</v>
      </c>
      <c r="C10" s="5">
        <v>-8.5</v>
      </c>
      <c r="D10" s="6">
        <v>0.7</v>
      </c>
      <c r="E10" s="7">
        <v>0.2</v>
      </c>
      <c r="F10" s="8">
        <v>-0.6</v>
      </c>
      <c r="G10" s="9">
        <v>5.6</v>
      </c>
      <c r="H10" s="10">
        <v>6.6</v>
      </c>
      <c r="I10" s="11">
        <v>10.7</v>
      </c>
      <c r="J10" s="12">
        <v>11.8</v>
      </c>
      <c r="K10" s="10">
        <v>4.0999999999999996</v>
      </c>
      <c r="L10" s="13">
        <v>3.3</v>
      </c>
      <c r="M10" s="442"/>
      <c r="N10" s="7"/>
      <c r="O10" s="3" t="s">
        <v>88</v>
      </c>
    </row>
    <row r="11" spans="1:15" x14ac:dyDescent="0.3">
      <c r="A11" s="35" t="s">
        <v>89</v>
      </c>
      <c r="B11" s="50"/>
      <c r="C11" s="39">
        <v>45310</v>
      </c>
      <c r="D11" s="40">
        <v>45324</v>
      </c>
      <c r="E11" s="41">
        <v>45355</v>
      </c>
      <c r="F11" s="42">
        <v>45405</v>
      </c>
      <c r="G11" s="43">
        <v>45421</v>
      </c>
      <c r="H11" s="44">
        <v>45454</v>
      </c>
      <c r="I11" s="45">
        <v>45487</v>
      </c>
      <c r="J11" s="46">
        <v>45530</v>
      </c>
      <c r="K11" s="44">
        <v>45564</v>
      </c>
      <c r="L11" s="47">
        <v>45569</v>
      </c>
      <c r="M11" s="443"/>
      <c r="N11" s="41"/>
      <c r="O11" s="35" t="s">
        <v>89</v>
      </c>
    </row>
    <row r="12" spans="1:15" x14ac:dyDescent="0.3">
      <c r="A12" s="2" t="s">
        <v>90</v>
      </c>
      <c r="B12" s="18">
        <v>-15.7</v>
      </c>
      <c r="C12" s="17">
        <v>-15.7</v>
      </c>
      <c r="D12" s="19">
        <v>-13.5</v>
      </c>
      <c r="E12" s="32">
        <v>-11.9</v>
      </c>
      <c r="F12" s="21">
        <v>-5.2</v>
      </c>
      <c r="G12" s="22">
        <v>-0.8</v>
      </c>
      <c r="H12" s="23">
        <v>3.1</v>
      </c>
      <c r="I12" s="24">
        <v>5.0999999999999996</v>
      </c>
      <c r="J12" s="25">
        <v>5.7</v>
      </c>
      <c r="K12" s="23">
        <v>0.7</v>
      </c>
      <c r="L12" s="26">
        <v>-5.5</v>
      </c>
      <c r="M12" s="441">
        <v>-6</v>
      </c>
      <c r="N12" s="20">
        <v>-10.6</v>
      </c>
      <c r="O12" s="2" t="s">
        <v>90</v>
      </c>
    </row>
    <row r="13" spans="1:15" ht="15" thickBot="1" x14ac:dyDescent="0.35">
      <c r="A13" s="49" t="s">
        <v>89</v>
      </c>
      <c r="B13" s="50">
        <v>39820</v>
      </c>
      <c r="C13" s="51">
        <v>39820</v>
      </c>
      <c r="D13" s="52">
        <v>40951</v>
      </c>
      <c r="E13" s="218">
        <v>38415</v>
      </c>
      <c r="F13" s="54">
        <v>37719</v>
      </c>
      <c r="G13" s="55">
        <v>42491</v>
      </c>
      <c r="H13" s="56">
        <v>38869</v>
      </c>
      <c r="I13" s="57">
        <v>40727</v>
      </c>
      <c r="J13" s="58">
        <v>40786</v>
      </c>
      <c r="K13" s="56">
        <v>43373</v>
      </c>
      <c r="L13" s="59">
        <v>37922</v>
      </c>
      <c r="M13" s="444">
        <v>40511</v>
      </c>
      <c r="N13" s="53">
        <v>40530</v>
      </c>
      <c r="O13" s="49" t="s">
        <v>89</v>
      </c>
    </row>
    <row r="14" spans="1:15" ht="15" thickTop="1" x14ac:dyDescent="0.3">
      <c r="A14" s="289" t="s">
        <v>819</v>
      </c>
      <c r="B14" s="434">
        <f>INT(SUM(C14:N14)*100/12)/100</f>
        <v>8.5</v>
      </c>
      <c r="C14" s="290">
        <v>1.5</v>
      </c>
      <c r="D14" s="291">
        <v>6.8</v>
      </c>
      <c r="E14" s="292">
        <v>6</v>
      </c>
      <c r="F14" s="293">
        <v>7.2</v>
      </c>
      <c r="G14" s="294">
        <v>10.5</v>
      </c>
      <c r="H14" s="295">
        <v>10.7</v>
      </c>
      <c r="I14" s="296">
        <v>14.2</v>
      </c>
      <c r="J14" s="297">
        <v>15.1</v>
      </c>
      <c r="K14" s="295">
        <v>11.9</v>
      </c>
      <c r="L14" s="298">
        <v>9.6999999999999993</v>
      </c>
      <c r="M14" s="439">
        <v>6.1</v>
      </c>
      <c r="N14" s="292">
        <v>2.2999999999999998</v>
      </c>
      <c r="O14" s="289" t="s">
        <v>819</v>
      </c>
    </row>
    <row r="15" spans="1:15" x14ac:dyDescent="0.3">
      <c r="A15" s="275" t="s">
        <v>98</v>
      </c>
      <c r="B15" s="253">
        <f>INT(SUM(C15:N15)*100/12)/100</f>
        <v>7.29</v>
      </c>
      <c r="C15" s="276">
        <v>1</v>
      </c>
      <c r="D15" s="277">
        <v>1.1000000000000001</v>
      </c>
      <c r="E15" s="278">
        <v>3.8</v>
      </c>
      <c r="F15" s="279">
        <v>4.5999999999999996</v>
      </c>
      <c r="G15" s="280">
        <v>9.1999999999999993</v>
      </c>
      <c r="H15" s="281">
        <v>11.7</v>
      </c>
      <c r="I15" s="282">
        <v>12</v>
      </c>
      <c r="J15" s="283">
        <v>13.3</v>
      </c>
      <c r="K15" s="281">
        <v>12.7</v>
      </c>
      <c r="L15" s="284">
        <v>9.6999999999999993</v>
      </c>
      <c r="M15" s="440">
        <v>6.1</v>
      </c>
      <c r="N15" s="278">
        <v>2.2999999999999998</v>
      </c>
      <c r="O15" s="275" t="s">
        <v>98</v>
      </c>
    </row>
    <row r="16" spans="1:15" x14ac:dyDescent="0.3">
      <c r="A16" s="2" t="s">
        <v>21</v>
      </c>
      <c r="B16" s="18">
        <f t="shared" ref="B16:N16" si="1">B14-B15</f>
        <v>1.21</v>
      </c>
      <c r="C16" s="17">
        <f t="shared" si="1"/>
        <v>0.5</v>
      </c>
      <c r="D16" s="19">
        <f t="shared" si="1"/>
        <v>5.6999999999999993</v>
      </c>
      <c r="E16" s="20">
        <f t="shared" si="1"/>
        <v>2.2000000000000002</v>
      </c>
      <c r="F16" s="21">
        <f t="shared" si="1"/>
        <v>2.6000000000000005</v>
      </c>
      <c r="G16" s="280">
        <f t="shared" si="1"/>
        <v>1.3000000000000007</v>
      </c>
      <c r="H16" s="23">
        <f t="shared" si="1"/>
        <v>-1</v>
      </c>
      <c r="I16" s="24">
        <f t="shared" si="1"/>
        <v>2.1999999999999993</v>
      </c>
      <c r="J16" s="25">
        <f t="shared" si="1"/>
        <v>1.7999999999999989</v>
      </c>
      <c r="K16" s="23">
        <f t="shared" si="1"/>
        <v>-0.79999999999999893</v>
      </c>
      <c r="L16" s="26">
        <f t="shared" si="1"/>
        <v>0</v>
      </c>
      <c r="M16" s="441">
        <f t="shared" si="1"/>
        <v>0</v>
      </c>
      <c r="N16" s="20">
        <f t="shared" si="1"/>
        <v>0</v>
      </c>
      <c r="O16" s="2" t="s">
        <v>21</v>
      </c>
    </row>
    <row r="17" spans="1:15" x14ac:dyDescent="0.3">
      <c r="A17" s="2" t="s">
        <v>85</v>
      </c>
      <c r="B17" s="16"/>
      <c r="C17" s="17">
        <v>-5.6</v>
      </c>
      <c r="D17" s="19">
        <v>-7.6</v>
      </c>
      <c r="E17" s="20">
        <v>-0.7</v>
      </c>
      <c r="F17" s="21">
        <v>2.2000000000000002</v>
      </c>
      <c r="G17" s="22">
        <v>5.8</v>
      </c>
      <c r="H17" s="23">
        <v>8.3000000000000007</v>
      </c>
      <c r="I17" s="24">
        <v>11.1</v>
      </c>
      <c r="J17" s="25">
        <v>10.6</v>
      </c>
      <c r="K17" s="23">
        <v>7.6</v>
      </c>
      <c r="L17" s="26">
        <v>5.0999999999999996</v>
      </c>
      <c r="M17" s="441">
        <v>1</v>
      </c>
      <c r="N17" s="20">
        <v>-2.4</v>
      </c>
      <c r="O17" s="2" t="s">
        <v>85</v>
      </c>
    </row>
    <row r="18" spans="1:15" x14ac:dyDescent="0.3">
      <c r="A18" s="2" t="s">
        <v>86</v>
      </c>
      <c r="B18" s="217"/>
      <c r="C18" s="17">
        <v>1963</v>
      </c>
      <c r="D18" s="19">
        <v>1956</v>
      </c>
      <c r="E18" s="20">
        <v>1955</v>
      </c>
      <c r="F18" s="21">
        <v>1954</v>
      </c>
      <c r="G18" s="22">
        <v>2010</v>
      </c>
      <c r="H18" s="23">
        <v>1949</v>
      </c>
      <c r="I18" s="24">
        <v>1984</v>
      </c>
      <c r="J18" s="25">
        <v>1978</v>
      </c>
      <c r="K18" s="23">
        <v>1986</v>
      </c>
      <c r="L18" s="26">
        <v>1947</v>
      </c>
      <c r="M18" s="441">
        <v>1985</v>
      </c>
      <c r="N18" s="20">
        <v>2010</v>
      </c>
      <c r="O18" s="2" t="s">
        <v>86</v>
      </c>
    </row>
    <row r="19" spans="1:15" x14ac:dyDescent="0.3">
      <c r="A19" s="2" t="s">
        <v>87</v>
      </c>
      <c r="B19" s="16"/>
      <c r="C19" s="17">
        <v>5.5</v>
      </c>
      <c r="D19" s="19">
        <v>6.8</v>
      </c>
      <c r="E19" s="20">
        <v>6.8</v>
      </c>
      <c r="F19" s="21">
        <v>7.9</v>
      </c>
      <c r="G19" s="22">
        <v>10.5</v>
      </c>
      <c r="H19" s="23">
        <v>13.6</v>
      </c>
      <c r="I19" s="24">
        <v>15.3</v>
      </c>
      <c r="J19" s="25">
        <v>16.100000000000001</v>
      </c>
      <c r="K19" s="23">
        <v>14.5</v>
      </c>
      <c r="L19" s="26">
        <v>11.9</v>
      </c>
      <c r="M19" s="441">
        <v>9.3000000000000007</v>
      </c>
      <c r="N19" s="20">
        <v>8</v>
      </c>
      <c r="O19" s="2" t="s">
        <v>87</v>
      </c>
    </row>
    <row r="20" spans="1:15" x14ac:dyDescent="0.3">
      <c r="A20" s="2" t="s">
        <v>86</v>
      </c>
      <c r="B20" s="217"/>
      <c r="C20" s="17">
        <v>2007</v>
      </c>
      <c r="D20" s="19">
        <v>2024</v>
      </c>
      <c r="E20" s="20">
        <v>2024</v>
      </c>
      <c r="F20" s="21">
        <v>1961</v>
      </c>
      <c r="G20" s="22">
        <v>2000</v>
      </c>
      <c r="H20" s="23">
        <v>2017</v>
      </c>
      <c r="I20" s="24">
        <v>2006</v>
      </c>
      <c r="J20" s="25">
        <v>2020</v>
      </c>
      <c r="K20" s="23">
        <v>2023</v>
      </c>
      <c r="L20" s="26">
        <v>2001</v>
      </c>
      <c r="M20" s="441">
        <v>1994</v>
      </c>
      <c r="N20" s="20">
        <v>2015</v>
      </c>
      <c r="O20" s="2" t="s">
        <v>86</v>
      </c>
    </row>
    <row r="21" spans="1:15" x14ac:dyDescent="0.3">
      <c r="A21" s="3" t="s">
        <v>100</v>
      </c>
      <c r="B21" s="18">
        <f>MIN(C21:N21)</f>
        <v>-8.3000000000000007</v>
      </c>
      <c r="C21" s="5">
        <v>-8.3000000000000007</v>
      </c>
      <c r="D21" s="6">
        <v>1.6</v>
      </c>
      <c r="E21" s="7">
        <v>2</v>
      </c>
      <c r="F21" s="8">
        <v>-0.1</v>
      </c>
      <c r="G21" s="9">
        <v>5.2</v>
      </c>
      <c r="H21" s="10">
        <v>6.4</v>
      </c>
      <c r="I21" s="11">
        <v>9.8000000000000007</v>
      </c>
      <c r="J21" s="12">
        <v>11.1</v>
      </c>
      <c r="K21" s="10">
        <v>4.5</v>
      </c>
      <c r="L21" s="13">
        <v>4.4000000000000004</v>
      </c>
      <c r="M21" s="442"/>
      <c r="N21" s="7"/>
      <c r="O21" s="3" t="s">
        <v>100</v>
      </c>
    </row>
    <row r="22" spans="1:15" x14ac:dyDescent="0.3">
      <c r="A22" s="35" t="s">
        <v>89</v>
      </c>
      <c r="B22" s="38"/>
      <c r="C22" s="39">
        <v>45310</v>
      </c>
      <c r="D22" s="40">
        <v>45324</v>
      </c>
      <c r="E22" s="41">
        <v>45355</v>
      </c>
      <c r="F22" s="42">
        <v>45405</v>
      </c>
      <c r="G22" s="43">
        <v>45417</v>
      </c>
      <c r="H22" s="44">
        <v>45449</v>
      </c>
      <c r="I22" s="45">
        <v>45480</v>
      </c>
      <c r="J22" s="46">
        <v>45529</v>
      </c>
      <c r="K22" s="44">
        <v>45564</v>
      </c>
      <c r="L22" s="47">
        <v>45576</v>
      </c>
      <c r="M22" s="443"/>
      <c r="N22" s="41"/>
      <c r="O22" s="35" t="s">
        <v>89</v>
      </c>
    </row>
    <row r="23" spans="1:15" x14ac:dyDescent="0.3">
      <c r="A23" s="2" t="s">
        <v>17</v>
      </c>
      <c r="B23" s="18">
        <v>-17.399999999999999</v>
      </c>
      <c r="C23" s="17">
        <v>-17.399999999999999</v>
      </c>
      <c r="D23" s="19">
        <v>-15.2</v>
      </c>
      <c r="E23" s="20">
        <v>-9.8000000000000007</v>
      </c>
      <c r="F23" s="21">
        <v>-3.8</v>
      </c>
      <c r="G23" s="22">
        <v>-1.6</v>
      </c>
      <c r="H23" s="23">
        <v>0</v>
      </c>
      <c r="I23" s="24">
        <v>1.3</v>
      </c>
      <c r="J23" s="25">
        <v>4.9000000000000004</v>
      </c>
      <c r="K23" s="23">
        <v>1.3</v>
      </c>
      <c r="L23" s="26">
        <v>-5</v>
      </c>
      <c r="M23" s="441">
        <v>-8.5</v>
      </c>
      <c r="N23" s="20">
        <v>-14.6</v>
      </c>
      <c r="O23" s="2" t="s">
        <v>17</v>
      </c>
    </row>
    <row r="24" spans="1:15" x14ac:dyDescent="0.3">
      <c r="A24" s="2" t="s">
        <v>89</v>
      </c>
      <c r="B24" s="38">
        <v>31064</v>
      </c>
      <c r="C24" s="73">
        <v>31064</v>
      </c>
      <c r="D24" s="74">
        <v>10637</v>
      </c>
      <c r="E24" s="75">
        <v>38415</v>
      </c>
      <c r="F24" s="76">
        <v>8128</v>
      </c>
      <c r="G24" s="77">
        <v>22038</v>
      </c>
      <c r="H24" s="78">
        <v>12219</v>
      </c>
      <c r="I24" s="79">
        <v>12264</v>
      </c>
      <c r="J24" s="80">
        <v>29095</v>
      </c>
      <c r="K24" s="78">
        <v>29121</v>
      </c>
      <c r="L24" s="81">
        <v>7952</v>
      </c>
      <c r="M24" s="445">
        <v>10169</v>
      </c>
      <c r="N24" s="75">
        <v>13504</v>
      </c>
      <c r="O24" s="2" t="s">
        <v>89</v>
      </c>
    </row>
    <row r="25" spans="1:15" x14ac:dyDescent="0.3">
      <c r="A25" s="83" t="s">
        <v>101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83" t="s">
        <v>101</v>
      </c>
    </row>
    <row r="26" spans="1:15" x14ac:dyDescent="0.3">
      <c r="A26" s="263" t="s">
        <v>737</v>
      </c>
      <c r="B26" s="264">
        <f>INT(SUM(C26:N26)*100/12)/100</f>
        <v>16.010000000000002</v>
      </c>
      <c r="C26" s="265">
        <v>7.79</v>
      </c>
      <c r="D26" s="266">
        <v>12</v>
      </c>
      <c r="E26" s="267">
        <v>13.4</v>
      </c>
      <c r="F26" s="268">
        <v>15.4</v>
      </c>
      <c r="G26" s="269">
        <v>19.3</v>
      </c>
      <c r="H26" s="270">
        <v>20.8</v>
      </c>
      <c r="I26" s="271">
        <v>23.5</v>
      </c>
      <c r="J26" s="272">
        <v>24.3</v>
      </c>
      <c r="K26" s="270">
        <v>19.8</v>
      </c>
      <c r="L26" s="273">
        <v>16.7</v>
      </c>
      <c r="M26" s="447">
        <v>11.28</v>
      </c>
      <c r="N26" s="267">
        <v>7.94</v>
      </c>
      <c r="O26" s="263" t="s">
        <v>737</v>
      </c>
    </row>
    <row r="27" spans="1:15" x14ac:dyDescent="0.3">
      <c r="A27" s="275" t="s">
        <v>103</v>
      </c>
      <c r="B27" s="253">
        <f>INT(SUM(C27:N27)*100/12)/100</f>
        <v>15.84</v>
      </c>
      <c r="C27" s="276">
        <v>7.42</v>
      </c>
      <c r="D27" s="277">
        <v>8.52</v>
      </c>
      <c r="E27" s="278">
        <v>12.01</v>
      </c>
      <c r="F27" s="279">
        <v>16.11</v>
      </c>
      <c r="G27" s="280">
        <v>18.850000000000001</v>
      </c>
      <c r="H27" s="281">
        <v>22.31</v>
      </c>
      <c r="I27" s="282">
        <v>24.05</v>
      </c>
      <c r="J27" s="283">
        <v>23.88</v>
      </c>
      <c r="K27" s="281">
        <v>21.15</v>
      </c>
      <c r="L27" s="284">
        <v>16.61</v>
      </c>
      <c r="M27" s="440">
        <v>11.28</v>
      </c>
      <c r="N27" s="278">
        <v>7.94</v>
      </c>
      <c r="O27" s="275" t="s">
        <v>103</v>
      </c>
    </row>
    <row r="28" spans="1:15" x14ac:dyDescent="0.3">
      <c r="A28" s="2" t="s">
        <v>21</v>
      </c>
      <c r="B28" s="18">
        <f t="shared" ref="B28:N28" si="2">B26-B27</f>
        <v>0.17000000000000171</v>
      </c>
      <c r="C28" s="17">
        <f t="shared" si="2"/>
        <v>0.37000000000000011</v>
      </c>
      <c r="D28" s="19">
        <f t="shared" si="2"/>
        <v>3.4800000000000004</v>
      </c>
      <c r="E28" s="20">
        <f t="shared" si="2"/>
        <v>1.3900000000000006</v>
      </c>
      <c r="F28" s="21">
        <f t="shared" si="2"/>
        <v>-0.70999999999999908</v>
      </c>
      <c r="G28" s="22">
        <f t="shared" si="2"/>
        <v>0.44999999999999929</v>
      </c>
      <c r="H28" s="23">
        <f t="shared" si="2"/>
        <v>-1.509999999999998</v>
      </c>
      <c r="I28" s="24">
        <f t="shared" si="2"/>
        <v>-0.55000000000000071</v>
      </c>
      <c r="J28" s="25">
        <f t="shared" si="2"/>
        <v>0.42000000000000171</v>
      </c>
      <c r="K28" s="23">
        <f t="shared" si="2"/>
        <v>-1.3499999999999979</v>
      </c>
      <c r="L28" s="26">
        <f t="shared" si="2"/>
        <v>8.9999999999999858E-2</v>
      </c>
      <c r="M28" s="441">
        <f t="shared" si="2"/>
        <v>0</v>
      </c>
      <c r="N28" s="20">
        <f t="shared" si="2"/>
        <v>0</v>
      </c>
      <c r="O28" s="2" t="s">
        <v>21</v>
      </c>
    </row>
    <row r="29" spans="1:15" x14ac:dyDescent="0.3">
      <c r="A29" s="2" t="s">
        <v>104</v>
      </c>
      <c r="B29" s="18">
        <v>14.88</v>
      </c>
      <c r="C29" s="17">
        <v>3.15</v>
      </c>
      <c r="D29" s="19">
        <v>5.07</v>
      </c>
      <c r="E29" s="20">
        <v>9.8000000000000007</v>
      </c>
      <c r="F29" s="21">
        <v>12.9</v>
      </c>
      <c r="G29" s="22">
        <v>16</v>
      </c>
      <c r="H29" s="23">
        <v>20</v>
      </c>
      <c r="I29" s="24">
        <v>21.9</v>
      </c>
      <c r="J29" s="25">
        <v>21.3</v>
      </c>
      <c r="K29" s="23">
        <v>18.100000000000001</v>
      </c>
      <c r="L29" s="26">
        <v>13.5</v>
      </c>
      <c r="M29" s="441">
        <v>9.4</v>
      </c>
      <c r="N29" s="20">
        <v>2.39</v>
      </c>
      <c r="O29" s="2" t="s">
        <v>104</v>
      </c>
    </row>
    <row r="30" spans="1:15" x14ac:dyDescent="0.3">
      <c r="A30" s="2" t="s">
        <v>86</v>
      </c>
      <c r="B30" s="18">
        <v>2013</v>
      </c>
      <c r="C30" s="17">
        <v>2010</v>
      </c>
      <c r="D30" s="19">
        <v>2012</v>
      </c>
      <c r="E30" s="20">
        <v>2006</v>
      </c>
      <c r="F30" s="21">
        <v>2001</v>
      </c>
      <c r="G30" s="22">
        <v>2013</v>
      </c>
      <c r="H30" s="23">
        <v>2002</v>
      </c>
      <c r="I30" s="24">
        <v>2002</v>
      </c>
      <c r="J30" s="25">
        <v>2014</v>
      </c>
      <c r="K30" s="23">
        <v>2001</v>
      </c>
      <c r="L30" s="26">
        <v>2003</v>
      </c>
      <c r="M30" s="441">
        <v>2010</v>
      </c>
      <c r="N30" s="20">
        <v>2010</v>
      </c>
      <c r="O30" s="2" t="s">
        <v>86</v>
      </c>
    </row>
    <row r="31" spans="1:15" x14ac:dyDescent="0.3">
      <c r="A31" s="2" t="s">
        <v>105</v>
      </c>
      <c r="B31" s="18">
        <v>16.989999999999998</v>
      </c>
      <c r="C31" s="17">
        <v>10.3</v>
      </c>
      <c r="D31" s="19">
        <v>11.8</v>
      </c>
      <c r="E31" s="20">
        <v>14.9</v>
      </c>
      <c r="F31" s="21">
        <v>20.8</v>
      </c>
      <c r="G31" s="22">
        <v>22.1</v>
      </c>
      <c r="H31" s="23">
        <v>24.2</v>
      </c>
      <c r="I31" s="24">
        <v>28.9</v>
      </c>
      <c r="J31" s="25">
        <v>27.2</v>
      </c>
      <c r="K31" s="23">
        <v>24.4</v>
      </c>
      <c r="L31" s="26">
        <v>19.2</v>
      </c>
      <c r="M31" s="441">
        <v>13.1</v>
      </c>
      <c r="N31" s="20">
        <v>12</v>
      </c>
      <c r="O31" s="2" t="s">
        <v>105</v>
      </c>
    </row>
    <row r="32" spans="1:15" x14ac:dyDescent="0.3">
      <c r="A32" s="2" t="s">
        <v>86</v>
      </c>
      <c r="B32" s="18">
        <v>2022</v>
      </c>
      <c r="C32" s="17">
        <v>2007</v>
      </c>
      <c r="D32" s="19">
        <v>2019</v>
      </c>
      <c r="E32" s="20">
        <v>2014</v>
      </c>
      <c r="F32" s="21">
        <v>2007</v>
      </c>
      <c r="G32" s="22">
        <v>2008</v>
      </c>
      <c r="H32" s="23">
        <v>2017</v>
      </c>
      <c r="I32" s="24">
        <v>2006</v>
      </c>
      <c r="J32" s="25">
        <v>2022</v>
      </c>
      <c r="K32" s="23">
        <v>2023</v>
      </c>
      <c r="L32" s="26">
        <v>2005</v>
      </c>
      <c r="M32" s="441">
        <v>2006</v>
      </c>
      <c r="N32" s="20">
        <v>2015</v>
      </c>
      <c r="O32" s="2" t="s">
        <v>86</v>
      </c>
    </row>
    <row r="33" spans="1:15" x14ac:dyDescent="0.3">
      <c r="A33" s="3" t="s">
        <v>106</v>
      </c>
      <c r="B33" s="18">
        <f>MAX(C33:N33)</f>
        <v>34.1</v>
      </c>
      <c r="C33" s="5">
        <v>14.7</v>
      </c>
      <c r="D33" s="6">
        <v>17.7</v>
      </c>
      <c r="E33" s="7">
        <v>19.5</v>
      </c>
      <c r="F33" s="8">
        <v>24.7</v>
      </c>
      <c r="G33" s="9">
        <v>28</v>
      </c>
      <c r="H33" s="10">
        <v>29.6</v>
      </c>
      <c r="I33" s="11">
        <v>34.1</v>
      </c>
      <c r="J33" s="12">
        <v>33.700000000000003</v>
      </c>
      <c r="K33" s="10">
        <v>30.2</v>
      </c>
      <c r="L33" s="13">
        <v>24</v>
      </c>
      <c r="M33" s="442"/>
      <c r="N33" s="7"/>
      <c r="O33" s="3" t="s">
        <v>106</v>
      </c>
    </row>
    <row r="34" spans="1:15" x14ac:dyDescent="0.3">
      <c r="A34" s="35" t="s">
        <v>89</v>
      </c>
      <c r="B34" s="38"/>
      <c r="C34" s="39">
        <v>45314</v>
      </c>
      <c r="D34" s="40">
        <v>45337</v>
      </c>
      <c r="E34" s="41">
        <v>45371</v>
      </c>
      <c r="F34" s="42">
        <v>45395</v>
      </c>
      <c r="G34" s="43">
        <v>45424</v>
      </c>
      <c r="H34" s="44">
        <v>45468</v>
      </c>
      <c r="I34" s="45">
        <v>45503</v>
      </c>
      <c r="J34" s="46">
        <v>45516</v>
      </c>
      <c r="K34" s="44">
        <v>45536</v>
      </c>
      <c r="L34" s="47">
        <v>45581</v>
      </c>
      <c r="M34" s="443"/>
      <c r="N34" s="41"/>
      <c r="O34" s="35" t="s">
        <v>89</v>
      </c>
    </row>
    <row r="35" spans="1:15" x14ac:dyDescent="0.3">
      <c r="A35" s="2" t="s">
        <v>107</v>
      </c>
      <c r="B35" s="18">
        <v>42</v>
      </c>
      <c r="C35" s="17">
        <v>16.8</v>
      </c>
      <c r="D35" s="19">
        <v>18.7</v>
      </c>
      <c r="E35" s="32">
        <v>25.3</v>
      </c>
      <c r="F35" s="21">
        <v>27.7</v>
      </c>
      <c r="G35" s="22">
        <v>32</v>
      </c>
      <c r="H35" s="23">
        <v>36.4</v>
      </c>
      <c r="I35" s="24">
        <v>42</v>
      </c>
      <c r="J35" s="84">
        <v>37.799999999999997</v>
      </c>
      <c r="K35" s="23">
        <v>33.4</v>
      </c>
      <c r="L35" s="26">
        <v>28.8</v>
      </c>
      <c r="M35" s="441">
        <v>20.9</v>
      </c>
      <c r="N35" s="20">
        <v>16.899999999999999</v>
      </c>
      <c r="O35" s="2" t="s">
        <v>107</v>
      </c>
    </row>
    <row r="36" spans="1:15" ht="15" thickBot="1" x14ac:dyDescent="0.35">
      <c r="A36" s="49" t="s">
        <v>89</v>
      </c>
      <c r="B36" s="50">
        <v>43671</v>
      </c>
      <c r="C36" s="491">
        <v>44562</v>
      </c>
      <c r="D36" s="52">
        <v>43522</v>
      </c>
      <c r="E36" s="218">
        <v>44286</v>
      </c>
      <c r="F36" s="54">
        <v>40656</v>
      </c>
      <c r="G36" s="55">
        <v>38499</v>
      </c>
      <c r="H36" s="56">
        <v>40721</v>
      </c>
      <c r="I36" s="57">
        <v>43671</v>
      </c>
      <c r="J36" s="200">
        <v>37843</v>
      </c>
      <c r="K36" s="56">
        <v>41522</v>
      </c>
      <c r="L36" s="59">
        <v>40817</v>
      </c>
      <c r="M36" s="444">
        <v>42315</v>
      </c>
      <c r="N36" s="53">
        <v>44925</v>
      </c>
      <c r="O36" s="49" t="s">
        <v>89</v>
      </c>
    </row>
    <row r="37" spans="1:15" s="501" customFormat="1" ht="15" thickTop="1" x14ac:dyDescent="0.3">
      <c r="A37" s="289" t="s">
        <v>850</v>
      </c>
      <c r="B37" s="151">
        <f>INT(SUM(C37:N37)*100/12)/100</f>
        <v>15.28</v>
      </c>
      <c r="C37" s="492">
        <v>7</v>
      </c>
      <c r="D37" s="466">
        <v>11.5</v>
      </c>
      <c r="E37" s="493">
        <v>12.8</v>
      </c>
      <c r="F37" s="494">
        <v>14.7</v>
      </c>
      <c r="G37" s="495">
        <v>18.399999999999999</v>
      </c>
      <c r="H37" s="496">
        <v>19.7</v>
      </c>
      <c r="I37" s="497">
        <v>23.1</v>
      </c>
      <c r="J37" s="498">
        <v>24</v>
      </c>
      <c r="K37" s="496">
        <v>19.600000000000001</v>
      </c>
      <c r="L37" s="499">
        <v>16.2</v>
      </c>
      <c r="M37" s="500">
        <v>9.6</v>
      </c>
      <c r="N37" s="493">
        <v>6.8</v>
      </c>
      <c r="O37" s="289" t="s">
        <v>850</v>
      </c>
    </row>
    <row r="38" spans="1:15" x14ac:dyDescent="0.3">
      <c r="A38" s="479" t="s">
        <v>113</v>
      </c>
      <c r="B38" s="480">
        <f>INT(SUM(C38:N38)*100/12)/100</f>
        <v>13.79</v>
      </c>
      <c r="C38" s="481">
        <v>5.9</v>
      </c>
      <c r="D38" s="482">
        <v>6.9</v>
      </c>
      <c r="E38" s="483">
        <v>10.1</v>
      </c>
      <c r="F38" s="484">
        <v>13</v>
      </c>
      <c r="G38" s="485">
        <v>16.8</v>
      </c>
      <c r="H38" s="486">
        <v>19.3</v>
      </c>
      <c r="I38" s="487">
        <v>21.4</v>
      </c>
      <c r="J38" s="488">
        <v>21.6</v>
      </c>
      <c r="K38" s="486">
        <v>19.2</v>
      </c>
      <c r="L38" s="489">
        <v>14.9</v>
      </c>
      <c r="M38" s="490">
        <v>9.6</v>
      </c>
      <c r="N38" s="483">
        <v>6.8</v>
      </c>
      <c r="O38" s="479" t="s">
        <v>113</v>
      </c>
    </row>
    <row r="39" spans="1:15" x14ac:dyDescent="0.3">
      <c r="A39" s="2" t="s">
        <v>21</v>
      </c>
      <c r="B39" s="18">
        <f t="shared" ref="B39:N39" si="3">B37-B38</f>
        <v>1.4900000000000002</v>
      </c>
      <c r="C39" s="17">
        <f t="shared" si="3"/>
        <v>1.0999999999999996</v>
      </c>
      <c r="D39" s="19">
        <f t="shared" si="3"/>
        <v>4.5999999999999996</v>
      </c>
      <c r="E39" s="20">
        <f t="shared" si="3"/>
        <v>2.7000000000000011</v>
      </c>
      <c r="F39" s="21">
        <f t="shared" si="3"/>
        <v>1.6999999999999993</v>
      </c>
      <c r="G39" s="22">
        <f t="shared" si="3"/>
        <v>1.5999999999999979</v>
      </c>
      <c r="H39" s="23">
        <f t="shared" si="3"/>
        <v>0.39999999999999858</v>
      </c>
      <c r="I39" s="24">
        <f t="shared" si="3"/>
        <v>1.7000000000000028</v>
      </c>
      <c r="J39" s="25">
        <f t="shared" si="3"/>
        <v>2.3999999999999986</v>
      </c>
      <c r="K39" s="23">
        <f t="shared" si="3"/>
        <v>0.40000000000000213</v>
      </c>
      <c r="L39" s="26">
        <f t="shared" si="3"/>
        <v>1.2999999999999989</v>
      </c>
      <c r="M39" s="441">
        <f t="shared" si="3"/>
        <v>0</v>
      </c>
      <c r="N39" s="20">
        <f t="shared" si="3"/>
        <v>0</v>
      </c>
      <c r="O39" s="2" t="s">
        <v>21</v>
      </c>
    </row>
    <row r="40" spans="1:15" x14ac:dyDescent="0.3">
      <c r="A40" s="2" t="s">
        <v>104</v>
      </c>
      <c r="B40" s="16"/>
      <c r="C40" s="17">
        <v>-0.6</v>
      </c>
      <c r="D40" s="19">
        <v>0.5</v>
      </c>
      <c r="E40" s="20">
        <v>6.6</v>
      </c>
      <c r="F40" s="21">
        <v>9.3000000000000007</v>
      </c>
      <c r="G40" s="22">
        <v>13.1</v>
      </c>
      <c r="H40" s="23">
        <v>16.3</v>
      </c>
      <c r="I40" s="24">
        <v>18.100000000000001</v>
      </c>
      <c r="J40" s="25">
        <v>18.7</v>
      </c>
      <c r="K40" s="23">
        <v>16.3</v>
      </c>
      <c r="L40" s="26">
        <v>10</v>
      </c>
      <c r="M40" s="441">
        <v>6.1</v>
      </c>
      <c r="N40" s="20">
        <v>2.2000000000000002</v>
      </c>
      <c r="O40" s="2" t="s">
        <v>104</v>
      </c>
    </row>
    <row r="41" spans="1:15" x14ac:dyDescent="0.3">
      <c r="A41" s="2" t="s">
        <v>86</v>
      </c>
      <c r="B41" s="217"/>
      <c r="C41" s="17">
        <v>1963</v>
      </c>
      <c r="D41" s="19">
        <v>1956</v>
      </c>
      <c r="E41" s="20">
        <v>1970</v>
      </c>
      <c r="F41" s="21">
        <v>1986</v>
      </c>
      <c r="G41" s="22">
        <v>1984</v>
      </c>
      <c r="H41" s="23">
        <v>1991</v>
      </c>
      <c r="I41" s="24">
        <v>1965</v>
      </c>
      <c r="J41" s="25">
        <v>1963</v>
      </c>
      <c r="K41" s="23">
        <v>1986</v>
      </c>
      <c r="L41" s="26">
        <v>1974</v>
      </c>
      <c r="M41" s="441">
        <v>1993</v>
      </c>
      <c r="N41" s="20">
        <v>2010</v>
      </c>
      <c r="O41" s="2" t="s">
        <v>86</v>
      </c>
    </row>
    <row r="42" spans="1:15" x14ac:dyDescent="0.3">
      <c r="A42" s="2" t="s">
        <v>105</v>
      </c>
      <c r="B42" s="16"/>
      <c r="C42" s="17">
        <v>9.9</v>
      </c>
      <c r="D42" s="19">
        <v>11.9</v>
      </c>
      <c r="E42" s="20">
        <v>14.8</v>
      </c>
      <c r="F42" s="21">
        <v>18.8</v>
      </c>
      <c r="G42" s="22">
        <v>20.9</v>
      </c>
      <c r="H42" s="23">
        <v>23.9</v>
      </c>
      <c r="I42" s="24">
        <v>27.3</v>
      </c>
      <c r="J42" s="25">
        <v>27.9</v>
      </c>
      <c r="K42" s="23">
        <v>23.9</v>
      </c>
      <c r="L42" s="26">
        <v>18.600000000000001</v>
      </c>
      <c r="M42" s="441">
        <v>13.1</v>
      </c>
      <c r="N42" s="20">
        <v>12.3</v>
      </c>
      <c r="O42" s="2" t="s">
        <v>105</v>
      </c>
    </row>
    <row r="43" spans="1:15" x14ac:dyDescent="0.3">
      <c r="A43" s="2" t="s">
        <v>86</v>
      </c>
      <c r="B43" s="217"/>
      <c r="C43" s="17">
        <v>2007</v>
      </c>
      <c r="D43" s="19">
        <v>1990</v>
      </c>
      <c r="E43" s="20">
        <v>1948</v>
      </c>
      <c r="F43" s="21">
        <v>2020</v>
      </c>
      <c r="G43" s="22">
        <v>1947</v>
      </c>
      <c r="H43" s="23">
        <v>1976</v>
      </c>
      <c r="I43" s="24">
        <v>2006</v>
      </c>
      <c r="J43" s="25">
        <v>1947</v>
      </c>
      <c r="K43" s="23">
        <v>1959</v>
      </c>
      <c r="L43" s="26">
        <v>2022</v>
      </c>
      <c r="M43" s="441">
        <v>1994</v>
      </c>
      <c r="N43" s="20">
        <v>2015</v>
      </c>
      <c r="O43" s="2" t="s">
        <v>86</v>
      </c>
    </row>
    <row r="44" spans="1:15" x14ac:dyDescent="0.3">
      <c r="A44" s="3" t="s">
        <v>106</v>
      </c>
      <c r="B44" s="18">
        <f>MAX(C44:N44)</f>
        <v>33.799999999999997</v>
      </c>
      <c r="C44" s="5">
        <v>14.1</v>
      </c>
      <c r="D44" s="6">
        <v>16.8</v>
      </c>
      <c r="E44" s="7">
        <v>18.899999999999999</v>
      </c>
      <c r="F44" s="8">
        <v>25.2</v>
      </c>
      <c r="G44" s="9">
        <v>27.1</v>
      </c>
      <c r="H44" s="10">
        <v>28.2</v>
      </c>
      <c r="I44" s="11">
        <v>33.6</v>
      </c>
      <c r="J44" s="12">
        <v>33.799999999999997</v>
      </c>
      <c r="K44" s="10">
        <v>30.5</v>
      </c>
      <c r="L44" s="13">
        <v>23.7</v>
      </c>
      <c r="M44" s="442"/>
      <c r="N44" s="7"/>
      <c r="O44" s="3" t="s">
        <v>106</v>
      </c>
    </row>
    <row r="45" spans="1:15" x14ac:dyDescent="0.3">
      <c r="A45" s="35" t="s">
        <v>89</v>
      </c>
      <c r="B45" s="38"/>
      <c r="C45" s="39">
        <v>45314</v>
      </c>
      <c r="D45" s="40">
        <v>45337</v>
      </c>
      <c r="E45" s="41">
        <v>45371</v>
      </c>
      <c r="F45" s="42">
        <v>45395</v>
      </c>
      <c r="G45" s="43">
        <v>45424</v>
      </c>
      <c r="H45" s="44">
        <v>45469</v>
      </c>
      <c r="I45" s="45">
        <v>45503</v>
      </c>
      <c r="J45" s="46">
        <v>45516</v>
      </c>
      <c r="K45" s="44">
        <v>45536</v>
      </c>
      <c r="L45" s="47">
        <v>45581</v>
      </c>
      <c r="M45" s="443"/>
      <c r="N45" s="41"/>
      <c r="O45" s="35" t="s">
        <v>89</v>
      </c>
    </row>
    <row r="46" spans="1:15" x14ac:dyDescent="0.3">
      <c r="A46" s="2" t="s">
        <v>22</v>
      </c>
      <c r="B46" s="18">
        <v>41.3</v>
      </c>
      <c r="C46" s="17">
        <v>17.2</v>
      </c>
      <c r="D46" s="19">
        <v>19.899999999999999</v>
      </c>
      <c r="E46" s="20">
        <v>25.2</v>
      </c>
      <c r="F46" s="21">
        <v>29.3</v>
      </c>
      <c r="G46" s="22">
        <v>32.4</v>
      </c>
      <c r="H46" s="23">
        <v>35.200000000000003</v>
      </c>
      <c r="I46" s="24">
        <v>41.3</v>
      </c>
      <c r="J46" s="84">
        <v>37.299999999999997</v>
      </c>
      <c r="K46" s="23">
        <v>32.799999999999997</v>
      </c>
      <c r="L46" s="26">
        <v>27.8</v>
      </c>
      <c r="M46" s="441">
        <v>21.8</v>
      </c>
      <c r="N46" s="20">
        <v>16.3</v>
      </c>
      <c r="O46" s="2" t="s">
        <v>22</v>
      </c>
    </row>
    <row r="47" spans="1:15" x14ac:dyDescent="0.3">
      <c r="A47" s="2" t="s">
        <v>89</v>
      </c>
      <c r="B47" s="38">
        <v>43671</v>
      </c>
      <c r="C47" s="73">
        <v>13159</v>
      </c>
      <c r="D47" s="74">
        <v>18311</v>
      </c>
      <c r="E47" s="75">
        <v>44286</v>
      </c>
      <c r="F47" s="76">
        <v>18004</v>
      </c>
      <c r="G47" s="77">
        <v>19504</v>
      </c>
      <c r="H47" s="78">
        <v>44730</v>
      </c>
      <c r="I47" s="79">
        <v>43671</v>
      </c>
      <c r="J47" s="46">
        <v>37843</v>
      </c>
      <c r="K47" s="78">
        <v>18145</v>
      </c>
      <c r="L47" s="81">
        <v>40817</v>
      </c>
      <c r="M47" s="445">
        <v>10169</v>
      </c>
      <c r="N47" s="75">
        <v>44925</v>
      </c>
      <c r="O47" s="2" t="s">
        <v>89</v>
      </c>
    </row>
    <row r="48" spans="1:15" x14ac:dyDescent="0.3">
      <c r="A48" s="15" t="s">
        <v>114</v>
      </c>
      <c r="B48" s="16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 t="s">
        <v>114</v>
      </c>
    </row>
    <row r="49" spans="1:15" x14ac:dyDescent="0.3">
      <c r="A49" s="3" t="s">
        <v>849</v>
      </c>
      <c r="B49" s="4">
        <f>INT(SUM(C49:N49)*100/12)/100</f>
        <v>12.41</v>
      </c>
      <c r="C49" s="221">
        <f t="shared" ref="C49:N49" si="4">(C3+C26)/2</f>
        <v>4.8150000000000004</v>
      </c>
      <c r="D49" s="222">
        <f t="shared" si="4"/>
        <v>9.7100000000000009</v>
      </c>
      <c r="E49" s="223">
        <f t="shared" si="4"/>
        <v>9.8949999999999996</v>
      </c>
      <c r="F49" s="224">
        <f t="shared" si="4"/>
        <v>11.565000000000001</v>
      </c>
      <c r="G49" s="225">
        <f t="shared" si="4"/>
        <v>15.2</v>
      </c>
      <c r="H49" s="226">
        <f t="shared" si="4"/>
        <v>16.100000000000001</v>
      </c>
      <c r="I49" s="227">
        <f t="shared" si="4"/>
        <v>19.100000000000001</v>
      </c>
      <c r="J49" s="228">
        <f t="shared" si="4"/>
        <v>19.850000000000001</v>
      </c>
      <c r="K49" s="226">
        <f t="shared" si="4"/>
        <v>15.9</v>
      </c>
      <c r="L49" s="229">
        <f t="shared" si="4"/>
        <v>13.215</v>
      </c>
      <c r="M49" s="448">
        <f t="shared" si="4"/>
        <v>8.2850000000000001</v>
      </c>
      <c r="N49" s="251">
        <f t="shared" si="4"/>
        <v>5.375</v>
      </c>
      <c r="O49" s="3" t="s">
        <v>849</v>
      </c>
    </row>
    <row r="50" spans="1:15" x14ac:dyDescent="0.3">
      <c r="A50" s="2" t="s">
        <v>116</v>
      </c>
      <c r="B50" s="18">
        <f>INT(SUM(C50:N50)*100/12)/100</f>
        <v>11.56</v>
      </c>
      <c r="C50" s="231">
        <f t="shared" ref="C50:N50" si="5">(C4+C27)/2</f>
        <v>4.7300000000000004</v>
      </c>
      <c r="D50" s="232">
        <f t="shared" si="5"/>
        <v>5.3149999999999995</v>
      </c>
      <c r="E50" s="233">
        <f t="shared" si="5"/>
        <v>7.7050000000000001</v>
      </c>
      <c r="F50" s="234">
        <f t="shared" si="5"/>
        <v>10.55</v>
      </c>
      <c r="G50" s="235">
        <f t="shared" si="5"/>
        <v>13.605</v>
      </c>
      <c r="H50" s="236">
        <f t="shared" si="5"/>
        <v>16.989999999999998</v>
      </c>
      <c r="I50" s="237">
        <f t="shared" si="5"/>
        <v>18.75</v>
      </c>
      <c r="J50" s="238">
        <f t="shared" si="5"/>
        <v>18.689999999999998</v>
      </c>
      <c r="K50" s="236">
        <f t="shared" si="5"/>
        <v>16.04</v>
      </c>
      <c r="L50" s="239">
        <f t="shared" si="5"/>
        <v>12.76</v>
      </c>
      <c r="M50" s="449">
        <f t="shared" si="5"/>
        <v>8.2850000000000001</v>
      </c>
      <c r="N50" s="233">
        <f t="shared" si="5"/>
        <v>5.375</v>
      </c>
      <c r="O50" s="2" t="s">
        <v>116</v>
      </c>
    </row>
    <row r="51" spans="1:15" x14ac:dyDescent="0.3">
      <c r="A51" s="2" t="s">
        <v>21</v>
      </c>
      <c r="B51" s="18">
        <f t="shared" ref="B51:N51" si="6">B49-B50</f>
        <v>0.84999999999999964</v>
      </c>
      <c r="C51" s="17">
        <f t="shared" si="6"/>
        <v>8.4999999999999964E-2</v>
      </c>
      <c r="D51" s="19">
        <f t="shared" si="6"/>
        <v>4.3950000000000014</v>
      </c>
      <c r="E51" s="20">
        <f t="shared" si="6"/>
        <v>2.1899999999999995</v>
      </c>
      <c r="F51" s="21">
        <f t="shared" si="6"/>
        <v>1.0150000000000006</v>
      </c>
      <c r="G51" s="22">
        <f t="shared" si="6"/>
        <v>1.5949999999999989</v>
      </c>
      <c r="H51" s="23">
        <f t="shared" si="6"/>
        <v>-0.88999999999999702</v>
      </c>
      <c r="I51" s="24">
        <f t="shared" si="6"/>
        <v>0.35000000000000142</v>
      </c>
      <c r="J51" s="25">
        <f t="shared" si="6"/>
        <v>1.1600000000000037</v>
      </c>
      <c r="K51" s="23">
        <f t="shared" si="6"/>
        <v>-0.13999999999999879</v>
      </c>
      <c r="L51" s="26">
        <f t="shared" si="6"/>
        <v>0.45500000000000007</v>
      </c>
      <c r="M51" s="441">
        <f t="shared" si="6"/>
        <v>0</v>
      </c>
      <c r="N51" s="20">
        <f t="shared" si="6"/>
        <v>0</v>
      </c>
      <c r="O51" s="2" t="s">
        <v>21</v>
      </c>
    </row>
    <row r="52" spans="1:15" x14ac:dyDescent="0.3">
      <c r="A52" s="2" t="s">
        <v>117</v>
      </c>
      <c r="B52" s="18">
        <v>10.11</v>
      </c>
      <c r="C52" s="17">
        <v>0.60499999999999998</v>
      </c>
      <c r="D52" s="19">
        <v>1.4850000000000001</v>
      </c>
      <c r="E52" s="20">
        <v>4.46</v>
      </c>
      <c r="F52" s="21">
        <v>7.8</v>
      </c>
      <c r="G52" s="22">
        <v>11.5</v>
      </c>
      <c r="H52" s="23">
        <v>15.45</v>
      </c>
      <c r="I52" s="24">
        <v>16.8</v>
      </c>
      <c r="J52" s="25">
        <v>17.350000000000001</v>
      </c>
      <c r="K52" s="23">
        <v>13.94</v>
      </c>
      <c r="L52" s="26">
        <v>8.9600000000000009</v>
      </c>
      <c r="M52" s="441">
        <v>6.7850000000000001</v>
      </c>
      <c r="N52" s="20">
        <v>-5.5E-2</v>
      </c>
      <c r="O52" s="2" t="s">
        <v>117</v>
      </c>
    </row>
    <row r="53" spans="1:15" x14ac:dyDescent="0.3">
      <c r="A53" s="2" t="s">
        <v>86</v>
      </c>
      <c r="B53" s="18">
        <v>2010</v>
      </c>
      <c r="C53" s="17">
        <v>2010</v>
      </c>
      <c r="D53" s="19">
        <v>2012</v>
      </c>
      <c r="E53" s="20">
        <v>2013</v>
      </c>
      <c r="F53" s="21">
        <v>2021</v>
      </c>
      <c r="G53" s="22">
        <v>2010</v>
      </c>
      <c r="H53" s="23">
        <v>2002</v>
      </c>
      <c r="I53" s="24">
        <v>2011</v>
      </c>
      <c r="J53" s="25">
        <v>2006</v>
      </c>
      <c r="K53" s="23">
        <v>2001</v>
      </c>
      <c r="L53" s="26">
        <v>2003</v>
      </c>
      <c r="M53" s="441">
        <v>2010</v>
      </c>
      <c r="N53" s="20">
        <v>2010</v>
      </c>
      <c r="O53" s="2" t="s">
        <v>86</v>
      </c>
    </row>
    <row r="54" spans="1:15" x14ac:dyDescent="0.3">
      <c r="A54" s="2" t="s">
        <v>118</v>
      </c>
      <c r="B54" s="18">
        <v>12.82</v>
      </c>
      <c r="C54" s="17">
        <v>7.88</v>
      </c>
      <c r="D54" s="19">
        <v>9.7100000000000009</v>
      </c>
      <c r="E54" s="20">
        <v>9.9</v>
      </c>
      <c r="F54" s="21">
        <v>13.68</v>
      </c>
      <c r="G54" s="22">
        <v>16.3</v>
      </c>
      <c r="H54" s="23">
        <v>18.600000000000001</v>
      </c>
      <c r="I54" s="24">
        <v>22.1</v>
      </c>
      <c r="J54" s="25">
        <v>20.8</v>
      </c>
      <c r="K54" s="23">
        <v>19.399999999999999</v>
      </c>
      <c r="L54" s="26">
        <v>15.5</v>
      </c>
      <c r="M54" s="441">
        <v>10.54</v>
      </c>
      <c r="N54" s="20">
        <v>9.86</v>
      </c>
      <c r="O54" s="2" t="s">
        <v>118</v>
      </c>
    </row>
    <row r="55" spans="1:15" ht="15" thickBot="1" x14ac:dyDescent="0.35">
      <c r="A55" s="87" t="s">
        <v>86</v>
      </c>
      <c r="B55" s="88">
        <v>2023</v>
      </c>
      <c r="C55" s="89">
        <v>2007</v>
      </c>
      <c r="D55" s="90">
        <v>2024</v>
      </c>
      <c r="E55" s="91">
        <v>2024</v>
      </c>
      <c r="F55" s="92">
        <v>2011</v>
      </c>
      <c r="G55" s="93">
        <v>2008</v>
      </c>
      <c r="H55" s="94">
        <v>2017</v>
      </c>
      <c r="I55" s="95">
        <v>2006</v>
      </c>
      <c r="J55" s="96">
        <v>2022</v>
      </c>
      <c r="K55" s="94">
        <v>2023</v>
      </c>
      <c r="L55" s="97">
        <v>2005</v>
      </c>
      <c r="M55" s="450">
        <v>2015</v>
      </c>
      <c r="N55" s="91">
        <v>2015</v>
      </c>
      <c r="O55" s="87" t="s">
        <v>86</v>
      </c>
    </row>
    <row r="56" spans="1:15" ht="15" thickTop="1" x14ac:dyDescent="0.3">
      <c r="A56" s="61" t="s">
        <v>848</v>
      </c>
      <c r="B56" s="62">
        <f>INT(SUM(C56:N56)*100/12)/100</f>
        <v>11.89</v>
      </c>
      <c r="C56" s="241">
        <f t="shared" ref="C56:N56" si="7">(C14+C37)/2</f>
        <v>4.25</v>
      </c>
      <c r="D56" s="242">
        <f t="shared" si="7"/>
        <v>9.15</v>
      </c>
      <c r="E56" s="243">
        <f t="shared" si="7"/>
        <v>9.4</v>
      </c>
      <c r="F56" s="244">
        <f t="shared" si="7"/>
        <v>10.95</v>
      </c>
      <c r="G56" s="245">
        <f t="shared" si="7"/>
        <v>14.45</v>
      </c>
      <c r="H56" s="246">
        <f t="shared" si="7"/>
        <v>15.2</v>
      </c>
      <c r="I56" s="247">
        <f t="shared" si="7"/>
        <v>18.649999999999999</v>
      </c>
      <c r="J56" s="248">
        <f t="shared" si="7"/>
        <v>19.55</v>
      </c>
      <c r="K56" s="246">
        <f t="shared" si="7"/>
        <v>15.75</v>
      </c>
      <c r="L56" s="249">
        <f t="shared" si="7"/>
        <v>12.95</v>
      </c>
      <c r="M56" s="451">
        <f t="shared" si="7"/>
        <v>7.85</v>
      </c>
      <c r="N56" s="243">
        <f t="shared" si="7"/>
        <v>4.55</v>
      </c>
      <c r="O56" s="61" t="s">
        <v>848</v>
      </c>
    </row>
    <row r="57" spans="1:15" x14ac:dyDescent="0.3">
      <c r="A57" s="2" t="s">
        <v>120</v>
      </c>
      <c r="B57" s="18">
        <f>INT(SUM(C57:N57)*100/12)/100</f>
        <v>10.54</v>
      </c>
      <c r="C57" s="231">
        <f t="shared" ref="C57:N57" si="8">(C15+C38)/2</f>
        <v>3.45</v>
      </c>
      <c r="D57" s="232">
        <f t="shared" si="8"/>
        <v>4</v>
      </c>
      <c r="E57" s="233">
        <f t="shared" si="8"/>
        <v>6.9499999999999993</v>
      </c>
      <c r="F57" s="234">
        <f t="shared" si="8"/>
        <v>8.8000000000000007</v>
      </c>
      <c r="G57" s="235">
        <f t="shared" si="8"/>
        <v>13</v>
      </c>
      <c r="H57" s="236">
        <f t="shared" si="8"/>
        <v>15.5</v>
      </c>
      <c r="I57" s="237">
        <f t="shared" si="8"/>
        <v>16.7</v>
      </c>
      <c r="J57" s="238">
        <f t="shared" si="8"/>
        <v>17.450000000000003</v>
      </c>
      <c r="K57" s="236">
        <f t="shared" si="8"/>
        <v>15.95</v>
      </c>
      <c r="L57" s="239">
        <f t="shared" si="8"/>
        <v>12.3</v>
      </c>
      <c r="M57" s="449">
        <f t="shared" si="8"/>
        <v>7.85</v>
      </c>
      <c r="N57" s="233">
        <f t="shared" si="8"/>
        <v>4.55</v>
      </c>
      <c r="O57" s="2" t="s">
        <v>120</v>
      </c>
    </row>
    <row r="58" spans="1:15" x14ac:dyDescent="0.3">
      <c r="A58" s="2" t="s">
        <v>21</v>
      </c>
      <c r="B58" s="18">
        <f t="shared" ref="B58:N58" si="9">B56-B57</f>
        <v>1.3500000000000014</v>
      </c>
      <c r="C58" s="17">
        <f t="shared" si="9"/>
        <v>0.79999999999999982</v>
      </c>
      <c r="D58" s="19">
        <f t="shared" si="9"/>
        <v>5.15</v>
      </c>
      <c r="E58" s="20">
        <f t="shared" si="9"/>
        <v>2.4500000000000011</v>
      </c>
      <c r="F58" s="21">
        <f t="shared" si="9"/>
        <v>2.1499999999999986</v>
      </c>
      <c r="G58" s="22">
        <f t="shared" si="9"/>
        <v>1.4499999999999993</v>
      </c>
      <c r="H58" s="23">
        <f t="shared" si="9"/>
        <v>-0.30000000000000071</v>
      </c>
      <c r="I58" s="24">
        <f t="shared" si="9"/>
        <v>1.9499999999999993</v>
      </c>
      <c r="J58" s="25">
        <f t="shared" si="9"/>
        <v>2.0999999999999979</v>
      </c>
      <c r="K58" s="23">
        <f t="shared" si="9"/>
        <v>-0.19999999999999929</v>
      </c>
      <c r="L58" s="26">
        <f t="shared" si="9"/>
        <v>0.64999999999999858</v>
      </c>
      <c r="M58" s="441">
        <f t="shared" si="9"/>
        <v>0</v>
      </c>
      <c r="N58" s="20">
        <f t="shared" si="9"/>
        <v>0</v>
      </c>
      <c r="O58" s="2" t="s">
        <v>21</v>
      </c>
    </row>
    <row r="59" spans="1:15" x14ac:dyDescent="0.3">
      <c r="A59" s="2" t="s">
        <v>117</v>
      </c>
      <c r="B59" s="16"/>
      <c r="C59" s="17">
        <v>-3.1</v>
      </c>
      <c r="D59" s="19">
        <v>-3.6</v>
      </c>
      <c r="E59" s="20">
        <v>3.4</v>
      </c>
      <c r="F59" s="21">
        <v>6.3</v>
      </c>
      <c r="G59" s="22">
        <v>9.6999999999999993</v>
      </c>
      <c r="H59" s="23">
        <v>12.5</v>
      </c>
      <c r="I59" s="24">
        <v>14.9</v>
      </c>
      <c r="J59" s="25">
        <v>14.9</v>
      </c>
      <c r="K59" s="23">
        <v>11.9</v>
      </c>
      <c r="L59" s="26">
        <v>7.6</v>
      </c>
      <c r="M59" s="441">
        <v>3.7</v>
      </c>
      <c r="N59" s="20">
        <v>-0.1</v>
      </c>
      <c r="O59" s="2" t="s">
        <v>117</v>
      </c>
    </row>
    <row r="60" spans="1:15" x14ac:dyDescent="0.3">
      <c r="A60" s="2" t="s">
        <v>86</v>
      </c>
      <c r="B60" s="16"/>
      <c r="C60" s="17">
        <v>1963</v>
      </c>
      <c r="D60" s="19">
        <v>1956</v>
      </c>
      <c r="E60" s="20">
        <v>1955</v>
      </c>
      <c r="F60" s="21">
        <v>1986</v>
      </c>
      <c r="G60" s="22">
        <v>1984</v>
      </c>
      <c r="H60" s="23">
        <v>1972</v>
      </c>
      <c r="I60" s="24" t="s">
        <v>99</v>
      </c>
      <c r="J60" s="25">
        <v>1956</v>
      </c>
      <c r="K60" s="23">
        <v>1986</v>
      </c>
      <c r="L60" s="26">
        <v>1974</v>
      </c>
      <c r="M60" s="441">
        <v>1993</v>
      </c>
      <c r="N60" s="20">
        <v>2010</v>
      </c>
      <c r="O60" s="2" t="s">
        <v>86</v>
      </c>
    </row>
    <row r="61" spans="1:15" x14ac:dyDescent="0.3">
      <c r="A61" s="2" t="s">
        <v>118</v>
      </c>
      <c r="B61" s="16"/>
      <c r="C61" s="17">
        <v>7.7</v>
      </c>
      <c r="D61" s="19">
        <v>9.15</v>
      </c>
      <c r="E61" s="20">
        <v>9.85</v>
      </c>
      <c r="F61" s="21">
        <v>12.65</v>
      </c>
      <c r="G61" s="22">
        <v>15.1</v>
      </c>
      <c r="H61" s="23">
        <v>18.3</v>
      </c>
      <c r="I61" s="24">
        <v>21.3</v>
      </c>
      <c r="J61" s="25">
        <v>21.1</v>
      </c>
      <c r="K61" s="23">
        <v>19.2</v>
      </c>
      <c r="L61" s="26">
        <v>15</v>
      </c>
      <c r="M61" s="441">
        <v>11.2</v>
      </c>
      <c r="N61" s="20">
        <v>10.15</v>
      </c>
      <c r="O61" s="2" t="s">
        <v>118</v>
      </c>
    </row>
    <row r="62" spans="1:15" x14ac:dyDescent="0.3">
      <c r="A62" s="87" t="s">
        <v>86</v>
      </c>
      <c r="B62" s="99"/>
      <c r="C62" s="89">
        <v>2007</v>
      </c>
      <c r="D62" s="90">
        <v>2024</v>
      </c>
      <c r="E62" s="91">
        <v>2017</v>
      </c>
      <c r="F62" s="92">
        <v>2007</v>
      </c>
      <c r="G62" s="93">
        <v>1947</v>
      </c>
      <c r="H62" s="94">
        <v>2017</v>
      </c>
      <c r="I62" s="95">
        <v>2006</v>
      </c>
      <c r="J62" s="96">
        <v>1947</v>
      </c>
      <c r="K62" s="94">
        <v>2023</v>
      </c>
      <c r="L62" s="97">
        <v>2001</v>
      </c>
      <c r="M62" s="450">
        <v>1994</v>
      </c>
      <c r="N62" s="91">
        <v>2015</v>
      </c>
      <c r="O62" s="87" t="s">
        <v>86</v>
      </c>
    </row>
    <row r="63" spans="1:15" x14ac:dyDescent="0.3">
      <c r="A63" s="15" t="s">
        <v>121</v>
      </c>
      <c r="B63" s="16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 t="s">
        <v>121</v>
      </c>
    </row>
    <row r="64" spans="1:15" x14ac:dyDescent="0.3">
      <c r="A64" s="263" t="s">
        <v>847</v>
      </c>
      <c r="B64" s="264">
        <f>SUM(C64:N64)</f>
        <v>15</v>
      </c>
      <c r="C64" s="265">
        <v>14</v>
      </c>
      <c r="D64" s="266">
        <v>0</v>
      </c>
      <c r="E64" s="267">
        <v>0</v>
      </c>
      <c r="F64" s="268">
        <v>1</v>
      </c>
      <c r="G64" s="269">
        <v>0</v>
      </c>
      <c r="H64" s="270">
        <v>0</v>
      </c>
      <c r="I64" s="271">
        <v>0</v>
      </c>
      <c r="J64" s="272">
        <v>0</v>
      </c>
      <c r="K64" s="270">
        <v>0</v>
      </c>
      <c r="L64" s="273">
        <v>0</v>
      </c>
      <c r="M64" s="447"/>
      <c r="N64" s="267"/>
      <c r="O64" s="263" t="s">
        <v>847</v>
      </c>
    </row>
    <row r="65" spans="1:15" x14ac:dyDescent="0.3">
      <c r="A65" s="275" t="s">
        <v>123</v>
      </c>
      <c r="B65" s="253">
        <f>SUM(C65:N65)</f>
        <v>34.760000000000005</v>
      </c>
      <c r="C65" s="276">
        <v>10.48</v>
      </c>
      <c r="D65" s="277">
        <v>7.61</v>
      </c>
      <c r="E65" s="278">
        <v>6.39</v>
      </c>
      <c r="F65" s="279">
        <v>3.46</v>
      </c>
      <c r="G65" s="280">
        <v>0</v>
      </c>
      <c r="H65" s="281">
        <v>0</v>
      </c>
      <c r="I65" s="282">
        <v>0</v>
      </c>
      <c r="J65" s="283">
        <v>0</v>
      </c>
      <c r="K65" s="281">
        <v>0</v>
      </c>
      <c r="L65" s="284">
        <v>0</v>
      </c>
      <c r="M65" s="440">
        <v>1.73</v>
      </c>
      <c r="N65" s="278">
        <v>5.09</v>
      </c>
      <c r="O65" s="275" t="s">
        <v>123</v>
      </c>
    </row>
    <row r="66" spans="1:15" x14ac:dyDescent="0.3">
      <c r="A66" s="2" t="s">
        <v>124</v>
      </c>
      <c r="B66" s="18">
        <v>77</v>
      </c>
      <c r="C66" s="17">
        <v>18</v>
      </c>
      <c r="D66" s="19">
        <v>19</v>
      </c>
      <c r="E66" s="20">
        <v>15</v>
      </c>
      <c r="F66" s="21">
        <v>9</v>
      </c>
      <c r="G66" s="22">
        <v>2</v>
      </c>
      <c r="H66" s="23">
        <v>0</v>
      </c>
      <c r="I66" s="24">
        <v>0</v>
      </c>
      <c r="J66" s="25">
        <v>0</v>
      </c>
      <c r="K66" s="23">
        <v>0</v>
      </c>
      <c r="L66" s="26">
        <v>7</v>
      </c>
      <c r="M66" s="441">
        <v>8</v>
      </c>
      <c r="N66" s="20">
        <v>25</v>
      </c>
      <c r="O66" s="2" t="s">
        <v>124</v>
      </c>
    </row>
    <row r="67" spans="1:15" x14ac:dyDescent="0.3">
      <c r="A67" s="2" t="s">
        <v>86</v>
      </c>
      <c r="B67" s="18">
        <v>2010</v>
      </c>
      <c r="C67" s="17">
        <v>2017</v>
      </c>
      <c r="D67" s="19">
        <v>2018</v>
      </c>
      <c r="E67" s="20">
        <v>2006</v>
      </c>
      <c r="F67" s="21">
        <v>2003</v>
      </c>
      <c r="G67" s="22">
        <v>2010</v>
      </c>
      <c r="H67" s="23"/>
      <c r="I67" s="24"/>
      <c r="J67" s="25"/>
      <c r="K67" s="23"/>
      <c r="L67" s="26">
        <v>2003</v>
      </c>
      <c r="M67" s="441">
        <v>2005</v>
      </c>
      <c r="N67" s="20">
        <v>2010</v>
      </c>
      <c r="O67" s="2" t="s">
        <v>86</v>
      </c>
    </row>
    <row r="68" spans="1:15" x14ac:dyDescent="0.3">
      <c r="A68" s="2" t="s">
        <v>125</v>
      </c>
      <c r="B68" s="18">
        <v>19</v>
      </c>
      <c r="C68" s="17">
        <v>2</v>
      </c>
      <c r="D68" s="19">
        <v>0</v>
      </c>
      <c r="E68" s="20">
        <v>0</v>
      </c>
      <c r="F68" s="21">
        <v>0</v>
      </c>
      <c r="G68" s="22">
        <v>0</v>
      </c>
      <c r="H68" s="23">
        <v>0</v>
      </c>
      <c r="I68" s="24">
        <v>0</v>
      </c>
      <c r="J68" s="25">
        <v>0</v>
      </c>
      <c r="K68" s="23">
        <v>0</v>
      </c>
      <c r="L68" s="26">
        <v>0</v>
      </c>
      <c r="M68" s="441">
        <v>0</v>
      </c>
      <c r="N68" s="20">
        <v>0</v>
      </c>
      <c r="O68" s="2" t="s">
        <v>125</v>
      </c>
    </row>
    <row r="69" spans="1:15" x14ac:dyDescent="0.3">
      <c r="A69" s="2" t="s">
        <v>126</v>
      </c>
      <c r="B69" s="18">
        <v>2014</v>
      </c>
      <c r="C69" s="17">
        <v>2018</v>
      </c>
      <c r="D69" s="19">
        <v>2024</v>
      </c>
      <c r="E69" s="20">
        <v>2024</v>
      </c>
      <c r="F69" s="21">
        <v>2018</v>
      </c>
      <c r="G69" s="22">
        <v>2023</v>
      </c>
      <c r="H69" s="23"/>
      <c r="I69" s="24"/>
      <c r="J69" s="25"/>
      <c r="K69" s="23"/>
      <c r="L69" s="26">
        <v>2023</v>
      </c>
      <c r="M69" s="441">
        <v>2023</v>
      </c>
      <c r="N69" s="20">
        <v>2015</v>
      </c>
      <c r="O69" s="2" t="s">
        <v>126</v>
      </c>
    </row>
    <row r="70" spans="1:15" x14ac:dyDescent="0.3">
      <c r="A70" s="2" t="s">
        <v>127</v>
      </c>
      <c r="B70" s="100"/>
      <c r="C70" s="17"/>
      <c r="D70" s="19"/>
      <c r="E70" s="20"/>
      <c r="F70" s="21"/>
      <c r="G70" s="22"/>
      <c r="H70" s="23"/>
      <c r="I70" s="24"/>
      <c r="J70" s="25"/>
      <c r="K70" s="23"/>
      <c r="L70" s="26"/>
      <c r="M70" s="441"/>
      <c r="N70" s="20"/>
      <c r="O70" s="2" t="s">
        <v>127</v>
      </c>
    </row>
    <row r="71" spans="1:15" x14ac:dyDescent="0.3">
      <c r="A71" s="2" t="s">
        <v>128</v>
      </c>
      <c r="B71" s="38">
        <v>40101</v>
      </c>
      <c r="C71" s="17"/>
      <c r="D71" s="19"/>
      <c r="E71" s="20"/>
      <c r="F71" s="21"/>
      <c r="G71" s="22"/>
      <c r="H71" s="23"/>
      <c r="I71" s="24"/>
      <c r="J71" s="25"/>
      <c r="K71" s="23"/>
      <c r="L71" s="26"/>
      <c r="M71" s="441"/>
      <c r="N71" s="20"/>
      <c r="O71" s="2" t="s">
        <v>128</v>
      </c>
    </row>
    <row r="72" spans="1:15" x14ac:dyDescent="0.3">
      <c r="A72" s="2" t="s">
        <v>129</v>
      </c>
      <c r="B72" s="38">
        <v>41977</v>
      </c>
      <c r="C72" s="17"/>
      <c r="D72" s="19"/>
      <c r="E72" s="20"/>
      <c r="F72" s="21"/>
      <c r="G72" s="22"/>
      <c r="H72" s="23"/>
      <c r="I72" s="24"/>
      <c r="J72" s="25"/>
      <c r="K72" s="23"/>
      <c r="L72" s="26"/>
      <c r="M72" s="441"/>
      <c r="N72" s="20"/>
      <c r="O72" s="2" t="s">
        <v>129</v>
      </c>
    </row>
    <row r="73" spans="1:15" x14ac:dyDescent="0.3">
      <c r="A73" s="2" t="s">
        <v>130</v>
      </c>
      <c r="B73" s="100"/>
      <c r="C73" s="17"/>
      <c r="D73" s="19"/>
      <c r="E73" s="20"/>
      <c r="F73" s="21"/>
      <c r="G73" s="22"/>
      <c r="H73" s="23"/>
      <c r="I73" s="24"/>
      <c r="J73" s="25"/>
      <c r="K73" s="23"/>
      <c r="L73" s="26"/>
      <c r="M73" s="441"/>
      <c r="N73" s="20"/>
      <c r="O73" s="2" t="s">
        <v>130</v>
      </c>
    </row>
    <row r="74" spans="1:15" x14ac:dyDescent="0.3">
      <c r="A74" s="2" t="s">
        <v>131</v>
      </c>
      <c r="B74" s="38">
        <v>40624</v>
      </c>
      <c r="C74" s="17"/>
      <c r="D74" s="19"/>
      <c r="E74" s="20"/>
      <c r="F74" s="21"/>
      <c r="G74" s="22"/>
      <c r="H74" s="23"/>
      <c r="I74" s="24"/>
      <c r="J74" s="25"/>
      <c r="K74" s="23"/>
      <c r="L74" s="26"/>
      <c r="M74" s="441"/>
      <c r="N74" s="20"/>
      <c r="O74" s="2" t="s">
        <v>131</v>
      </c>
    </row>
    <row r="75" spans="1:15" ht="15" thickBot="1" x14ac:dyDescent="0.35">
      <c r="A75" s="101" t="s">
        <v>132</v>
      </c>
      <c r="B75" s="102">
        <v>38490</v>
      </c>
      <c r="C75" s="103"/>
      <c r="D75" s="104"/>
      <c r="E75" s="105"/>
      <c r="F75" s="106"/>
      <c r="G75" s="107"/>
      <c r="H75" s="108"/>
      <c r="I75" s="109"/>
      <c r="J75" s="110"/>
      <c r="K75" s="108"/>
      <c r="L75" s="111"/>
      <c r="M75" s="452"/>
      <c r="N75" s="105"/>
      <c r="O75" s="101" t="s">
        <v>132</v>
      </c>
    </row>
    <row r="76" spans="1:15" ht="15" thickTop="1" x14ac:dyDescent="0.3">
      <c r="A76" s="61" t="s">
        <v>846</v>
      </c>
      <c r="B76" s="62">
        <f>SUM(C76:N76)</f>
        <v>14</v>
      </c>
      <c r="C76" s="63">
        <v>13</v>
      </c>
      <c r="D76" s="64">
        <v>0</v>
      </c>
      <c r="E76" s="65">
        <v>0</v>
      </c>
      <c r="F76" s="66">
        <v>1</v>
      </c>
      <c r="G76" s="67">
        <v>0</v>
      </c>
      <c r="H76" s="68">
        <v>0</v>
      </c>
      <c r="I76" s="69">
        <v>0</v>
      </c>
      <c r="J76" s="70">
        <v>0</v>
      </c>
      <c r="K76" s="68">
        <v>0</v>
      </c>
      <c r="L76" s="71">
        <v>0</v>
      </c>
      <c r="M76" s="453"/>
      <c r="N76" s="65"/>
      <c r="O76" s="61" t="s">
        <v>846</v>
      </c>
    </row>
    <row r="77" spans="1:15" x14ac:dyDescent="0.3">
      <c r="A77" s="113" t="s">
        <v>134</v>
      </c>
      <c r="B77" s="114">
        <f>SUM(C77:N77)</f>
        <v>49</v>
      </c>
      <c r="C77" s="115">
        <v>12</v>
      </c>
      <c r="D77" s="116">
        <v>11</v>
      </c>
      <c r="E77" s="117">
        <v>7</v>
      </c>
      <c r="F77" s="118">
        <v>3</v>
      </c>
      <c r="G77" s="119">
        <v>0</v>
      </c>
      <c r="H77" s="120">
        <v>0</v>
      </c>
      <c r="I77" s="121">
        <v>0</v>
      </c>
      <c r="J77" s="122">
        <v>0</v>
      </c>
      <c r="K77" s="120">
        <v>0</v>
      </c>
      <c r="L77" s="123">
        <v>1</v>
      </c>
      <c r="M77" s="454">
        <v>5</v>
      </c>
      <c r="N77" s="117">
        <v>10</v>
      </c>
      <c r="O77" s="113" t="s">
        <v>134</v>
      </c>
    </row>
    <row r="78" spans="1:15" x14ac:dyDescent="0.3">
      <c r="A78" s="2" t="s">
        <v>124</v>
      </c>
      <c r="B78" s="125"/>
      <c r="C78" s="17">
        <v>28</v>
      </c>
      <c r="D78" s="19">
        <v>27</v>
      </c>
      <c r="E78" s="20">
        <v>23</v>
      </c>
      <c r="F78" s="21">
        <v>9</v>
      </c>
      <c r="G78" s="22">
        <v>2</v>
      </c>
      <c r="H78" s="23">
        <v>0</v>
      </c>
      <c r="I78" s="24">
        <v>0</v>
      </c>
      <c r="J78" s="25">
        <v>0</v>
      </c>
      <c r="K78" s="23">
        <v>0</v>
      </c>
      <c r="L78" s="26">
        <v>5</v>
      </c>
      <c r="M78" s="441">
        <v>15</v>
      </c>
      <c r="N78" s="20">
        <v>23</v>
      </c>
      <c r="O78" s="2" t="s">
        <v>124</v>
      </c>
    </row>
    <row r="79" spans="1:15" x14ac:dyDescent="0.3">
      <c r="A79" s="2" t="s">
        <v>86</v>
      </c>
      <c r="B79" s="125"/>
      <c r="C79" s="17">
        <v>1963</v>
      </c>
      <c r="D79" s="19">
        <v>1956</v>
      </c>
      <c r="E79" s="20">
        <v>1955</v>
      </c>
      <c r="F79" s="21">
        <v>1956</v>
      </c>
      <c r="G79" s="22">
        <v>1962</v>
      </c>
      <c r="H79" s="23"/>
      <c r="I79" s="24"/>
      <c r="J79" s="25"/>
      <c r="K79" s="23"/>
      <c r="L79" s="26">
        <v>1997</v>
      </c>
      <c r="M79" s="441">
        <v>1985</v>
      </c>
      <c r="N79" s="20">
        <v>1963</v>
      </c>
      <c r="O79" s="2" t="s">
        <v>86</v>
      </c>
    </row>
    <row r="80" spans="1:15" x14ac:dyDescent="0.3">
      <c r="A80" s="2" t="s">
        <v>125</v>
      </c>
      <c r="B80" s="125"/>
      <c r="C80" s="17">
        <v>0</v>
      </c>
      <c r="D80" s="19">
        <v>0</v>
      </c>
      <c r="E80" s="20">
        <v>0</v>
      </c>
      <c r="F80" s="21">
        <v>0</v>
      </c>
      <c r="G80" s="22">
        <v>0</v>
      </c>
      <c r="H80" s="23">
        <v>0</v>
      </c>
      <c r="I80" s="24">
        <v>0</v>
      </c>
      <c r="J80" s="25">
        <v>0</v>
      </c>
      <c r="K80" s="23">
        <v>0</v>
      </c>
      <c r="L80" s="26">
        <v>0</v>
      </c>
      <c r="M80" s="441">
        <v>0</v>
      </c>
      <c r="N80" s="20">
        <v>0</v>
      </c>
      <c r="O80" s="2" t="s">
        <v>125</v>
      </c>
    </row>
    <row r="81" spans="1:15" x14ac:dyDescent="0.3">
      <c r="A81" s="87" t="s">
        <v>126</v>
      </c>
      <c r="B81" s="125"/>
      <c r="C81" s="89">
        <v>2018</v>
      </c>
      <c r="D81" s="90">
        <v>2024</v>
      </c>
      <c r="E81" s="91">
        <v>2024</v>
      </c>
      <c r="F81" s="92">
        <v>2018</v>
      </c>
      <c r="G81" s="93">
        <v>2023</v>
      </c>
      <c r="H81" s="94"/>
      <c r="I81" s="95"/>
      <c r="J81" s="96"/>
      <c r="K81" s="94"/>
      <c r="L81" s="97">
        <v>2023</v>
      </c>
      <c r="M81" s="450">
        <v>2023</v>
      </c>
      <c r="N81" s="91">
        <v>2015</v>
      </c>
      <c r="O81" s="87" t="s">
        <v>126</v>
      </c>
    </row>
    <row r="82" spans="1:15" x14ac:dyDescent="0.3">
      <c r="A82" s="15" t="s">
        <v>135</v>
      </c>
      <c r="B82" s="16"/>
      <c r="C82" s="15"/>
      <c r="D82" s="15"/>
      <c r="E82" s="15"/>
      <c r="F82" s="15"/>
      <c r="G82" s="15"/>
      <c r="H82" s="15"/>
      <c r="I82" s="15"/>
      <c r="J82" s="15"/>
      <c r="K82" s="15"/>
      <c r="L82" s="15" t="s">
        <v>460</v>
      </c>
      <c r="M82" s="15"/>
      <c r="N82" s="15"/>
      <c r="O82" s="15" t="s">
        <v>135</v>
      </c>
    </row>
    <row r="83" spans="1:15" x14ac:dyDescent="0.3">
      <c r="A83" s="263" t="s">
        <v>845</v>
      </c>
      <c r="B83" s="264">
        <f>SUM(C83:N83)</f>
        <v>4</v>
      </c>
      <c r="C83" s="265">
        <v>4</v>
      </c>
      <c r="D83" s="266">
        <v>0</v>
      </c>
      <c r="E83" s="267">
        <v>0</v>
      </c>
      <c r="F83" s="268">
        <v>0</v>
      </c>
      <c r="G83" s="269">
        <v>0</v>
      </c>
      <c r="H83" s="270">
        <v>0</v>
      </c>
      <c r="I83" s="271">
        <v>0</v>
      </c>
      <c r="J83" s="272">
        <v>0</v>
      </c>
      <c r="K83" s="270">
        <v>0</v>
      </c>
      <c r="L83" s="273">
        <v>0</v>
      </c>
      <c r="M83" s="447">
        <v>0</v>
      </c>
      <c r="N83" s="267">
        <v>0</v>
      </c>
      <c r="O83" s="263" t="s">
        <v>845</v>
      </c>
    </row>
    <row r="84" spans="1:15" x14ac:dyDescent="0.3">
      <c r="A84" s="275" t="s">
        <v>137</v>
      </c>
      <c r="B84" s="253">
        <f>SUM(C84:N84)</f>
        <v>5.4399999999999995</v>
      </c>
      <c r="C84" s="276">
        <v>2.15</v>
      </c>
      <c r="D84" s="277">
        <v>1.43</v>
      </c>
      <c r="E84" s="278">
        <v>0.39</v>
      </c>
      <c r="F84" s="279">
        <v>0.06</v>
      </c>
      <c r="G84" s="280">
        <v>0</v>
      </c>
      <c r="H84" s="281">
        <v>0</v>
      </c>
      <c r="I84" s="282">
        <v>0</v>
      </c>
      <c r="J84" s="283">
        <v>0</v>
      </c>
      <c r="K84" s="281">
        <v>0</v>
      </c>
      <c r="L84" s="284">
        <v>0.1</v>
      </c>
      <c r="M84" s="440">
        <v>0.1</v>
      </c>
      <c r="N84" s="278">
        <v>1.21</v>
      </c>
      <c r="O84" s="275" t="s">
        <v>137</v>
      </c>
    </row>
    <row r="85" spans="1:15" x14ac:dyDescent="0.3">
      <c r="A85" s="2" t="s">
        <v>138</v>
      </c>
      <c r="B85" s="18">
        <v>23</v>
      </c>
      <c r="C85" s="17">
        <v>9</v>
      </c>
      <c r="D85" s="19">
        <v>12</v>
      </c>
      <c r="E85" s="20">
        <v>5</v>
      </c>
      <c r="F85" s="21">
        <v>1</v>
      </c>
      <c r="G85" s="22">
        <v>0</v>
      </c>
      <c r="H85" s="23">
        <v>0</v>
      </c>
      <c r="I85" s="24">
        <v>0</v>
      </c>
      <c r="J85" s="25">
        <v>0</v>
      </c>
      <c r="K85" s="23">
        <v>0</v>
      </c>
      <c r="L85" s="26">
        <v>2</v>
      </c>
      <c r="M85" s="441">
        <v>1</v>
      </c>
      <c r="N85" s="20">
        <v>9</v>
      </c>
      <c r="O85" s="2" t="s">
        <v>138</v>
      </c>
    </row>
    <row r="86" spans="1:15" x14ac:dyDescent="0.3">
      <c r="A86" s="2" t="s">
        <v>86</v>
      </c>
      <c r="B86" s="18">
        <v>2010</v>
      </c>
      <c r="C86" s="17">
        <v>2010</v>
      </c>
      <c r="D86" s="19">
        <v>2012</v>
      </c>
      <c r="E86" s="20">
        <v>2005</v>
      </c>
      <c r="F86" s="21">
        <v>2003</v>
      </c>
      <c r="G86" s="22"/>
      <c r="H86" s="23"/>
      <c r="I86" s="24"/>
      <c r="J86" s="25"/>
      <c r="K86" s="23"/>
      <c r="L86" s="26">
        <v>2003</v>
      </c>
      <c r="M86" s="441">
        <v>2016</v>
      </c>
      <c r="N86" s="20">
        <v>2010</v>
      </c>
      <c r="O86" s="2" t="s">
        <v>86</v>
      </c>
    </row>
    <row r="87" spans="1:15" x14ac:dyDescent="0.3">
      <c r="A87" s="2" t="s">
        <v>139</v>
      </c>
      <c r="B87" s="18">
        <v>0</v>
      </c>
      <c r="C87" s="17">
        <v>0</v>
      </c>
      <c r="D87" s="19">
        <v>0</v>
      </c>
      <c r="E87" s="20">
        <v>0</v>
      </c>
      <c r="F87" s="21">
        <v>0</v>
      </c>
      <c r="G87" s="22">
        <v>0</v>
      </c>
      <c r="H87" s="23">
        <v>0</v>
      </c>
      <c r="I87" s="24">
        <v>0</v>
      </c>
      <c r="J87" s="25">
        <v>0</v>
      </c>
      <c r="K87" s="23">
        <v>0</v>
      </c>
      <c r="L87" s="26">
        <v>0</v>
      </c>
      <c r="M87" s="441">
        <v>0</v>
      </c>
      <c r="N87" s="20">
        <v>0</v>
      </c>
      <c r="O87" s="2" t="s">
        <v>139</v>
      </c>
    </row>
    <row r="88" spans="1:15" ht="15" thickBot="1" x14ac:dyDescent="0.35">
      <c r="A88" s="87" t="s">
        <v>126</v>
      </c>
      <c r="B88" s="88">
        <v>2023</v>
      </c>
      <c r="C88" s="89">
        <v>20323</v>
      </c>
      <c r="D88" s="90">
        <v>2024</v>
      </c>
      <c r="E88" s="91">
        <v>2024</v>
      </c>
      <c r="F88" s="92">
        <v>2024</v>
      </c>
      <c r="G88" s="93"/>
      <c r="H88" s="94"/>
      <c r="I88" s="95"/>
      <c r="J88" s="96"/>
      <c r="K88" s="94"/>
      <c r="L88" s="97">
        <v>2023</v>
      </c>
      <c r="M88" s="450">
        <v>2023</v>
      </c>
      <c r="N88" s="91">
        <v>2023</v>
      </c>
      <c r="O88" s="87" t="s">
        <v>126</v>
      </c>
    </row>
    <row r="89" spans="1:15" ht="15" thickTop="1" x14ac:dyDescent="0.3">
      <c r="A89" s="126" t="s">
        <v>140</v>
      </c>
      <c r="B89" s="127">
        <f>SUM(C89:N89)</f>
        <v>7</v>
      </c>
      <c r="C89" s="201">
        <v>3</v>
      </c>
      <c r="D89" s="202">
        <v>2</v>
      </c>
      <c r="E89" s="203">
        <v>0</v>
      </c>
      <c r="F89" s="204">
        <v>0</v>
      </c>
      <c r="G89" s="132">
        <v>0</v>
      </c>
      <c r="H89" s="133">
        <v>0</v>
      </c>
      <c r="I89" s="134">
        <v>0</v>
      </c>
      <c r="J89" s="135">
        <v>0</v>
      </c>
      <c r="K89" s="133">
        <v>0</v>
      </c>
      <c r="L89" s="136">
        <v>0</v>
      </c>
      <c r="M89" s="438">
        <v>0</v>
      </c>
      <c r="N89" s="130">
        <v>2</v>
      </c>
      <c r="O89" s="126" t="s">
        <v>140</v>
      </c>
    </row>
    <row r="90" spans="1:15" x14ac:dyDescent="0.3">
      <c r="A90" s="15" t="s">
        <v>141</v>
      </c>
      <c r="B90" s="16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 t="s">
        <v>141</v>
      </c>
    </row>
    <row r="91" spans="1:15" x14ac:dyDescent="0.3">
      <c r="A91" s="263" t="s">
        <v>844</v>
      </c>
      <c r="B91" s="264">
        <f>SUM(C91:N91)</f>
        <v>0</v>
      </c>
      <c r="C91" s="265">
        <v>0</v>
      </c>
      <c r="D91" s="266">
        <v>0</v>
      </c>
      <c r="E91" s="267">
        <v>0</v>
      </c>
      <c r="F91" s="268">
        <v>0</v>
      </c>
      <c r="G91" s="269">
        <v>0</v>
      </c>
      <c r="H91" s="270">
        <v>0</v>
      </c>
      <c r="I91" s="271">
        <v>0</v>
      </c>
      <c r="J91" s="272">
        <v>0</v>
      </c>
      <c r="K91" s="270">
        <v>0</v>
      </c>
      <c r="L91" s="273">
        <v>0</v>
      </c>
      <c r="M91" s="447">
        <v>0</v>
      </c>
      <c r="N91" s="267">
        <v>0</v>
      </c>
      <c r="O91" s="263" t="s">
        <v>844</v>
      </c>
    </row>
    <row r="92" spans="1:15" x14ac:dyDescent="0.3">
      <c r="A92" s="275" t="s">
        <v>143</v>
      </c>
      <c r="B92" s="253">
        <f>SUM(C92:N92)</f>
        <v>0.9800000000000002</v>
      </c>
      <c r="C92" s="276">
        <v>0.34</v>
      </c>
      <c r="D92" s="277">
        <v>0.52</v>
      </c>
      <c r="E92" s="278">
        <v>0.06</v>
      </c>
      <c r="F92" s="279">
        <v>0</v>
      </c>
      <c r="G92" s="280">
        <v>0</v>
      </c>
      <c r="H92" s="281">
        <v>0</v>
      </c>
      <c r="I92" s="282">
        <v>0</v>
      </c>
      <c r="J92" s="283">
        <v>0</v>
      </c>
      <c r="K92" s="281">
        <v>0</v>
      </c>
      <c r="L92" s="284">
        <v>0</v>
      </c>
      <c r="M92" s="440">
        <v>0</v>
      </c>
      <c r="N92" s="278">
        <v>0.06</v>
      </c>
      <c r="O92" s="275" t="s">
        <v>143</v>
      </c>
    </row>
    <row r="93" spans="1:15" x14ac:dyDescent="0.3">
      <c r="A93" s="2" t="s">
        <v>144</v>
      </c>
      <c r="B93" s="18">
        <v>9</v>
      </c>
      <c r="C93" s="17">
        <v>4</v>
      </c>
      <c r="D93" s="19">
        <v>9</v>
      </c>
      <c r="E93" s="20">
        <v>1</v>
      </c>
      <c r="F93" s="21">
        <v>0</v>
      </c>
      <c r="G93" s="22">
        <v>0</v>
      </c>
      <c r="H93" s="23">
        <v>0</v>
      </c>
      <c r="I93" s="24">
        <v>0</v>
      </c>
      <c r="J93" s="25">
        <v>0</v>
      </c>
      <c r="K93" s="23">
        <v>0</v>
      </c>
      <c r="L93" s="26">
        <v>0</v>
      </c>
      <c r="M93" s="441">
        <v>0</v>
      </c>
      <c r="N93" s="20">
        <v>1</v>
      </c>
      <c r="O93" s="2" t="s">
        <v>144</v>
      </c>
    </row>
    <row r="94" spans="1:15" x14ac:dyDescent="0.3">
      <c r="A94" s="2" t="s">
        <v>86</v>
      </c>
      <c r="B94" s="18">
        <v>2012</v>
      </c>
      <c r="C94" s="17">
        <v>2009</v>
      </c>
      <c r="D94" s="19">
        <v>2012</v>
      </c>
      <c r="E94" s="20">
        <v>2005</v>
      </c>
      <c r="F94" s="21"/>
      <c r="G94" s="22"/>
      <c r="H94" s="23"/>
      <c r="I94" s="24"/>
      <c r="J94" s="25"/>
      <c r="K94" s="23"/>
      <c r="L94" s="26"/>
      <c r="M94" s="441"/>
      <c r="N94" s="20">
        <v>2010</v>
      </c>
      <c r="O94" s="2" t="s">
        <v>86</v>
      </c>
    </row>
    <row r="95" spans="1:15" x14ac:dyDescent="0.3">
      <c r="A95" s="2" t="s">
        <v>145</v>
      </c>
      <c r="B95" s="18">
        <v>0</v>
      </c>
      <c r="C95" s="17">
        <v>0</v>
      </c>
      <c r="D95" s="19">
        <v>0</v>
      </c>
      <c r="E95" s="20">
        <v>0</v>
      </c>
      <c r="F95" s="21">
        <v>0</v>
      </c>
      <c r="G95" s="22">
        <v>0</v>
      </c>
      <c r="H95" s="23">
        <v>0</v>
      </c>
      <c r="I95" s="24">
        <v>0</v>
      </c>
      <c r="J95" s="25">
        <v>0</v>
      </c>
      <c r="K95" s="23">
        <v>0</v>
      </c>
      <c r="L95" s="26">
        <v>0</v>
      </c>
      <c r="M95" s="441">
        <v>0</v>
      </c>
      <c r="N95" s="20">
        <v>0</v>
      </c>
      <c r="O95" s="2" t="s">
        <v>145</v>
      </c>
    </row>
    <row r="96" spans="1:15" ht="15" thickBot="1" x14ac:dyDescent="0.35">
      <c r="A96" s="87" t="s">
        <v>126</v>
      </c>
      <c r="B96" s="88">
        <v>2023</v>
      </c>
      <c r="C96" s="89">
        <v>2023</v>
      </c>
      <c r="D96" s="90">
        <v>2024</v>
      </c>
      <c r="E96" s="91">
        <v>2024</v>
      </c>
      <c r="F96" s="92">
        <v>2024</v>
      </c>
      <c r="G96" s="93"/>
      <c r="H96" s="94"/>
      <c r="I96" s="95"/>
      <c r="J96" s="96"/>
      <c r="K96" s="94"/>
      <c r="L96" s="97"/>
      <c r="M96" s="450"/>
      <c r="N96" s="91">
        <v>2023</v>
      </c>
      <c r="O96" s="87" t="s">
        <v>126</v>
      </c>
    </row>
    <row r="97" spans="1:15" ht="15" thickTop="1" x14ac:dyDescent="0.3">
      <c r="A97" s="126" t="s">
        <v>146</v>
      </c>
      <c r="B97" s="127">
        <v>1</v>
      </c>
      <c r="C97" s="128">
        <v>1</v>
      </c>
      <c r="D97" s="129">
        <v>0</v>
      </c>
      <c r="E97" s="130">
        <v>0</v>
      </c>
      <c r="F97" s="131">
        <v>0</v>
      </c>
      <c r="G97" s="132">
        <v>0</v>
      </c>
      <c r="H97" s="133">
        <v>0</v>
      </c>
      <c r="I97" s="134">
        <v>0</v>
      </c>
      <c r="J97" s="135">
        <v>0</v>
      </c>
      <c r="K97" s="133">
        <v>0</v>
      </c>
      <c r="L97" s="211">
        <v>0</v>
      </c>
      <c r="M97" s="438">
        <v>0</v>
      </c>
      <c r="N97" s="130">
        <v>0</v>
      </c>
      <c r="O97" s="126" t="s">
        <v>146</v>
      </c>
    </row>
    <row r="98" spans="1:15" x14ac:dyDescent="0.3">
      <c r="A98" s="15" t="s">
        <v>148</v>
      </c>
      <c r="B98" s="16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 t="s">
        <v>148</v>
      </c>
    </row>
    <row r="99" spans="1:15" x14ac:dyDescent="0.3">
      <c r="A99" s="263" t="s">
        <v>843</v>
      </c>
      <c r="B99" s="264">
        <f>SUM(C99:N99)</f>
        <v>2</v>
      </c>
      <c r="C99" s="265">
        <v>2</v>
      </c>
      <c r="D99" s="266">
        <v>0</v>
      </c>
      <c r="E99" s="267">
        <v>0</v>
      </c>
      <c r="F99" s="268">
        <v>0</v>
      </c>
      <c r="G99" s="269">
        <v>0</v>
      </c>
      <c r="H99" s="270">
        <v>0</v>
      </c>
      <c r="I99" s="271">
        <v>0</v>
      </c>
      <c r="J99" s="272">
        <v>0</v>
      </c>
      <c r="K99" s="270">
        <v>0</v>
      </c>
      <c r="L99" s="273">
        <v>0</v>
      </c>
      <c r="M99" s="447">
        <v>0</v>
      </c>
      <c r="N99" s="267">
        <v>0</v>
      </c>
      <c r="O99" s="263" t="s">
        <v>843</v>
      </c>
    </row>
    <row r="100" spans="1:15" x14ac:dyDescent="0.3">
      <c r="A100" s="275" t="s">
        <v>150</v>
      </c>
      <c r="B100" s="253">
        <f>SUM(C100:N100)</f>
        <v>1.97</v>
      </c>
      <c r="C100" s="276">
        <v>0.85</v>
      </c>
      <c r="D100" s="277">
        <v>0.71</v>
      </c>
      <c r="E100" s="278">
        <v>0</v>
      </c>
      <c r="F100" s="279">
        <v>0</v>
      </c>
      <c r="G100" s="280">
        <v>0</v>
      </c>
      <c r="H100" s="281">
        <v>0</v>
      </c>
      <c r="I100" s="282">
        <v>0</v>
      </c>
      <c r="J100" s="283">
        <v>0</v>
      </c>
      <c r="K100" s="281">
        <v>0</v>
      </c>
      <c r="L100" s="284">
        <v>0</v>
      </c>
      <c r="M100" s="440">
        <v>0</v>
      </c>
      <c r="N100" s="278">
        <v>0.41</v>
      </c>
      <c r="O100" s="275" t="s">
        <v>150</v>
      </c>
    </row>
    <row r="101" spans="1:15" x14ac:dyDescent="0.3">
      <c r="A101" s="2" t="s">
        <v>151</v>
      </c>
      <c r="B101" s="18">
        <v>10</v>
      </c>
      <c r="C101" s="17">
        <v>6</v>
      </c>
      <c r="D101" s="19">
        <v>10</v>
      </c>
      <c r="E101" s="20">
        <v>0</v>
      </c>
      <c r="F101" s="21">
        <v>0</v>
      </c>
      <c r="G101" s="22">
        <v>0</v>
      </c>
      <c r="H101" s="23">
        <v>0</v>
      </c>
      <c r="I101" s="24">
        <v>0</v>
      </c>
      <c r="J101" s="25">
        <v>0</v>
      </c>
      <c r="K101" s="23">
        <v>0</v>
      </c>
      <c r="L101" s="26">
        <v>0</v>
      </c>
      <c r="M101" s="441">
        <v>1</v>
      </c>
      <c r="N101" s="20">
        <v>3</v>
      </c>
      <c r="O101" s="2" t="s">
        <v>151</v>
      </c>
    </row>
    <row r="102" spans="1:15" x14ac:dyDescent="0.3">
      <c r="A102" s="2" t="s">
        <v>126</v>
      </c>
      <c r="B102" s="18">
        <v>2010</v>
      </c>
      <c r="C102" s="17">
        <v>2010</v>
      </c>
      <c r="D102" s="19">
        <v>2012</v>
      </c>
      <c r="E102" s="20"/>
      <c r="F102" s="21"/>
      <c r="G102" s="22"/>
      <c r="H102" s="23"/>
      <c r="I102" s="24"/>
      <c r="J102" s="25"/>
      <c r="K102" s="23"/>
      <c r="L102" s="26"/>
      <c r="M102" s="441">
        <v>2010</v>
      </c>
      <c r="N102" s="20">
        <v>2010</v>
      </c>
      <c r="O102" s="2" t="s">
        <v>126</v>
      </c>
    </row>
    <row r="103" spans="1:15" x14ac:dyDescent="0.3">
      <c r="A103" s="2" t="s">
        <v>152</v>
      </c>
      <c r="B103" s="18">
        <v>0</v>
      </c>
      <c r="C103" s="17">
        <v>0</v>
      </c>
      <c r="D103" s="19">
        <v>0</v>
      </c>
      <c r="E103" s="20">
        <v>0</v>
      </c>
      <c r="F103" s="21">
        <v>0</v>
      </c>
      <c r="G103" s="22">
        <v>0</v>
      </c>
      <c r="H103" s="23">
        <v>0</v>
      </c>
      <c r="I103" s="24">
        <v>0</v>
      </c>
      <c r="J103" s="25">
        <v>0</v>
      </c>
      <c r="K103" s="23">
        <v>0</v>
      </c>
      <c r="L103" s="26">
        <v>0</v>
      </c>
      <c r="M103" s="441">
        <v>0</v>
      </c>
      <c r="N103" s="20">
        <v>0</v>
      </c>
      <c r="O103" s="2" t="s">
        <v>152</v>
      </c>
    </row>
    <row r="104" spans="1:15" ht="15" thickBot="1" x14ac:dyDescent="0.35">
      <c r="A104" s="87" t="s">
        <v>126</v>
      </c>
      <c r="B104" s="88">
        <v>2023</v>
      </c>
      <c r="C104" s="89">
        <v>2023</v>
      </c>
      <c r="D104" s="90">
        <v>2024</v>
      </c>
      <c r="E104" s="91"/>
      <c r="F104" s="92"/>
      <c r="G104" s="93"/>
      <c r="H104" s="94"/>
      <c r="I104" s="95"/>
      <c r="J104" s="96"/>
      <c r="K104" s="94"/>
      <c r="L104" s="97"/>
      <c r="M104" s="450">
        <v>2023</v>
      </c>
      <c r="N104" s="91">
        <v>2023</v>
      </c>
      <c r="O104" s="87" t="s">
        <v>126</v>
      </c>
    </row>
    <row r="105" spans="1:15" ht="15" thickTop="1" x14ac:dyDescent="0.3">
      <c r="A105" s="61" t="s">
        <v>842</v>
      </c>
      <c r="B105" s="62">
        <f>SUM(C105:N105)</f>
        <v>3</v>
      </c>
      <c r="C105" s="63">
        <v>3</v>
      </c>
      <c r="D105" s="64">
        <v>0</v>
      </c>
      <c r="E105" s="65">
        <v>0</v>
      </c>
      <c r="F105" s="66">
        <v>0</v>
      </c>
      <c r="G105" s="67">
        <v>0</v>
      </c>
      <c r="H105" s="68">
        <v>0</v>
      </c>
      <c r="I105" s="69">
        <v>0</v>
      </c>
      <c r="J105" s="70">
        <v>0</v>
      </c>
      <c r="K105" s="68">
        <v>0</v>
      </c>
      <c r="L105" s="71">
        <v>0</v>
      </c>
      <c r="M105" s="453">
        <v>0</v>
      </c>
      <c r="N105" s="65">
        <v>0</v>
      </c>
      <c r="O105" s="61" t="s">
        <v>842</v>
      </c>
    </row>
    <row r="106" spans="1:15" x14ac:dyDescent="0.3">
      <c r="A106" s="2" t="s">
        <v>150</v>
      </c>
      <c r="B106" s="18">
        <f>SUM(C106:N106)</f>
        <v>7</v>
      </c>
      <c r="C106" s="17">
        <v>3</v>
      </c>
      <c r="D106" s="19">
        <v>2</v>
      </c>
      <c r="E106" s="20">
        <v>0</v>
      </c>
      <c r="F106" s="21">
        <v>0</v>
      </c>
      <c r="G106" s="22">
        <v>0</v>
      </c>
      <c r="H106" s="23">
        <v>0</v>
      </c>
      <c r="I106" s="24">
        <v>0</v>
      </c>
      <c r="J106" s="25">
        <v>0</v>
      </c>
      <c r="K106" s="23">
        <v>0</v>
      </c>
      <c r="L106" s="26">
        <v>0</v>
      </c>
      <c r="M106" s="441">
        <v>0</v>
      </c>
      <c r="N106" s="20">
        <v>2</v>
      </c>
      <c r="O106" s="2" t="s">
        <v>150</v>
      </c>
    </row>
    <row r="107" spans="1:15" x14ac:dyDescent="0.3">
      <c r="A107" s="2" t="s">
        <v>151</v>
      </c>
      <c r="B107" s="16"/>
      <c r="C107" s="17">
        <v>16</v>
      </c>
      <c r="D107" s="19">
        <v>14</v>
      </c>
      <c r="E107" s="20">
        <v>4</v>
      </c>
      <c r="F107" s="21">
        <v>0</v>
      </c>
      <c r="G107" s="22">
        <v>0</v>
      </c>
      <c r="H107" s="23">
        <v>0</v>
      </c>
      <c r="I107" s="24">
        <v>0</v>
      </c>
      <c r="J107" s="25">
        <v>0</v>
      </c>
      <c r="K107" s="23">
        <v>0</v>
      </c>
      <c r="L107" s="26">
        <v>0</v>
      </c>
      <c r="M107" s="441">
        <v>3</v>
      </c>
      <c r="N107" s="20">
        <v>10</v>
      </c>
      <c r="O107" s="2" t="s">
        <v>151</v>
      </c>
    </row>
    <row r="108" spans="1:15" x14ac:dyDescent="0.3">
      <c r="A108" s="2" t="s">
        <v>126</v>
      </c>
      <c r="B108" s="16"/>
      <c r="C108" s="17">
        <v>1963</v>
      </c>
      <c r="D108" s="19">
        <v>1956</v>
      </c>
      <c r="E108" s="20">
        <v>1971</v>
      </c>
      <c r="F108" s="21"/>
      <c r="G108" s="22"/>
      <c r="H108" s="23"/>
      <c r="I108" s="24"/>
      <c r="J108" s="25"/>
      <c r="K108" s="23"/>
      <c r="L108" s="26"/>
      <c r="M108" s="441" t="s">
        <v>99</v>
      </c>
      <c r="N108" s="20">
        <v>1969</v>
      </c>
      <c r="O108" s="2" t="s">
        <v>126</v>
      </c>
    </row>
    <row r="109" spans="1:15" x14ac:dyDescent="0.3">
      <c r="A109" s="2" t="s">
        <v>152</v>
      </c>
      <c r="B109" s="16"/>
      <c r="C109" s="17">
        <v>0</v>
      </c>
      <c r="D109" s="19">
        <v>0</v>
      </c>
      <c r="E109" s="20">
        <v>0</v>
      </c>
      <c r="F109" s="21">
        <v>0</v>
      </c>
      <c r="G109" s="22">
        <v>0</v>
      </c>
      <c r="H109" s="23">
        <v>0</v>
      </c>
      <c r="I109" s="24">
        <v>0</v>
      </c>
      <c r="J109" s="25">
        <v>0</v>
      </c>
      <c r="K109" s="23">
        <v>0</v>
      </c>
      <c r="L109" s="26">
        <v>0</v>
      </c>
      <c r="M109" s="441">
        <v>0</v>
      </c>
      <c r="N109" s="20">
        <v>0</v>
      </c>
      <c r="O109" s="2" t="s">
        <v>152</v>
      </c>
    </row>
    <row r="110" spans="1:15" x14ac:dyDescent="0.3">
      <c r="A110" s="2" t="s">
        <v>126</v>
      </c>
      <c r="B110" s="16"/>
      <c r="C110" s="17">
        <v>2023</v>
      </c>
      <c r="D110" s="19">
        <v>2024</v>
      </c>
      <c r="E110" s="20">
        <v>2024</v>
      </c>
      <c r="F110" s="21"/>
      <c r="G110" s="22"/>
      <c r="H110" s="23"/>
      <c r="I110" s="24"/>
      <c r="J110" s="25"/>
      <c r="K110" s="23"/>
      <c r="L110" s="26"/>
      <c r="M110" s="441" t="s">
        <v>99</v>
      </c>
      <c r="N110" s="20">
        <v>2023</v>
      </c>
      <c r="O110" s="2" t="s">
        <v>126</v>
      </c>
    </row>
    <row r="111" spans="1:15" x14ac:dyDescent="0.3">
      <c r="A111" s="15" t="s">
        <v>337</v>
      </c>
      <c r="B111" s="16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 t="s">
        <v>337</v>
      </c>
    </row>
    <row r="112" spans="1:15" x14ac:dyDescent="0.3">
      <c r="A112" s="263" t="s">
        <v>841</v>
      </c>
      <c r="B112" s="264">
        <f>SUM(C112:N112)</f>
        <v>101</v>
      </c>
      <c r="C112" s="265">
        <v>0</v>
      </c>
      <c r="D112" s="266">
        <v>0</v>
      </c>
      <c r="E112" s="267">
        <v>0</v>
      </c>
      <c r="F112" s="268">
        <v>4</v>
      </c>
      <c r="G112" s="269">
        <v>11</v>
      </c>
      <c r="H112" s="270">
        <v>15</v>
      </c>
      <c r="I112" s="271">
        <v>24</v>
      </c>
      <c r="J112" s="272">
        <v>29</v>
      </c>
      <c r="K112" s="270">
        <v>16</v>
      </c>
      <c r="L112" s="273">
        <v>2</v>
      </c>
      <c r="M112" s="447"/>
      <c r="N112" s="267"/>
      <c r="O112" s="263" t="s">
        <v>841</v>
      </c>
    </row>
    <row r="113" spans="1:15" x14ac:dyDescent="0.3">
      <c r="A113" s="275" t="s">
        <v>340</v>
      </c>
      <c r="B113" s="253">
        <f>SUM(C113:N113)</f>
        <v>112.78</v>
      </c>
      <c r="C113" s="276">
        <v>0</v>
      </c>
      <c r="D113" s="277">
        <v>0</v>
      </c>
      <c r="E113" s="278">
        <v>1</v>
      </c>
      <c r="F113" s="279">
        <v>5.36</v>
      </c>
      <c r="G113" s="280">
        <v>10.81</v>
      </c>
      <c r="H113" s="281">
        <v>20.52</v>
      </c>
      <c r="I113" s="282">
        <v>26.64</v>
      </c>
      <c r="J113" s="283">
        <v>26.78</v>
      </c>
      <c r="K113" s="281">
        <v>17.23</v>
      </c>
      <c r="L113" s="284">
        <v>4.34</v>
      </c>
      <c r="M113" s="440">
        <v>0.1</v>
      </c>
      <c r="N113" s="278">
        <v>0</v>
      </c>
      <c r="O113" s="275" t="s">
        <v>340</v>
      </c>
    </row>
    <row r="114" spans="1:15" x14ac:dyDescent="0.3">
      <c r="A114" s="2" t="s">
        <v>341</v>
      </c>
      <c r="B114" s="18">
        <v>133</v>
      </c>
      <c r="C114" s="17">
        <v>0</v>
      </c>
      <c r="D114" s="19">
        <v>0</v>
      </c>
      <c r="E114" s="20">
        <v>6</v>
      </c>
      <c r="F114" s="21">
        <v>16</v>
      </c>
      <c r="G114" s="22">
        <v>21</v>
      </c>
      <c r="H114" s="23">
        <v>29</v>
      </c>
      <c r="I114" s="24">
        <v>31</v>
      </c>
      <c r="J114" s="25">
        <v>31</v>
      </c>
      <c r="K114" s="23">
        <v>29</v>
      </c>
      <c r="L114" s="26">
        <v>12</v>
      </c>
      <c r="M114" s="441">
        <v>1</v>
      </c>
      <c r="N114" s="20">
        <v>0</v>
      </c>
      <c r="O114" s="2" t="s">
        <v>341</v>
      </c>
    </row>
    <row r="115" spans="1:15" x14ac:dyDescent="0.3">
      <c r="A115" s="2" t="s">
        <v>86</v>
      </c>
      <c r="B115" s="18">
        <v>2023</v>
      </c>
      <c r="C115" s="17"/>
      <c r="D115" s="19"/>
      <c r="E115" s="20">
        <v>2012</v>
      </c>
      <c r="F115" s="21">
        <v>2011</v>
      </c>
      <c r="G115" s="22">
        <v>2008</v>
      </c>
      <c r="H115" s="23">
        <v>2023</v>
      </c>
      <c r="I115" s="24">
        <v>2017</v>
      </c>
      <c r="J115" s="25">
        <v>2022</v>
      </c>
      <c r="K115" s="23">
        <v>2006</v>
      </c>
      <c r="L115" s="26">
        <v>2018</v>
      </c>
      <c r="M115" s="441">
        <v>2015</v>
      </c>
      <c r="N115" s="20"/>
      <c r="O115" s="2" t="s">
        <v>86</v>
      </c>
    </row>
    <row r="116" spans="1:15" x14ac:dyDescent="0.3">
      <c r="A116" s="2" t="s">
        <v>342</v>
      </c>
      <c r="B116" s="18">
        <v>105</v>
      </c>
      <c r="C116" s="17">
        <v>0</v>
      </c>
      <c r="D116" s="19">
        <v>0</v>
      </c>
      <c r="E116" s="20">
        <v>0</v>
      </c>
      <c r="F116" s="21">
        <v>0</v>
      </c>
      <c r="G116" s="22">
        <v>3</v>
      </c>
      <c r="H116" s="23">
        <v>15</v>
      </c>
      <c r="I116" s="24">
        <v>21</v>
      </c>
      <c r="J116" s="25">
        <v>21</v>
      </c>
      <c r="K116" s="23">
        <v>4</v>
      </c>
      <c r="L116" s="26">
        <v>0</v>
      </c>
      <c r="M116" s="441">
        <v>0</v>
      </c>
      <c r="N116" s="20">
        <v>0</v>
      </c>
      <c r="O116" s="2" t="s">
        <v>342</v>
      </c>
    </row>
    <row r="117" spans="1:15" x14ac:dyDescent="0.3">
      <c r="A117" s="2" t="s">
        <v>86</v>
      </c>
      <c r="B117" s="18">
        <v>2016</v>
      </c>
      <c r="C117" s="17"/>
      <c r="D117" s="19"/>
      <c r="E117" s="20">
        <v>2024</v>
      </c>
      <c r="F117" s="21">
        <v>2023</v>
      </c>
      <c r="G117" s="22">
        <v>2013</v>
      </c>
      <c r="H117" s="23">
        <v>2002</v>
      </c>
      <c r="I117" s="24">
        <v>2004</v>
      </c>
      <c r="J117" s="25">
        <v>2014</v>
      </c>
      <c r="K117" s="23">
        <v>2001</v>
      </c>
      <c r="L117" s="26">
        <v>2020</v>
      </c>
      <c r="M117" s="441">
        <v>2023</v>
      </c>
      <c r="N117" s="20"/>
      <c r="O117" s="2" t="s">
        <v>86</v>
      </c>
    </row>
    <row r="118" spans="1:15" x14ac:dyDescent="0.3">
      <c r="A118" s="2" t="s">
        <v>343</v>
      </c>
      <c r="B118" s="100">
        <v>45388</v>
      </c>
      <c r="C118" s="17"/>
      <c r="D118" s="19"/>
      <c r="E118" s="20"/>
      <c r="F118" s="21"/>
      <c r="G118" s="22"/>
      <c r="H118" s="23"/>
      <c r="I118" s="24"/>
      <c r="J118" s="25"/>
      <c r="K118" s="23"/>
      <c r="L118" s="26"/>
      <c r="M118" s="441"/>
      <c r="N118" s="20"/>
      <c r="O118" s="2" t="s">
        <v>343</v>
      </c>
    </row>
    <row r="119" spans="1:15" x14ac:dyDescent="0.3">
      <c r="A119" s="2" t="s">
        <v>344</v>
      </c>
      <c r="B119" s="38">
        <v>41707</v>
      </c>
      <c r="C119" s="17"/>
      <c r="D119" s="19"/>
      <c r="E119" s="20"/>
      <c r="F119" s="21"/>
      <c r="G119" s="22"/>
      <c r="H119" s="23"/>
      <c r="I119" s="24"/>
      <c r="J119" s="25"/>
      <c r="K119" s="23"/>
      <c r="L119" s="26"/>
      <c r="M119" s="441"/>
      <c r="N119" s="20"/>
      <c r="O119" s="2" t="s">
        <v>344</v>
      </c>
    </row>
    <row r="120" spans="1:15" x14ac:dyDescent="0.3">
      <c r="A120" s="2" t="s">
        <v>345</v>
      </c>
      <c r="B120" s="38">
        <v>39560</v>
      </c>
      <c r="C120" s="17"/>
      <c r="D120" s="19"/>
      <c r="E120" s="20"/>
      <c r="F120" s="21"/>
      <c r="G120" s="22"/>
      <c r="H120" s="23"/>
      <c r="I120" s="24"/>
      <c r="J120" s="25"/>
      <c r="K120" s="23"/>
      <c r="L120" s="26"/>
      <c r="M120" s="441"/>
      <c r="N120" s="20"/>
      <c r="O120" s="2" t="s">
        <v>345</v>
      </c>
    </row>
    <row r="121" spans="1:15" x14ac:dyDescent="0.3">
      <c r="A121" s="2" t="s">
        <v>346</v>
      </c>
      <c r="B121" s="100">
        <v>45590</v>
      </c>
      <c r="C121" s="17"/>
      <c r="D121" s="19"/>
      <c r="E121" s="20"/>
      <c r="F121" s="21"/>
      <c r="G121" s="22"/>
      <c r="H121" s="23"/>
      <c r="I121" s="24"/>
      <c r="J121" s="25"/>
      <c r="K121" s="23"/>
      <c r="L121" s="26"/>
      <c r="M121" s="441"/>
      <c r="N121" s="20"/>
      <c r="O121" s="2" t="s">
        <v>346</v>
      </c>
    </row>
    <row r="122" spans="1:15" x14ac:dyDescent="0.3">
      <c r="A122" s="2" t="s">
        <v>347</v>
      </c>
      <c r="B122" s="38">
        <v>44097</v>
      </c>
      <c r="C122" s="17"/>
      <c r="D122" s="19"/>
      <c r="E122" s="20"/>
      <c r="F122" s="21"/>
      <c r="G122" s="22"/>
      <c r="H122" s="23"/>
      <c r="I122" s="24"/>
      <c r="J122" s="25"/>
      <c r="K122" s="23"/>
      <c r="L122" s="26"/>
      <c r="M122" s="441"/>
      <c r="N122" s="20"/>
      <c r="O122" s="2" t="s">
        <v>347</v>
      </c>
    </row>
    <row r="123" spans="1:15" x14ac:dyDescent="0.3">
      <c r="A123" s="101" t="s">
        <v>348</v>
      </c>
      <c r="B123" s="102">
        <v>41944</v>
      </c>
      <c r="C123" s="103"/>
      <c r="D123" s="104"/>
      <c r="E123" s="105"/>
      <c r="F123" s="106"/>
      <c r="G123" s="107"/>
      <c r="H123" s="108"/>
      <c r="I123" s="109"/>
      <c r="J123" s="110"/>
      <c r="K123" s="108"/>
      <c r="L123" s="111"/>
      <c r="M123" s="452"/>
      <c r="N123" s="105"/>
      <c r="O123" s="101" t="s">
        <v>348</v>
      </c>
    </row>
    <row r="124" spans="1:15" x14ac:dyDescent="0.3">
      <c r="A124" s="15" t="s">
        <v>154</v>
      </c>
      <c r="B124" s="16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 t="s">
        <v>154</v>
      </c>
    </row>
    <row r="125" spans="1:15" x14ac:dyDescent="0.3">
      <c r="A125" s="263" t="s">
        <v>840</v>
      </c>
      <c r="B125" s="264">
        <f>SUM(C125:N125)</f>
        <v>28</v>
      </c>
      <c r="C125" s="265">
        <v>0</v>
      </c>
      <c r="D125" s="266">
        <v>0</v>
      </c>
      <c r="E125" s="267">
        <v>0</v>
      </c>
      <c r="F125" s="268">
        <v>0</v>
      </c>
      <c r="G125" s="269">
        <v>2</v>
      </c>
      <c r="H125" s="270">
        <v>3</v>
      </c>
      <c r="I125" s="271">
        <v>9</v>
      </c>
      <c r="J125" s="272">
        <v>11</v>
      </c>
      <c r="K125" s="270">
        <v>3</v>
      </c>
      <c r="L125" s="273">
        <v>0</v>
      </c>
      <c r="M125" s="447"/>
      <c r="N125" s="267"/>
      <c r="O125" s="263" t="s">
        <v>840</v>
      </c>
    </row>
    <row r="126" spans="1:15" x14ac:dyDescent="0.3">
      <c r="A126" s="275" t="s">
        <v>156</v>
      </c>
      <c r="B126" s="253">
        <f>SUM(C126:N126)</f>
        <v>36.230000000000004</v>
      </c>
      <c r="C126" s="276">
        <v>0</v>
      </c>
      <c r="D126" s="277">
        <v>0</v>
      </c>
      <c r="E126" s="278">
        <v>0.05</v>
      </c>
      <c r="F126" s="279">
        <v>1.1000000000000001</v>
      </c>
      <c r="G126" s="280">
        <v>2.95</v>
      </c>
      <c r="H126" s="281">
        <v>6.82</v>
      </c>
      <c r="I126" s="282">
        <v>11.13</v>
      </c>
      <c r="J126" s="283">
        <v>9.61</v>
      </c>
      <c r="K126" s="281">
        <v>4.13</v>
      </c>
      <c r="L126" s="284">
        <v>0.44</v>
      </c>
      <c r="M126" s="440">
        <v>0</v>
      </c>
      <c r="N126" s="278">
        <v>0</v>
      </c>
      <c r="O126" s="275" t="s">
        <v>156</v>
      </c>
    </row>
    <row r="127" spans="1:15" x14ac:dyDescent="0.3">
      <c r="A127" s="2" t="s">
        <v>157</v>
      </c>
      <c r="B127" s="18">
        <v>47</v>
      </c>
      <c r="C127" s="17">
        <v>0</v>
      </c>
      <c r="D127" s="19">
        <v>0</v>
      </c>
      <c r="E127" s="20">
        <v>1</v>
      </c>
      <c r="F127" s="21">
        <v>6</v>
      </c>
      <c r="G127" s="22">
        <v>8</v>
      </c>
      <c r="H127" s="23">
        <v>16</v>
      </c>
      <c r="I127" s="24">
        <v>26</v>
      </c>
      <c r="J127" s="25">
        <v>21</v>
      </c>
      <c r="K127" s="23">
        <v>11</v>
      </c>
      <c r="L127" s="26">
        <v>4</v>
      </c>
      <c r="M127" s="441">
        <v>0</v>
      </c>
      <c r="N127" s="20">
        <v>0</v>
      </c>
      <c r="O127" s="2" t="s">
        <v>157</v>
      </c>
    </row>
    <row r="128" spans="1:15" x14ac:dyDescent="0.3">
      <c r="A128" s="2" t="s">
        <v>86</v>
      </c>
      <c r="B128" s="18">
        <v>2023</v>
      </c>
      <c r="C128" s="17"/>
      <c r="D128" s="19"/>
      <c r="E128" s="20">
        <v>2021</v>
      </c>
      <c r="F128" s="21">
        <v>2011</v>
      </c>
      <c r="G128" s="22">
        <v>2018</v>
      </c>
      <c r="H128" s="23">
        <v>2023</v>
      </c>
      <c r="I128" s="24">
        <v>2006</v>
      </c>
      <c r="J128" s="25">
        <v>2022</v>
      </c>
      <c r="K128" s="23">
        <v>2023</v>
      </c>
      <c r="L128" s="26">
        <v>2023</v>
      </c>
      <c r="M128" s="441"/>
      <c r="N128" s="20"/>
      <c r="O128" s="2" t="s">
        <v>86</v>
      </c>
    </row>
    <row r="129" spans="1:15" x14ac:dyDescent="0.3">
      <c r="A129" s="2" t="s">
        <v>158</v>
      </c>
      <c r="B129" s="18">
        <v>15</v>
      </c>
      <c r="C129" s="17">
        <v>0</v>
      </c>
      <c r="D129" s="19">
        <v>0</v>
      </c>
      <c r="E129" s="20">
        <v>0</v>
      </c>
      <c r="F129" s="21">
        <v>0</v>
      </c>
      <c r="G129" s="22">
        <v>0</v>
      </c>
      <c r="H129" s="23">
        <v>2</v>
      </c>
      <c r="I129" s="24">
        <v>4</v>
      </c>
      <c r="J129" s="25">
        <v>1</v>
      </c>
      <c r="K129" s="23">
        <v>0</v>
      </c>
      <c r="L129" s="26">
        <v>0</v>
      </c>
      <c r="M129" s="441">
        <v>0</v>
      </c>
      <c r="N129" s="20">
        <v>0</v>
      </c>
      <c r="O129" s="2" t="s">
        <v>158</v>
      </c>
    </row>
    <row r="130" spans="1:15" x14ac:dyDescent="0.3">
      <c r="A130" s="2" t="s">
        <v>86</v>
      </c>
      <c r="B130" s="18">
        <v>2007</v>
      </c>
      <c r="C130" s="17"/>
      <c r="D130" s="19"/>
      <c r="E130" s="20">
        <v>2024</v>
      </c>
      <c r="F130" s="21">
        <v>2024</v>
      </c>
      <c r="G130" s="22">
        <v>2021</v>
      </c>
      <c r="H130" s="23">
        <v>2012</v>
      </c>
      <c r="I130" s="24">
        <v>2011</v>
      </c>
      <c r="J130" s="25">
        <v>2021</v>
      </c>
      <c r="K130" s="23">
        <v>2017</v>
      </c>
      <c r="L130" s="26">
        <v>2022</v>
      </c>
      <c r="M130" s="441"/>
      <c r="N130" s="20"/>
      <c r="O130" s="2" t="s">
        <v>86</v>
      </c>
    </row>
    <row r="131" spans="1:15" x14ac:dyDescent="0.3">
      <c r="A131" s="2" t="s">
        <v>159</v>
      </c>
      <c r="B131" s="100">
        <v>45423</v>
      </c>
      <c r="C131" s="17"/>
      <c r="D131" s="19"/>
      <c r="E131" s="20"/>
      <c r="F131" s="21"/>
      <c r="G131" s="22"/>
      <c r="H131" s="23"/>
      <c r="I131" s="24"/>
      <c r="J131" s="25"/>
      <c r="K131" s="23"/>
      <c r="L131" s="26"/>
      <c r="M131" s="441"/>
      <c r="N131" s="20"/>
      <c r="O131" s="2" t="s">
        <v>159</v>
      </c>
    </row>
    <row r="132" spans="1:15" x14ac:dyDescent="0.3">
      <c r="A132" s="2" t="s">
        <v>160</v>
      </c>
      <c r="B132" s="38">
        <v>42834</v>
      </c>
      <c r="C132" s="17"/>
      <c r="D132" s="19"/>
      <c r="E132" s="20"/>
      <c r="F132" s="21"/>
      <c r="G132" s="22"/>
      <c r="H132" s="23"/>
      <c r="I132" s="24"/>
      <c r="J132" s="25"/>
      <c r="K132" s="23"/>
      <c r="L132" s="26"/>
      <c r="M132" s="441"/>
      <c r="N132" s="20"/>
      <c r="O132" s="2" t="s">
        <v>160</v>
      </c>
    </row>
    <row r="133" spans="1:15" x14ac:dyDescent="0.3">
      <c r="A133" s="2" t="s">
        <v>161</v>
      </c>
      <c r="B133" s="38">
        <v>38876</v>
      </c>
      <c r="C133" s="17"/>
      <c r="D133" s="19"/>
      <c r="E133" s="20"/>
      <c r="F133" s="21"/>
      <c r="G133" s="22"/>
      <c r="H133" s="23"/>
      <c r="I133" s="24"/>
      <c r="J133" s="25"/>
      <c r="K133" s="23"/>
      <c r="L133" s="26"/>
      <c r="M133" s="441"/>
      <c r="N133" s="20"/>
      <c r="O133" s="2" t="s">
        <v>161</v>
      </c>
    </row>
    <row r="134" spans="1:15" x14ac:dyDescent="0.3">
      <c r="A134" s="2" t="s">
        <v>162</v>
      </c>
      <c r="B134" s="100">
        <v>45556</v>
      </c>
      <c r="C134" s="17"/>
      <c r="D134" s="19"/>
      <c r="E134" s="20"/>
      <c r="F134" s="21"/>
      <c r="G134" s="22"/>
      <c r="H134" s="23"/>
      <c r="I134" s="24"/>
      <c r="J134" s="25"/>
      <c r="K134" s="23"/>
      <c r="L134" s="26"/>
      <c r="M134" s="441"/>
      <c r="N134" s="20"/>
      <c r="O134" s="2" t="s">
        <v>162</v>
      </c>
    </row>
    <row r="135" spans="1:15" x14ac:dyDescent="0.3">
      <c r="A135" s="2" t="s">
        <v>163</v>
      </c>
      <c r="B135" s="38">
        <v>39299</v>
      </c>
      <c r="C135" s="17"/>
      <c r="D135" s="19"/>
      <c r="E135" s="20"/>
      <c r="F135" s="21"/>
      <c r="G135" s="22"/>
      <c r="H135" s="23"/>
      <c r="I135" s="24"/>
      <c r="J135" s="25"/>
      <c r="K135" s="23"/>
      <c r="L135" s="26"/>
      <c r="M135" s="441"/>
      <c r="N135" s="20"/>
      <c r="O135" s="2" t="s">
        <v>163</v>
      </c>
    </row>
    <row r="136" spans="1:15" ht="15" thickBot="1" x14ac:dyDescent="0.35">
      <c r="A136" s="101" t="s">
        <v>164</v>
      </c>
      <c r="B136" s="102">
        <v>37177</v>
      </c>
      <c r="C136" s="103"/>
      <c r="D136" s="104"/>
      <c r="E136" s="105"/>
      <c r="F136" s="106"/>
      <c r="G136" s="107"/>
      <c r="H136" s="108"/>
      <c r="I136" s="109"/>
      <c r="J136" s="110"/>
      <c r="K136" s="108"/>
      <c r="L136" s="111"/>
      <c r="M136" s="452"/>
      <c r="N136" s="105"/>
      <c r="O136" s="101" t="s">
        <v>164</v>
      </c>
    </row>
    <row r="137" spans="1:15" ht="15" thickTop="1" x14ac:dyDescent="0.3">
      <c r="A137" s="61" t="s">
        <v>839</v>
      </c>
      <c r="B137" s="62">
        <f>SUM(C137:N137)</f>
        <v>26</v>
      </c>
      <c r="C137" s="63">
        <v>0</v>
      </c>
      <c r="D137" s="64">
        <v>0</v>
      </c>
      <c r="E137" s="65">
        <v>0</v>
      </c>
      <c r="F137" s="66">
        <v>1</v>
      </c>
      <c r="G137" s="67">
        <v>1</v>
      </c>
      <c r="H137" s="68">
        <v>3</v>
      </c>
      <c r="I137" s="69">
        <v>8</v>
      </c>
      <c r="J137" s="70">
        <v>11</v>
      </c>
      <c r="K137" s="68">
        <v>2</v>
      </c>
      <c r="L137" s="71">
        <v>0</v>
      </c>
      <c r="M137" s="453"/>
      <c r="N137" s="65"/>
      <c r="O137" s="61" t="s">
        <v>839</v>
      </c>
    </row>
    <row r="138" spans="1:15" x14ac:dyDescent="0.3">
      <c r="A138" s="113" t="s">
        <v>156</v>
      </c>
      <c r="B138" s="114">
        <f>SUM(C138:N138)</f>
        <v>22.75</v>
      </c>
      <c r="C138" s="115">
        <v>0</v>
      </c>
      <c r="D138" s="116">
        <v>0</v>
      </c>
      <c r="E138" s="117">
        <v>0</v>
      </c>
      <c r="F138" s="118">
        <v>0</v>
      </c>
      <c r="G138" s="119">
        <v>1.25</v>
      </c>
      <c r="H138" s="120">
        <v>3</v>
      </c>
      <c r="I138" s="121">
        <v>5.5</v>
      </c>
      <c r="J138" s="122">
        <v>8.25</v>
      </c>
      <c r="K138" s="120">
        <v>4.75</v>
      </c>
      <c r="L138" s="123">
        <v>0</v>
      </c>
      <c r="M138" s="454">
        <v>0</v>
      </c>
      <c r="N138" s="117">
        <v>0</v>
      </c>
      <c r="O138" s="113" t="s">
        <v>156</v>
      </c>
    </row>
    <row r="139" spans="1:15" x14ac:dyDescent="0.3">
      <c r="A139" s="35" t="s">
        <v>157</v>
      </c>
      <c r="B139" s="138"/>
      <c r="C139" s="139">
        <v>0</v>
      </c>
      <c r="D139" s="140">
        <v>0</v>
      </c>
      <c r="E139" s="141">
        <v>1</v>
      </c>
      <c r="F139" s="142">
        <v>3</v>
      </c>
      <c r="G139" s="143">
        <v>8</v>
      </c>
      <c r="H139" s="144">
        <v>12</v>
      </c>
      <c r="I139" s="145">
        <v>21</v>
      </c>
      <c r="J139" s="146">
        <v>26</v>
      </c>
      <c r="K139" s="144">
        <v>13</v>
      </c>
      <c r="L139" s="147">
        <v>4</v>
      </c>
      <c r="M139" s="455"/>
      <c r="N139" s="141">
        <v>0</v>
      </c>
      <c r="O139" s="35" t="s">
        <v>157</v>
      </c>
    </row>
    <row r="140" spans="1:15" x14ac:dyDescent="0.3">
      <c r="A140" s="35" t="s">
        <v>86</v>
      </c>
      <c r="B140" s="138"/>
      <c r="C140" s="139"/>
      <c r="D140" s="140"/>
      <c r="E140" s="141">
        <v>2021</v>
      </c>
      <c r="F140" s="142">
        <v>1945</v>
      </c>
      <c r="G140" s="143">
        <v>1945</v>
      </c>
      <c r="H140" s="144">
        <v>2023</v>
      </c>
      <c r="I140" s="145">
        <v>2018</v>
      </c>
      <c r="J140" s="146">
        <v>1947</v>
      </c>
      <c r="K140" s="144">
        <v>1959</v>
      </c>
      <c r="L140" s="147">
        <v>2023</v>
      </c>
      <c r="M140" s="455"/>
      <c r="N140" s="141"/>
      <c r="O140" s="35" t="s">
        <v>86</v>
      </c>
    </row>
    <row r="141" spans="1:15" x14ac:dyDescent="0.3">
      <c r="A141" s="35" t="s">
        <v>158</v>
      </c>
      <c r="B141" s="138"/>
      <c r="C141" s="139">
        <v>0</v>
      </c>
      <c r="D141" s="140">
        <v>0</v>
      </c>
      <c r="E141" s="141">
        <v>0</v>
      </c>
      <c r="F141" s="142">
        <v>0</v>
      </c>
      <c r="G141" s="143">
        <v>0</v>
      </c>
      <c r="H141" s="144">
        <v>0</v>
      </c>
      <c r="I141" s="145">
        <v>0</v>
      </c>
      <c r="J141" s="146">
        <v>0</v>
      </c>
      <c r="K141" s="144">
        <v>0</v>
      </c>
      <c r="L141" s="147">
        <v>0</v>
      </c>
      <c r="M141" s="455"/>
      <c r="N141" s="141">
        <v>0</v>
      </c>
      <c r="O141" s="35" t="s">
        <v>158</v>
      </c>
    </row>
    <row r="142" spans="1:15" x14ac:dyDescent="0.3">
      <c r="A142" s="149" t="s">
        <v>86</v>
      </c>
      <c r="B142" s="138"/>
      <c r="C142" s="139"/>
      <c r="D142" s="140"/>
      <c r="E142" s="141">
        <v>2024</v>
      </c>
      <c r="F142" s="142">
        <v>2023</v>
      </c>
      <c r="G142" s="143">
        <v>2023</v>
      </c>
      <c r="H142" s="144" t="s">
        <v>99</v>
      </c>
      <c r="I142" s="145" t="s">
        <v>99</v>
      </c>
      <c r="J142" s="146">
        <v>2021</v>
      </c>
      <c r="K142" s="144">
        <v>2017</v>
      </c>
      <c r="L142" s="147">
        <v>2024</v>
      </c>
      <c r="M142" s="455"/>
      <c r="N142" s="141"/>
      <c r="O142" s="149" t="s">
        <v>86</v>
      </c>
    </row>
    <row r="143" spans="1:15" x14ac:dyDescent="0.3">
      <c r="A143" s="15" t="s">
        <v>166</v>
      </c>
      <c r="B143" s="16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 t="s">
        <v>166</v>
      </c>
    </row>
    <row r="144" spans="1:15" x14ac:dyDescent="0.3">
      <c r="A144" s="263" t="s">
        <v>838</v>
      </c>
      <c r="B144" s="264">
        <f>SUM(C144:N144)</f>
        <v>7</v>
      </c>
      <c r="C144" s="265">
        <v>0</v>
      </c>
      <c r="D144" s="266">
        <v>0</v>
      </c>
      <c r="E144" s="267">
        <v>0</v>
      </c>
      <c r="F144" s="268">
        <v>0</v>
      </c>
      <c r="G144" s="269">
        <v>0</v>
      </c>
      <c r="H144" s="270">
        <v>0</v>
      </c>
      <c r="I144" s="271">
        <v>4</v>
      </c>
      <c r="J144" s="272">
        <v>2</v>
      </c>
      <c r="K144" s="270">
        <v>1</v>
      </c>
      <c r="L144" s="273">
        <v>0</v>
      </c>
      <c r="M144" s="447"/>
      <c r="N144" s="267"/>
      <c r="O144" s="263" t="s">
        <v>838</v>
      </c>
    </row>
    <row r="145" spans="1:15" x14ac:dyDescent="0.3">
      <c r="A145" s="275" t="s">
        <v>168</v>
      </c>
      <c r="B145" s="253">
        <f>SUM(C145:N145)</f>
        <v>8.4600000000000009</v>
      </c>
      <c r="C145" s="276">
        <v>0</v>
      </c>
      <c r="D145" s="277">
        <v>0</v>
      </c>
      <c r="E145" s="278">
        <v>0</v>
      </c>
      <c r="F145" s="279">
        <v>0</v>
      </c>
      <c r="G145" s="280">
        <v>0.06</v>
      </c>
      <c r="H145" s="281">
        <v>1.56</v>
      </c>
      <c r="I145" s="282">
        <v>3.13</v>
      </c>
      <c r="J145" s="283">
        <v>2.96</v>
      </c>
      <c r="K145" s="281">
        <v>0.75</v>
      </c>
      <c r="L145" s="284">
        <v>0</v>
      </c>
      <c r="M145" s="440">
        <v>0</v>
      </c>
      <c r="N145" s="278">
        <v>0</v>
      </c>
      <c r="O145" s="275" t="s">
        <v>168</v>
      </c>
    </row>
    <row r="146" spans="1:15" x14ac:dyDescent="0.3">
      <c r="A146" s="2" t="s">
        <v>169</v>
      </c>
      <c r="B146" s="18">
        <v>16</v>
      </c>
      <c r="C146" s="17">
        <v>0</v>
      </c>
      <c r="D146" s="19">
        <v>0</v>
      </c>
      <c r="E146" s="20">
        <v>0</v>
      </c>
      <c r="F146" s="21">
        <v>0</v>
      </c>
      <c r="G146" s="22">
        <v>1</v>
      </c>
      <c r="H146" s="23">
        <v>4</v>
      </c>
      <c r="I146" s="24">
        <v>13</v>
      </c>
      <c r="J146" s="25">
        <v>10</v>
      </c>
      <c r="K146" s="23">
        <v>6</v>
      </c>
      <c r="L146" s="26">
        <v>0</v>
      </c>
      <c r="M146" s="441">
        <v>0</v>
      </c>
      <c r="N146" s="20">
        <v>0</v>
      </c>
      <c r="O146" s="2" t="s">
        <v>169</v>
      </c>
    </row>
    <row r="147" spans="1:15" x14ac:dyDescent="0.3">
      <c r="A147" s="2" t="s">
        <v>86</v>
      </c>
      <c r="B147" s="18">
        <v>2006</v>
      </c>
      <c r="C147" s="17"/>
      <c r="D147" s="19"/>
      <c r="E147" s="20"/>
      <c r="F147" s="21"/>
      <c r="G147" s="22">
        <v>2005</v>
      </c>
      <c r="H147" s="23">
        <v>2005</v>
      </c>
      <c r="I147" s="24">
        <v>2006</v>
      </c>
      <c r="J147" s="25">
        <v>2003</v>
      </c>
      <c r="K147" s="23">
        <v>2023</v>
      </c>
      <c r="L147" s="26"/>
      <c r="M147" s="441"/>
      <c r="N147" s="20"/>
      <c r="O147" s="2" t="s">
        <v>86</v>
      </c>
    </row>
    <row r="148" spans="1:15" x14ac:dyDescent="0.3">
      <c r="A148" s="2" t="s">
        <v>170</v>
      </c>
      <c r="B148" s="18">
        <v>1</v>
      </c>
      <c r="C148" s="17">
        <v>0</v>
      </c>
      <c r="D148" s="19">
        <v>0</v>
      </c>
      <c r="E148" s="20">
        <v>0</v>
      </c>
      <c r="F148" s="21">
        <v>0</v>
      </c>
      <c r="G148" s="22">
        <v>0</v>
      </c>
      <c r="H148" s="23">
        <v>0</v>
      </c>
      <c r="I148" s="24">
        <v>0</v>
      </c>
      <c r="J148" s="25">
        <v>0</v>
      </c>
      <c r="K148" s="23">
        <v>0</v>
      </c>
      <c r="L148" s="26">
        <v>0</v>
      </c>
      <c r="M148" s="441">
        <v>0</v>
      </c>
      <c r="N148" s="20">
        <v>0</v>
      </c>
      <c r="O148" s="2" t="s">
        <v>170</v>
      </c>
    </row>
    <row r="149" spans="1:15" x14ac:dyDescent="0.3">
      <c r="A149" s="87" t="s">
        <v>86</v>
      </c>
      <c r="B149" s="88">
        <v>2021</v>
      </c>
      <c r="C149" s="89"/>
      <c r="D149" s="90"/>
      <c r="E149" s="91"/>
      <c r="F149" s="92"/>
      <c r="G149" s="93">
        <v>2024</v>
      </c>
      <c r="H149" s="94">
        <v>2024</v>
      </c>
      <c r="I149" s="95">
        <v>2021</v>
      </c>
      <c r="J149" s="96">
        <v>2023</v>
      </c>
      <c r="K149" s="94">
        <v>2022</v>
      </c>
      <c r="L149" s="97"/>
      <c r="M149" s="450"/>
      <c r="N149" s="91"/>
      <c r="O149" s="87" t="s">
        <v>86</v>
      </c>
    </row>
    <row r="150" spans="1:15" x14ac:dyDescent="0.3">
      <c r="A150" s="2" t="s">
        <v>171</v>
      </c>
      <c r="B150" s="100">
        <v>45492</v>
      </c>
      <c r="C150" s="17"/>
      <c r="D150" s="19"/>
      <c r="E150" s="20"/>
      <c r="F150" s="21"/>
      <c r="G150" s="22"/>
      <c r="H150" s="23"/>
      <c r="I150" s="24"/>
      <c r="J150" s="25"/>
      <c r="K150" s="23"/>
      <c r="L150" s="26"/>
      <c r="M150" s="441"/>
      <c r="N150" s="20"/>
      <c r="O150" s="2" t="s">
        <v>171</v>
      </c>
    </row>
    <row r="151" spans="1:15" x14ac:dyDescent="0.3">
      <c r="A151" s="2" t="s">
        <v>172</v>
      </c>
      <c r="B151" s="38">
        <v>38499</v>
      </c>
      <c r="C151" s="17"/>
      <c r="D151" s="19"/>
      <c r="E151" s="20"/>
      <c r="F151" s="21"/>
      <c r="G151" s="22"/>
      <c r="H151" s="23"/>
      <c r="I151" s="24"/>
      <c r="J151" s="25"/>
      <c r="K151" s="23"/>
      <c r="L151" s="26"/>
      <c r="M151" s="441"/>
      <c r="N151" s="20"/>
      <c r="O151" s="2" t="s">
        <v>172</v>
      </c>
    </row>
    <row r="152" spans="1:15" x14ac:dyDescent="0.3">
      <c r="A152" s="2" t="s">
        <v>173</v>
      </c>
      <c r="B152" s="38">
        <v>39657</v>
      </c>
      <c r="C152" s="17"/>
      <c r="D152" s="19"/>
      <c r="E152" s="20"/>
      <c r="F152" s="21"/>
      <c r="G152" s="22"/>
      <c r="H152" s="23"/>
      <c r="I152" s="24"/>
      <c r="J152" s="25"/>
      <c r="K152" s="23"/>
      <c r="L152" s="26"/>
      <c r="M152" s="441"/>
      <c r="N152" s="20"/>
      <c r="O152" s="2" t="s">
        <v>173</v>
      </c>
    </row>
    <row r="153" spans="1:15" x14ac:dyDescent="0.3">
      <c r="A153" s="2" t="s">
        <v>174</v>
      </c>
      <c r="B153" s="100">
        <v>45536</v>
      </c>
      <c r="C153" s="17"/>
      <c r="D153" s="19"/>
      <c r="E153" s="20"/>
      <c r="F153" s="21"/>
      <c r="G153" s="22"/>
      <c r="H153" s="23"/>
      <c r="I153" s="24"/>
      <c r="J153" s="25"/>
      <c r="K153" s="23"/>
      <c r="L153" s="26"/>
      <c r="M153" s="441"/>
      <c r="N153" s="20"/>
      <c r="O153" s="2" t="s">
        <v>174</v>
      </c>
    </row>
    <row r="154" spans="1:15" x14ac:dyDescent="0.3">
      <c r="A154" s="2" t="s">
        <v>175</v>
      </c>
      <c r="B154" s="38">
        <v>44363</v>
      </c>
      <c r="C154" s="17"/>
      <c r="D154" s="19"/>
      <c r="E154" s="20"/>
      <c r="F154" s="21"/>
      <c r="G154" s="22"/>
      <c r="H154" s="23"/>
      <c r="I154" s="24"/>
      <c r="J154" s="25"/>
      <c r="K154" s="23"/>
      <c r="L154" s="26"/>
      <c r="M154" s="441"/>
      <c r="N154" s="20"/>
      <c r="O154" s="2" t="s">
        <v>175</v>
      </c>
    </row>
    <row r="155" spans="1:15" ht="15" thickBot="1" x14ac:dyDescent="0.35">
      <c r="A155" s="101" t="s">
        <v>176</v>
      </c>
      <c r="B155" s="102">
        <v>37885</v>
      </c>
      <c r="C155" s="103"/>
      <c r="D155" s="104"/>
      <c r="E155" s="105"/>
      <c r="F155" s="106"/>
      <c r="G155" s="107"/>
      <c r="H155" s="108"/>
      <c r="I155" s="109"/>
      <c r="J155" s="110"/>
      <c r="K155" s="108"/>
      <c r="L155" s="111"/>
      <c r="M155" s="452"/>
      <c r="N155" s="105"/>
      <c r="O155" s="101" t="s">
        <v>176</v>
      </c>
    </row>
    <row r="156" spans="1:15" ht="15" thickTop="1" x14ac:dyDescent="0.3">
      <c r="A156" s="61" t="s">
        <v>837</v>
      </c>
      <c r="B156" s="62">
        <f>SUM(C156:N156)</f>
        <v>7</v>
      </c>
      <c r="C156" s="63">
        <v>0</v>
      </c>
      <c r="D156" s="64">
        <v>0</v>
      </c>
      <c r="E156" s="65">
        <v>0</v>
      </c>
      <c r="F156" s="66">
        <v>0</v>
      </c>
      <c r="G156" s="67">
        <v>0</v>
      </c>
      <c r="H156" s="68">
        <v>0</v>
      </c>
      <c r="I156" s="69">
        <v>3</v>
      </c>
      <c r="J156" s="70">
        <v>3</v>
      </c>
      <c r="K156" s="68">
        <v>1</v>
      </c>
      <c r="L156" s="71">
        <v>0</v>
      </c>
      <c r="M156" s="453"/>
      <c r="N156" s="65"/>
      <c r="O156" s="61" t="s">
        <v>837</v>
      </c>
    </row>
    <row r="157" spans="1:15" x14ac:dyDescent="0.3">
      <c r="A157" s="2" t="s">
        <v>168</v>
      </c>
      <c r="B157" s="18">
        <f>SUM(C157:N157)</f>
        <v>3</v>
      </c>
      <c r="C157" s="17">
        <v>0</v>
      </c>
      <c r="D157" s="19">
        <v>0</v>
      </c>
      <c r="E157" s="20">
        <v>0</v>
      </c>
      <c r="F157" s="21">
        <v>0</v>
      </c>
      <c r="G157" s="22">
        <v>0</v>
      </c>
      <c r="H157" s="23">
        <v>1</v>
      </c>
      <c r="I157" s="24">
        <v>1</v>
      </c>
      <c r="J157" s="25">
        <v>1</v>
      </c>
      <c r="K157" s="23">
        <v>0</v>
      </c>
      <c r="L157" s="26">
        <v>0</v>
      </c>
      <c r="M157" s="441">
        <v>0</v>
      </c>
      <c r="N157" s="20">
        <v>0</v>
      </c>
      <c r="O157" s="2" t="s">
        <v>168</v>
      </c>
    </row>
    <row r="158" spans="1:15" x14ac:dyDescent="0.3">
      <c r="A158" s="2" t="s">
        <v>169</v>
      </c>
      <c r="B158" s="16"/>
      <c r="C158" s="17">
        <v>0</v>
      </c>
      <c r="D158" s="19">
        <v>0</v>
      </c>
      <c r="E158" s="20">
        <v>0</v>
      </c>
      <c r="F158" s="21">
        <v>0</v>
      </c>
      <c r="G158" s="22">
        <v>4</v>
      </c>
      <c r="H158" s="23">
        <v>7</v>
      </c>
      <c r="I158" s="24">
        <v>7</v>
      </c>
      <c r="J158" s="25">
        <v>9</v>
      </c>
      <c r="K158" s="23">
        <v>5</v>
      </c>
      <c r="L158" s="26">
        <v>0</v>
      </c>
      <c r="M158" s="441">
        <v>0</v>
      </c>
      <c r="N158" s="20">
        <v>0</v>
      </c>
      <c r="O158" s="2" t="s">
        <v>169</v>
      </c>
    </row>
    <row r="159" spans="1:15" x14ac:dyDescent="0.3">
      <c r="A159" s="2" t="s">
        <v>86</v>
      </c>
      <c r="B159" s="16"/>
      <c r="C159" s="17"/>
      <c r="D159" s="19"/>
      <c r="E159" s="20"/>
      <c r="F159" s="21"/>
      <c r="G159" s="22">
        <v>1947</v>
      </c>
      <c r="H159" s="23">
        <v>1976</v>
      </c>
      <c r="I159" s="24">
        <v>2006</v>
      </c>
      <c r="J159" s="25">
        <v>2020</v>
      </c>
      <c r="K159" s="23">
        <v>2023</v>
      </c>
      <c r="L159" s="26"/>
      <c r="M159" s="441"/>
      <c r="N159" s="20"/>
      <c r="O159" s="2" t="s">
        <v>86</v>
      </c>
    </row>
    <row r="160" spans="1:15" x14ac:dyDescent="0.3">
      <c r="A160" s="2" t="s">
        <v>170</v>
      </c>
      <c r="B160" s="16"/>
      <c r="C160" s="17">
        <v>0</v>
      </c>
      <c r="D160" s="19">
        <v>0</v>
      </c>
      <c r="E160" s="20">
        <v>0</v>
      </c>
      <c r="F160" s="21">
        <v>0</v>
      </c>
      <c r="G160" s="22">
        <v>0</v>
      </c>
      <c r="H160" s="23">
        <v>0</v>
      </c>
      <c r="I160" s="24">
        <v>0</v>
      </c>
      <c r="J160" s="25">
        <v>0</v>
      </c>
      <c r="K160" s="23">
        <v>0</v>
      </c>
      <c r="L160" s="26">
        <v>0</v>
      </c>
      <c r="M160" s="441">
        <v>0</v>
      </c>
      <c r="N160" s="20">
        <v>0</v>
      </c>
      <c r="O160" s="2" t="s">
        <v>170</v>
      </c>
    </row>
    <row r="161" spans="1:15" x14ac:dyDescent="0.3">
      <c r="A161" s="87" t="s">
        <v>86</v>
      </c>
      <c r="B161" s="16"/>
      <c r="C161" s="17"/>
      <c r="D161" s="19"/>
      <c r="E161" s="20"/>
      <c r="F161" s="21"/>
      <c r="G161" s="22">
        <v>2023</v>
      </c>
      <c r="H161" s="23">
        <v>2024</v>
      </c>
      <c r="I161" s="24">
        <v>2021</v>
      </c>
      <c r="J161" s="25">
        <v>2023</v>
      </c>
      <c r="K161" s="23">
        <v>2022</v>
      </c>
      <c r="L161" s="26"/>
      <c r="M161" s="441"/>
      <c r="N161" s="20"/>
      <c r="O161" s="87" t="s">
        <v>86</v>
      </c>
    </row>
    <row r="162" spans="1:15" x14ac:dyDescent="0.3">
      <c r="A162" s="15" t="s">
        <v>178</v>
      </c>
      <c r="B162" s="16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 t="s">
        <v>178</v>
      </c>
    </row>
    <row r="163" spans="1:15" x14ac:dyDescent="0.3">
      <c r="A163" s="263" t="s">
        <v>26</v>
      </c>
      <c r="B163" s="264">
        <f>SUM(C163:N163)</f>
        <v>733.60000000000014</v>
      </c>
      <c r="C163" s="265">
        <v>65.599999999999994</v>
      </c>
      <c r="D163" s="266">
        <v>102.8</v>
      </c>
      <c r="E163" s="267">
        <v>75.8</v>
      </c>
      <c r="F163" s="268">
        <v>69.2</v>
      </c>
      <c r="G163" s="269">
        <v>69.599999999999994</v>
      </c>
      <c r="H163" s="270">
        <v>33.200000000000003</v>
      </c>
      <c r="I163" s="271">
        <v>96</v>
      </c>
      <c r="J163" s="272">
        <v>46.6</v>
      </c>
      <c r="K163" s="270">
        <v>110.6</v>
      </c>
      <c r="L163" s="273">
        <v>64.2</v>
      </c>
      <c r="M163" s="447"/>
      <c r="N163" s="267"/>
      <c r="O163" s="263" t="s">
        <v>26</v>
      </c>
    </row>
    <row r="164" spans="1:15" x14ac:dyDescent="0.3">
      <c r="A164" s="275" t="s">
        <v>180</v>
      </c>
      <c r="B164" s="253">
        <f>SUM(C164:N164)</f>
        <v>768.07999999999993</v>
      </c>
      <c r="C164" s="276">
        <v>67.34</v>
      </c>
      <c r="D164" s="277">
        <v>55.21</v>
      </c>
      <c r="E164" s="278">
        <v>60.82</v>
      </c>
      <c r="F164" s="279">
        <v>40.31</v>
      </c>
      <c r="G164" s="280">
        <v>56.39</v>
      </c>
      <c r="H164" s="281">
        <v>53.12</v>
      </c>
      <c r="I164" s="286">
        <v>65.989999999999995</v>
      </c>
      <c r="J164" s="283">
        <v>77.38</v>
      </c>
      <c r="K164" s="281">
        <v>55.57</v>
      </c>
      <c r="L164" s="284">
        <v>67.66</v>
      </c>
      <c r="M164" s="440">
        <v>86.47</v>
      </c>
      <c r="N164" s="278">
        <v>81.819999999999993</v>
      </c>
      <c r="O164" s="275" t="s">
        <v>180</v>
      </c>
    </row>
    <row r="165" spans="1:15" x14ac:dyDescent="0.3">
      <c r="A165" s="2" t="s">
        <v>28</v>
      </c>
      <c r="B165" s="18">
        <f t="shared" ref="B165:N165" si="10">INT((B163-B164)*10000/B164)/100</f>
        <v>-4.49</v>
      </c>
      <c r="C165" s="17">
        <f t="shared" si="10"/>
        <v>-2.59</v>
      </c>
      <c r="D165" s="19">
        <f t="shared" si="10"/>
        <v>86.19</v>
      </c>
      <c r="E165" s="20">
        <f t="shared" si="10"/>
        <v>24.63</v>
      </c>
      <c r="F165" s="21">
        <f t="shared" si="10"/>
        <v>71.66</v>
      </c>
      <c r="G165" s="22">
        <f t="shared" si="10"/>
        <v>23.42</v>
      </c>
      <c r="H165" s="23">
        <f t="shared" si="10"/>
        <v>-37.5</v>
      </c>
      <c r="I165" s="24">
        <f t="shared" si="10"/>
        <v>45.47</v>
      </c>
      <c r="J165" s="25">
        <f t="shared" si="10"/>
        <v>-39.78</v>
      </c>
      <c r="K165" s="23">
        <f t="shared" si="10"/>
        <v>99.02</v>
      </c>
      <c r="L165" s="26">
        <f t="shared" si="10"/>
        <v>-5.12</v>
      </c>
      <c r="M165" s="441">
        <f t="shared" si="10"/>
        <v>-100</v>
      </c>
      <c r="N165" s="20">
        <f t="shared" si="10"/>
        <v>-100</v>
      </c>
      <c r="O165" s="2" t="s">
        <v>28</v>
      </c>
    </row>
    <row r="166" spans="1:15" x14ac:dyDescent="0.3">
      <c r="A166" s="2" t="s">
        <v>181</v>
      </c>
      <c r="B166" s="18">
        <v>1180</v>
      </c>
      <c r="C166" s="17">
        <v>123</v>
      </c>
      <c r="D166" s="19">
        <v>135.5</v>
      </c>
      <c r="E166" s="20">
        <v>185</v>
      </c>
      <c r="F166" s="21">
        <v>182.5</v>
      </c>
      <c r="G166" s="22">
        <v>128</v>
      </c>
      <c r="H166" s="23">
        <v>107</v>
      </c>
      <c r="I166" s="24">
        <v>144.6</v>
      </c>
      <c r="J166" s="25">
        <v>164.5</v>
      </c>
      <c r="K166" s="23">
        <v>144.5</v>
      </c>
      <c r="L166" s="26">
        <v>162.19999999999999</v>
      </c>
      <c r="M166" s="441">
        <v>196.6</v>
      </c>
      <c r="N166" s="20">
        <v>130.5</v>
      </c>
      <c r="O166" s="2" t="s">
        <v>181</v>
      </c>
    </row>
    <row r="167" spans="1:15" x14ac:dyDescent="0.3">
      <c r="A167" s="2" t="s">
        <v>86</v>
      </c>
      <c r="B167" s="18">
        <v>2001</v>
      </c>
      <c r="C167" s="17">
        <v>2021</v>
      </c>
      <c r="D167" s="19">
        <v>2002</v>
      </c>
      <c r="E167" s="20">
        <v>2001</v>
      </c>
      <c r="F167" s="21">
        <v>2001</v>
      </c>
      <c r="G167" s="22">
        <v>2006</v>
      </c>
      <c r="H167" s="23">
        <v>2007</v>
      </c>
      <c r="I167" s="24">
        <v>2012</v>
      </c>
      <c r="J167" s="25">
        <v>2002</v>
      </c>
      <c r="K167" s="23">
        <v>2001</v>
      </c>
      <c r="L167" s="26">
        <v>2012</v>
      </c>
      <c r="M167" s="441">
        <v>2023</v>
      </c>
      <c r="N167" s="20">
        <v>2002</v>
      </c>
      <c r="O167" s="2" t="s">
        <v>86</v>
      </c>
    </row>
    <row r="168" spans="1:15" x14ac:dyDescent="0.3">
      <c r="A168" s="2" t="s">
        <v>182</v>
      </c>
      <c r="B168" s="18">
        <v>529</v>
      </c>
      <c r="C168" s="17">
        <v>32</v>
      </c>
      <c r="D168" s="19">
        <v>5.6</v>
      </c>
      <c r="E168" s="20">
        <v>19</v>
      </c>
      <c r="F168" s="21">
        <v>7.4</v>
      </c>
      <c r="G168" s="22">
        <v>9.6</v>
      </c>
      <c r="H168" s="23">
        <v>12.8</v>
      </c>
      <c r="I168" s="24">
        <v>9.8000000000000007</v>
      </c>
      <c r="J168" s="25">
        <v>2</v>
      </c>
      <c r="K168" s="23">
        <v>7</v>
      </c>
      <c r="L168" s="26">
        <v>26.2</v>
      </c>
      <c r="M168" s="441">
        <v>28.2</v>
      </c>
      <c r="N168" s="20">
        <v>19.600000000000001</v>
      </c>
      <c r="O168" s="2" t="s">
        <v>182</v>
      </c>
    </row>
    <row r="169" spans="1:15" ht="15" thickBot="1" x14ac:dyDescent="0.35">
      <c r="A169" s="87" t="s">
        <v>86</v>
      </c>
      <c r="B169" s="88">
        <v>2003</v>
      </c>
      <c r="C169" s="89">
        <v>2007</v>
      </c>
      <c r="D169" s="90">
        <v>2012</v>
      </c>
      <c r="E169" s="91">
        <v>2003</v>
      </c>
      <c r="F169" s="92">
        <v>2017</v>
      </c>
      <c r="G169" s="93">
        <v>2011</v>
      </c>
      <c r="H169" s="94">
        <v>2018</v>
      </c>
      <c r="I169" s="95">
        <v>2018</v>
      </c>
      <c r="J169" s="96">
        <v>2022</v>
      </c>
      <c r="K169" s="94">
        <v>2003</v>
      </c>
      <c r="L169" s="97">
        <v>2016</v>
      </c>
      <c r="M169" s="450">
        <v>2011</v>
      </c>
      <c r="N169" s="91">
        <v>2016</v>
      </c>
      <c r="O169" s="87" t="s">
        <v>86</v>
      </c>
    </row>
    <row r="170" spans="1:15" ht="15" thickTop="1" x14ac:dyDescent="0.3">
      <c r="A170" s="61" t="s">
        <v>836</v>
      </c>
      <c r="B170" s="62">
        <f>SUM(C170:N170)</f>
        <v>675.3</v>
      </c>
      <c r="C170" s="63">
        <v>71.2</v>
      </c>
      <c r="D170" s="64">
        <v>102.2</v>
      </c>
      <c r="E170" s="65">
        <v>64.8</v>
      </c>
      <c r="F170" s="66">
        <v>53.2</v>
      </c>
      <c r="G170" s="67">
        <v>72.599999999999994</v>
      </c>
      <c r="H170" s="68">
        <v>33.5</v>
      </c>
      <c r="I170" s="69">
        <v>76.7</v>
      </c>
      <c r="J170" s="70">
        <v>46.6</v>
      </c>
      <c r="K170" s="68">
        <v>93.3</v>
      </c>
      <c r="L170" s="71">
        <v>61.2</v>
      </c>
      <c r="M170" s="453"/>
      <c r="N170" s="65"/>
      <c r="O170" s="61" t="s">
        <v>836</v>
      </c>
    </row>
    <row r="171" spans="1:15" x14ac:dyDescent="0.3">
      <c r="A171" s="2" t="s">
        <v>184</v>
      </c>
      <c r="B171" s="18">
        <v>748</v>
      </c>
      <c r="C171" s="17">
        <v>60</v>
      </c>
      <c r="D171" s="19">
        <v>49.4</v>
      </c>
      <c r="E171" s="20">
        <v>49.1</v>
      </c>
      <c r="F171" s="21">
        <v>50.6</v>
      </c>
      <c r="G171" s="22">
        <v>55.2</v>
      </c>
      <c r="H171" s="23">
        <v>64.5</v>
      </c>
      <c r="I171" s="24">
        <v>55.1</v>
      </c>
      <c r="J171" s="25">
        <v>66.900000000000006</v>
      </c>
      <c r="K171" s="23">
        <v>75</v>
      </c>
      <c r="L171" s="26">
        <v>71.3</v>
      </c>
      <c r="M171" s="441">
        <v>77.2</v>
      </c>
      <c r="N171" s="20">
        <v>73.7</v>
      </c>
      <c r="O171" s="2" t="s">
        <v>184</v>
      </c>
    </row>
    <row r="172" spans="1:15" x14ac:dyDescent="0.3">
      <c r="A172" s="2" t="s">
        <v>28</v>
      </c>
      <c r="B172" s="18">
        <f t="shared" ref="B172:N172" si="11">INT((B170-B171)*10000/B171)/100</f>
        <v>-9.7200000000000006</v>
      </c>
      <c r="C172" s="17">
        <f t="shared" si="11"/>
        <v>18.66</v>
      </c>
      <c r="D172" s="19">
        <f t="shared" si="11"/>
        <v>106.88</v>
      </c>
      <c r="E172" s="20">
        <f t="shared" si="11"/>
        <v>31.97</v>
      </c>
      <c r="F172" s="21">
        <f t="shared" si="11"/>
        <v>5.13</v>
      </c>
      <c r="G172" s="22">
        <f t="shared" si="11"/>
        <v>31.52</v>
      </c>
      <c r="H172" s="23">
        <f t="shared" si="11"/>
        <v>-48.07</v>
      </c>
      <c r="I172" s="24">
        <f t="shared" si="11"/>
        <v>39.200000000000003</v>
      </c>
      <c r="J172" s="25">
        <f t="shared" si="11"/>
        <v>-30.35</v>
      </c>
      <c r="K172" s="23">
        <f t="shared" si="11"/>
        <v>24.4</v>
      </c>
      <c r="L172" s="26">
        <f t="shared" si="11"/>
        <v>-14.17</v>
      </c>
      <c r="M172" s="441">
        <f t="shared" si="11"/>
        <v>-100</v>
      </c>
      <c r="N172" s="20">
        <f t="shared" si="11"/>
        <v>-100</v>
      </c>
      <c r="O172" s="2" t="s">
        <v>28</v>
      </c>
    </row>
    <row r="173" spans="1:15" x14ac:dyDescent="0.3">
      <c r="A173" s="2" t="s">
        <v>181</v>
      </c>
      <c r="B173" s="16"/>
      <c r="C173" s="17">
        <v>175</v>
      </c>
      <c r="D173" s="19">
        <v>132</v>
      </c>
      <c r="E173" s="20">
        <v>169</v>
      </c>
      <c r="F173" s="21">
        <v>148</v>
      </c>
      <c r="G173" s="22">
        <v>114</v>
      </c>
      <c r="H173" s="23">
        <v>150</v>
      </c>
      <c r="I173" s="24">
        <v>150.30000000000001</v>
      </c>
      <c r="J173" s="25">
        <v>174</v>
      </c>
      <c r="K173" s="23">
        <v>171</v>
      </c>
      <c r="L173" s="26">
        <v>216</v>
      </c>
      <c r="M173" s="441">
        <v>181.9</v>
      </c>
      <c r="N173" s="20">
        <v>204</v>
      </c>
      <c r="O173" s="2" t="s">
        <v>181</v>
      </c>
    </row>
    <row r="174" spans="1:15" x14ac:dyDescent="0.3">
      <c r="A174" s="2" t="s">
        <v>86</v>
      </c>
      <c r="B174" s="16"/>
      <c r="C174" s="17">
        <v>2021</v>
      </c>
      <c r="D174" s="19">
        <v>1957</v>
      </c>
      <c r="E174" s="20">
        <v>2001</v>
      </c>
      <c r="F174" s="21">
        <v>2000</v>
      </c>
      <c r="G174" s="22">
        <v>1945</v>
      </c>
      <c r="H174" s="23">
        <v>2003</v>
      </c>
      <c r="I174" s="24">
        <v>2023</v>
      </c>
      <c r="J174" s="25">
        <v>1945</v>
      </c>
      <c r="K174" s="23">
        <v>1958</v>
      </c>
      <c r="L174" s="26">
        <v>2000</v>
      </c>
      <c r="M174" s="441">
        <v>2022</v>
      </c>
      <c r="N174" s="20">
        <v>1965</v>
      </c>
      <c r="O174" s="2" t="s">
        <v>86</v>
      </c>
    </row>
    <row r="175" spans="1:15" x14ac:dyDescent="0.3">
      <c r="A175" s="2" t="s">
        <v>182</v>
      </c>
      <c r="B175" s="16"/>
      <c r="C175" s="17">
        <v>3</v>
      </c>
      <c r="D175" s="19">
        <v>2</v>
      </c>
      <c r="E175" s="20">
        <v>3</v>
      </c>
      <c r="F175" s="21">
        <v>6</v>
      </c>
      <c r="G175" s="22">
        <v>9</v>
      </c>
      <c r="H175" s="23">
        <v>3</v>
      </c>
      <c r="I175" s="24">
        <v>12</v>
      </c>
      <c r="J175" s="25">
        <v>6.2</v>
      </c>
      <c r="K175" s="23">
        <v>2</v>
      </c>
      <c r="L175" s="26">
        <v>5</v>
      </c>
      <c r="M175" s="441">
        <v>8</v>
      </c>
      <c r="N175" s="20">
        <v>9</v>
      </c>
      <c r="O175" s="2" t="s">
        <v>182</v>
      </c>
    </row>
    <row r="176" spans="1:15" x14ac:dyDescent="0.3">
      <c r="A176" s="87" t="s">
        <v>86</v>
      </c>
      <c r="B176" s="16"/>
      <c r="C176" s="17">
        <v>1997</v>
      </c>
      <c r="D176" s="19">
        <v>1959</v>
      </c>
      <c r="E176" s="20">
        <v>1953</v>
      </c>
      <c r="F176" s="21">
        <v>2007</v>
      </c>
      <c r="G176" s="22">
        <v>1989</v>
      </c>
      <c r="H176" s="23" t="s">
        <v>790</v>
      </c>
      <c r="I176" s="24">
        <v>1982</v>
      </c>
      <c r="J176" s="25">
        <v>2022</v>
      </c>
      <c r="K176" s="23">
        <v>1959</v>
      </c>
      <c r="L176" s="26">
        <v>1969</v>
      </c>
      <c r="M176" s="441">
        <v>1955</v>
      </c>
      <c r="N176" s="20">
        <v>1971</v>
      </c>
      <c r="O176" s="87" t="s">
        <v>86</v>
      </c>
    </row>
    <row r="177" spans="1:15" x14ac:dyDescent="0.3">
      <c r="A177" s="15" t="s">
        <v>185</v>
      </c>
      <c r="B177" s="16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 t="s">
        <v>185</v>
      </c>
    </row>
    <row r="178" spans="1:15" x14ac:dyDescent="0.3">
      <c r="A178" s="3" t="s">
        <v>835</v>
      </c>
      <c r="B178" s="4" t="s">
        <v>852</v>
      </c>
      <c r="C178" s="423" t="s">
        <v>852</v>
      </c>
      <c r="D178" s="424" t="s">
        <v>852</v>
      </c>
      <c r="E178" s="425" t="s">
        <v>852</v>
      </c>
      <c r="F178" s="426" t="s">
        <v>852</v>
      </c>
      <c r="G178" s="427" t="s">
        <v>852</v>
      </c>
      <c r="H178" s="428" t="s">
        <v>852</v>
      </c>
      <c r="I178" s="429" t="s">
        <v>852</v>
      </c>
      <c r="J178" s="430" t="s">
        <v>852</v>
      </c>
      <c r="K178" s="428" t="s">
        <v>852</v>
      </c>
      <c r="L178" s="431" t="s">
        <v>852</v>
      </c>
      <c r="M178" s="456" t="s">
        <v>852</v>
      </c>
      <c r="N178" s="425" t="s">
        <v>852</v>
      </c>
      <c r="O178" s="3" t="s">
        <v>835</v>
      </c>
    </row>
    <row r="179" spans="1:15" x14ac:dyDescent="0.3">
      <c r="A179" s="2" t="s">
        <v>187</v>
      </c>
      <c r="B179" s="4">
        <f>SUM(C179:N179)</f>
        <v>1645</v>
      </c>
      <c r="C179" s="17">
        <v>68</v>
      </c>
      <c r="D179" s="19">
        <v>80</v>
      </c>
      <c r="E179" s="20">
        <v>115</v>
      </c>
      <c r="F179" s="21">
        <v>162</v>
      </c>
      <c r="G179" s="22">
        <v>199</v>
      </c>
      <c r="H179" s="23">
        <v>206</v>
      </c>
      <c r="I179" s="24">
        <v>213</v>
      </c>
      <c r="J179" s="25">
        <v>213</v>
      </c>
      <c r="K179" s="23">
        <v>151</v>
      </c>
      <c r="L179" s="26">
        <v>116</v>
      </c>
      <c r="M179" s="441">
        <v>74</v>
      </c>
      <c r="N179" s="20">
        <v>48</v>
      </c>
      <c r="O179" s="2" t="s">
        <v>187</v>
      </c>
    </row>
    <row r="180" spans="1:15" x14ac:dyDescent="0.3">
      <c r="A180" s="2" t="s">
        <v>28</v>
      </c>
      <c r="B180" s="18" t="e">
        <f t="shared" ref="B180:N180" si="12">INT((B178-B179)*10000/B179)/100</f>
        <v>#VALUE!</v>
      </c>
      <c r="C180" s="17" t="e">
        <f t="shared" si="12"/>
        <v>#VALUE!</v>
      </c>
      <c r="D180" s="19" t="e">
        <f t="shared" si="12"/>
        <v>#VALUE!</v>
      </c>
      <c r="E180" s="20" t="e">
        <f t="shared" si="12"/>
        <v>#VALUE!</v>
      </c>
      <c r="F180" s="21" t="e">
        <f t="shared" si="12"/>
        <v>#VALUE!</v>
      </c>
      <c r="G180" s="22" t="e">
        <f t="shared" si="12"/>
        <v>#VALUE!</v>
      </c>
      <c r="H180" s="23" t="e">
        <f t="shared" si="12"/>
        <v>#VALUE!</v>
      </c>
      <c r="I180" s="24" t="e">
        <f t="shared" si="12"/>
        <v>#VALUE!</v>
      </c>
      <c r="J180" s="25" t="e">
        <f t="shared" si="12"/>
        <v>#VALUE!</v>
      </c>
      <c r="K180" s="23" t="e">
        <f t="shared" si="12"/>
        <v>#VALUE!</v>
      </c>
      <c r="L180" s="26" t="e">
        <f t="shared" si="12"/>
        <v>#VALUE!</v>
      </c>
      <c r="M180" s="441" t="e">
        <f t="shared" si="12"/>
        <v>#VALUE!</v>
      </c>
      <c r="N180" s="20" t="e">
        <f t="shared" si="12"/>
        <v>#VALUE!</v>
      </c>
      <c r="O180" s="2" t="s">
        <v>28</v>
      </c>
    </row>
    <row r="181" spans="1:15" x14ac:dyDescent="0.3">
      <c r="A181" s="2" t="s">
        <v>188</v>
      </c>
      <c r="B181" s="18">
        <v>1817.63</v>
      </c>
      <c r="C181" s="17">
        <v>95</v>
      </c>
      <c r="D181" s="19">
        <v>154</v>
      </c>
      <c r="E181" s="20">
        <v>204</v>
      </c>
      <c r="F181" s="21">
        <v>291</v>
      </c>
      <c r="G181" s="22">
        <v>298.25</v>
      </c>
      <c r="H181" s="23">
        <v>292</v>
      </c>
      <c r="I181" s="24">
        <v>310</v>
      </c>
      <c r="J181" s="25">
        <v>284</v>
      </c>
      <c r="K181" s="23">
        <v>238</v>
      </c>
      <c r="L181" s="26">
        <v>179</v>
      </c>
      <c r="M181" s="441">
        <v>95</v>
      </c>
      <c r="N181" s="20">
        <v>90.3</v>
      </c>
      <c r="O181" s="2" t="s">
        <v>188</v>
      </c>
    </row>
    <row r="182" spans="1:15" x14ac:dyDescent="0.3">
      <c r="A182" s="2" t="s">
        <v>86</v>
      </c>
      <c r="B182" s="18">
        <v>2015</v>
      </c>
      <c r="C182" s="17">
        <v>2005</v>
      </c>
      <c r="D182" s="19">
        <v>2008</v>
      </c>
      <c r="E182" s="20">
        <v>2014</v>
      </c>
      <c r="F182" s="21">
        <v>2007</v>
      </c>
      <c r="G182" s="22">
        <v>2020</v>
      </c>
      <c r="H182" s="23">
        <v>1976</v>
      </c>
      <c r="I182" s="24">
        <v>1990</v>
      </c>
      <c r="J182" s="25">
        <v>1976</v>
      </c>
      <c r="K182" s="23">
        <v>1997</v>
      </c>
      <c r="L182" s="26">
        <v>1965</v>
      </c>
      <c r="M182" s="441">
        <v>2005</v>
      </c>
      <c r="N182" s="20">
        <v>2013</v>
      </c>
      <c r="O182" s="2" t="s">
        <v>86</v>
      </c>
    </row>
    <row r="183" spans="1:15" x14ac:dyDescent="0.3">
      <c r="A183" s="2" t="s">
        <v>189</v>
      </c>
      <c r="B183" s="18">
        <v>1603</v>
      </c>
      <c r="C183" s="17">
        <v>11.75</v>
      </c>
      <c r="D183" s="19">
        <v>28</v>
      </c>
      <c r="E183" s="20">
        <v>54</v>
      </c>
      <c r="F183" s="21">
        <v>100</v>
      </c>
      <c r="G183" s="22">
        <v>120</v>
      </c>
      <c r="H183" s="23">
        <v>115</v>
      </c>
      <c r="I183" s="24">
        <v>141</v>
      </c>
      <c r="J183" s="25">
        <v>127</v>
      </c>
      <c r="K183" s="23">
        <v>81</v>
      </c>
      <c r="L183" s="26">
        <v>52</v>
      </c>
      <c r="M183" s="441">
        <v>42</v>
      </c>
      <c r="N183" s="20">
        <v>17</v>
      </c>
      <c r="O183" s="2" t="s">
        <v>189</v>
      </c>
    </row>
    <row r="184" spans="1:15" x14ac:dyDescent="0.3">
      <c r="A184" s="2" t="s">
        <v>86</v>
      </c>
      <c r="B184" s="18">
        <v>2002</v>
      </c>
      <c r="C184" s="17">
        <v>2021</v>
      </c>
      <c r="D184" s="19">
        <v>2006</v>
      </c>
      <c r="E184" s="20">
        <v>2001</v>
      </c>
      <c r="F184" s="21">
        <v>1998</v>
      </c>
      <c r="G184" s="22">
        <v>2006</v>
      </c>
      <c r="H184" s="23">
        <v>2007</v>
      </c>
      <c r="I184" s="24">
        <v>1965</v>
      </c>
      <c r="J184" s="25">
        <v>1968</v>
      </c>
      <c r="K184" s="23">
        <v>1984</v>
      </c>
      <c r="L184" s="26">
        <v>1998</v>
      </c>
      <c r="M184" s="441">
        <v>2010</v>
      </c>
      <c r="N184" s="20">
        <v>1988</v>
      </c>
      <c r="O184" s="2" t="s">
        <v>86</v>
      </c>
    </row>
    <row r="185" spans="1:15" x14ac:dyDescent="0.3">
      <c r="A185" s="15" t="s">
        <v>190</v>
      </c>
      <c r="B185" s="16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 t="s">
        <v>190</v>
      </c>
    </row>
    <row r="186" spans="1:15" x14ac:dyDescent="0.3">
      <c r="A186" s="263" t="s">
        <v>701</v>
      </c>
      <c r="B186" s="264">
        <f>SUM(C186:N186)</f>
        <v>120</v>
      </c>
      <c r="C186" s="265">
        <v>8</v>
      </c>
      <c r="D186" s="266">
        <v>18</v>
      </c>
      <c r="E186" s="267">
        <v>14</v>
      </c>
      <c r="F186" s="268">
        <v>13</v>
      </c>
      <c r="G186" s="269">
        <v>16</v>
      </c>
      <c r="H186" s="270">
        <v>8</v>
      </c>
      <c r="I186" s="271">
        <v>12</v>
      </c>
      <c r="J186" s="272">
        <v>6</v>
      </c>
      <c r="K186" s="270">
        <v>14</v>
      </c>
      <c r="L186" s="273">
        <v>11</v>
      </c>
      <c r="M186" s="447"/>
      <c r="N186" s="267"/>
      <c r="O186" s="263" t="s">
        <v>701</v>
      </c>
    </row>
    <row r="187" spans="1:15" x14ac:dyDescent="0.3">
      <c r="A187" s="275" t="s">
        <v>192</v>
      </c>
      <c r="B187" s="253">
        <f>SUM(C187:N187)</f>
        <v>127.67999999999999</v>
      </c>
      <c r="C187" s="276">
        <v>12.96</v>
      </c>
      <c r="D187" s="277">
        <v>10.53</v>
      </c>
      <c r="E187" s="278">
        <v>10.49</v>
      </c>
      <c r="F187" s="279">
        <v>7.63</v>
      </c>
      <c r="G187" s="280">
        <v>9.49</v>
      </c>
      <c r="H187" s="281">
        <v>8.4</v>
      </c>
      <c r="I187" s="282">
        <v>10.01</v>
      </c>
      <c r="J187" s="283">
        <v>10.59</v>
      </c>
      <c r="K187" s="281">
        <v>8.73</v>
      </c>
      <c r="L187" s="284">
        <v>11.54</v>
      </c>
      <c r="M187" s="440">
        <v>13.54</v>
      </c>
      <c r="N187" s="278">
        <v>13.77</v>
      </c>
      <c r="O187" s="275" t="s">
        <v>192</v>
      </c>
    </row>
    <row r="188" spans="1:15" x14ac:dyDescent="0.3">
      <c r="A188" s="2" t="s">
        <v>193</v>
      </c>
      <c r="B188" s="18">
        <v>174</v>
      </c>
      <c r="C188" s="17">
        <v>20</v>
      </c>
      <c r="D188" s="19">
        <v>21</v>
      </c>
      <c r="E188" s="20">
        <v>20</v>
      </c>
      <c r="F188" s="21">
        <v>21</v>
      </c>
      <c r="G188" s="22">
        <v>21</v>
      </c>
      <c r="H188" s="23">
        <v>15</v>
      </c>
      <c r="I188" s="24">
        <v>17</v>
      </c>
      <c r="J188" s="25">
        <v>19</v>
      </c>
      <c r="K188" s="23">
        <v>18</v>
      </c>
      <c r="L188" s="26">
        <v>19</v>
      </c>
      <c r="M188" s="441">
        <v>24</v>
      </c>
      <c r="N188" s="20">
        <v>23</v>
      </c>
      <c r="O188" s="2" t="s">
        <v>193</v>
      </c>
    </row>
    <row r="189" spans="1:15" x14ac:dyDescent="0.3">
      <c r="A189" s="2" t="s">
        <v>86</v>
      </c>
      <c r="B189" s="18">
        <v>2002</v>
      </c>
      <c r="C189" s="17">
        <v>2014</v>
      </c>
      <c r="D189" s="19">
        <v>2002</v>
      </c>
      <c r="E189" s="20">
        <v>2008</v>
      </c>
      <c r="F189" s="21">
        <v>2001</v>
      </c>
      <c r="G189" s="22">
        <v>2002</v>
      </c>
      <c r="H189" s="23">
        <v>2007</v>
      </c>
      <c r="I189" s="24">
        <v>2007</v>
      </c>
      <c r="J189" s="25">
        <v>2014</v>
      </c>
      <c r="K189" s="23">
        <v>2001</v>
      </c>
      <c r="L189" s="26">
        <v>2020</v>
      </c>
      <c r="M189" s="441">
        <v>2023</v>
      </c>
      <c r="N189" s="20">
        <v>2011</v>
      </c>
      <c r="O189" s="2" t="s">
        <v>86</v>
      </c>
    </row>
    <row r="190" spans="1:15" x14ac:dyDescent="0.3">
      <c r="A190" s="2" t="s">
        <v>194</v>
      </c>
      <c r="B190" s="18">
        <v>109</v>
      </c>
      <c r="C190" s="17">
        <v>8</v>
      </c>
      <c r="D190" s="19">
        <v>2</v>
      </c>
      <c r="E190" s="20">
        <v>4</v>
      </c>
      <c r="F190" s="21">
        <v>2</v>
      </c>
      <c r="G190" s="22">
        <v>3</v>
      </c>
      <c r="H190" s="23">
        <v>2</v>
      </c>
      <c r="I190" s="24">
        <v>2</v>
      </c>
      <c r="J190" s="25">
        <v>0</v>
      </c>
      <c r="K190" s="23">
        <v>2</v>
      </c>
      <c r="L190" s="26">
        <v>4</v>
      </c>
      <c r="M190" s="441">
        <v>4</v>
      </c>
      <c r="N190" s="20">
        <v>3</v>
      </c>
      <c r="O190" s="2" t="s">
        <v>194</v>
      </c>
    </row>
    <row r="191" spans="1:15" ht="15" thickBot="1" x14ac:dyDescent="0.35">
      <c r="A191" s="87" t="s">
        <v>86</v>
      </c>
      <c r="B191" s="88">
        <v>2009</v>
      </c>
      <c r="C191" s="89">
        <v>2009</v>
      </c>
      <c r="D191" s="90">
        <v>2023</v>
      </c>
      <c r="E191" s="91">
        <v>2012</v>
      </c>
      <c r="F191" s="92">
        <v>2021</v>
      </c>
      <c r="G191" s="93">
        <v>2020</v>
      </c>
      <c r="H191" s="94">
        <v>2018</v>
      </c>
      <c r="I191" s="95">
        <v>2022</v>
      </c>
      <c r="J191" s="96">
        <v>2022</v>
      </c>
      <c r="K191" s="94">
        <v>2003</v>
      </c>
      <c r="L191" s="97">
        <v>2018</v>
      </c>
      <c r="M191" s="450">
        <v>2011</v>
      </c>
      <c r="N191" s="91">
        <v>2010</v>
      </c>
      <c r="O191" s="87" t="s">
        <v>86</v>
      </c>
    </row>
    <row r="192" spans="1:15" ht="15" thickTop="1" x14ac:dyDescent="0.3">
      <c r="A192" s="61" t="s">
        <v>834</v>
      </c>
      <c r="B192" s="62">
        <f>SUM(C192:N192)</f>
        <v>107</v>
      </c>
      <c r="C192" s="468">
        <v>6</v>
      </c>
      <c r="D192" s="465">
        <v>13</v>
      </c>
      <c r="E192" s="469">
        <v>11</v>
      </c>
      <c r="F192" s="470">
        <v>12</v>
      </c>
      <c r="G192" s="471">
        <v>16</v>
      </c>
      <c r="H192" s="472">
        <v>7</v>
      </c>
      <c r="I192" s="463">
        <v>12</v>
      </c>
      <c r="J192" s="473">
        <v>6</v>
      </c>
      <c r="K192" s="472">
        <v>14</v>
      </c>
      <c r="L192" s="474">
        <v>10</v>
      </c>
      <c r="M192" s="475"/>
      <c r="N192" s="469"/>
      <c r="O192" s="61" t="s">
        <v>834</v>
      </c>
    </row>
    <row r="193" spans="1:15" x14ac:dyDescent="0.3">
      <c r="A193" s="2" t="s">
        <v>192</v>
      </c>
      <c r="B193" s="18">
        <f>SUM(C193:N193)</f>
        <v>126</v>
      </c>
      <c r="C193" s="17">
        <v>11</v>
      </c>
      <c r="D193" s="19">
        <v>10</v>
      </c>
      <c r="E193" s="20">
        <v>10</v>
      </c>
      <c r="F193" s="21">
        <v>11</v>
      </c>
      <c r="G193" s="22">
        <v>10</v>
      </c>
      <c r="H193" s="23">
        <v>10</v>
      </c>
      <c r="I193" s="24">
        <v>9</v>
      </c>
      <c r="J193" s="25">
        <v>10</v>
      </c>
      <c r="K193" s="23">
        <v>11</v>
      </c>
      <c r="L193" s="26">
        <v>10</v>
      </c>
      <c r="M193" s="441">
        <v>12</v>
      </c>
      <c r="N193" s="20">
        <v>12</v>
      </c>
      <c r="O193" s="2" t="s">
        <v>192</v>
      </c>
    </row>
    <row r="194" spans="1:15" x14ac:dyDescent="0.3">
      <c r="A194" s="2" t="s">
        <v>193</v>
      </c>
      <c r="B194" s="16"/>
      <c r="C194" s="17">
        <v>24</v>
      </c>
      <c r="D194" s="19">
        <v>21</v>
      </c>
      <c r="E194" s="20">
        <v>23</v>
      </c>
      <c r="F194" s="21">
        <v>21</v>
      </c>
      <c r="G194" s="22">
        <v>20</v>
      </c>
      <c r="H194" s="23">
        <v>21</v>
      </c>
      <c r="I194" s="24">
        <v>21</v>
      </c>
      <c r="J194" s="25">
        <v>21</v>
      </c>
      <c r="K194" s="23">
        <v>22</v>
      </c>
      <c r="L194" s="26">
        <v>24</v>
      </c>
      <c r="M194" s="441">
        <v>23</v>
      </c>
      <c r="N194" s="20">
        <v>21</v>
      </c>
      <c r="O194" s="2" t="s">
        <v>193</v>
      </c>
    </row>
    <row r="195" spans="1:15" x14ac:dyDescent="0.3">
      <c r="A195" s="2" t="s">
        <v>86</v>
      </c>
      <c r="B195" s="16"/>
      <c r="C195" s="17">
        <v>1948</v>
      </c>
      <c r="D195" s="19">
        <v>2020</v>
      </c>
      <c r="E195" s="20">
        <v>1979</v>
      </c>
      <c r="F195" s="21">
        <v>2001</v>
      </c>
      <c r="G195" s="22">
        <v>2006</v>
      </c>
      <c r="H195" s="23">
        <v>1991</v>
      </c>
      <c r="I195" s="24">
        <v>1988</v>
      </c>
      <c r="J195" s="25">
        <v>1956</v>
      </c>
      <c r="K195" s="23">
        <v>1950</v>
      </c>
      <c r="L195" s="26">
        <v>1981</v>
      </c>
      <c r="M195" s="441">
        <v>2023</v>
      </c>
      <c r="N195" s="20" t="s">
        <v>99</v>
      </c>
      <c r="O195" s="2" t="s">
        <v>86</v>
      </c>
    </row>
    <row r="196" spans="1:15" x14ac:dyDescent="0.3">
      <c r="A196" s="2" t="s">
        <v>194</v>
      </c>
      <c r="B196" s="16"/>
      <c r="C196" s="17">
        <v>1</v>
      </c>
      <c r="D196" s="19">
        <v>1</v>
      </c>
      <c r="E196" s="20">
        <v>1</v>
      </c>
      <c r="F196" s="21">
        <v>2</v>
      </c>
      <c r="G196" s="22">
        <v>2</v>
      </c>
      <c r="H196" s="23">
        <v>0</v>
      </c>
      <c r="I196" s="24">
        <v>2</v>
      </c>
      <c r="J196" s="25">
        <v>2</v>
      </c>
      <c r="K196" s="23">
        <v>1</v>
      </c>
      <c r="L196" s="26">
        <v>2</v>
      </c>
      <c r="M196" s="441">
        <v>4</v>
      </c>
      <c r="N196" s="20">
        <v>2</v>
      </c>
      <c r="O196" s="2" t="s">
        <v>194</v>
      </c>
    </row>
    <row r="197" spans="1:15" x14ac:dyDescent="0.3">
      <c r="A197" s="87" t="s">
        <v>86</v>
      </c>
      <c r="B197" s="99"/>
      <c r="C197" s="89">
        <v>1997</v>
      </c>
      <c r="D197" s="90">
        <v>1959</v>
      </c>
      <c r="E197" s="91">
        <v>1953</v>
      </c>
      <c r="F197" s="92">
        <v>2021</v>
      </c>
      <c r="G197" s="93">
        <v>1989</v>
      </c>
      <c r="H197" s="94">
        <v>2018</v>
      </c>
      <c r="I197" s="95">
        <v>2022</v>
      </c>
      <c r="J197" s="96">
        <v>2022</v>
      </c>
      <c r="K197" s="94">
        <v>1959</v>
      </c>
      <c r="L197" s="97">
        <v>1969</v>
      </c>
      <c r="M197" s="450" t="s">
        <v>99</v>
      </c>
      <c r="N197" s="91">
        <v>1971</v>
      </c>
      <c r="O197" s="87" t="s">
        <v>86</v>
      </c>
    </row>
    <row r="198" spans="1:15" x14ac:dyDescent="0.3">
      <c r="A198" s="15" t="s">
        <v>196</v>
      </c>
      <c r="B198" s="16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 t="s">
        <v>196</v>
      </c>
    </row>
    <row r="199" spans="1:15" x14ac:dyDescent="0.3">
      <c r="A199" s="3" t="s">
        <v>833</v>
      </c>
      <c r="B199" s="18">
        <f>MAX(C199:N199)</f>
        <v>27.4</v>
      </c>
      <c r="C199" s="5">
        <v>20.2</v>
      </c>
      <c r="D199" s="6">
        <v>27.4</v>
      </c>
      <c r="E199" s="7">
        <v>18.2</v>
      </c>
      <c r="F199" s="8">
        <v>8.4</v>
      </c>
      <c r="G199" s="9">
        <v>12.2</v>
      </c>
      <c r="H199" s="10">
        <v>10</v>
      </c>
      <c r="I199" s="11">
        <v>19.2</v>
      </c>
      <c r="J199" s="12">
        <v>14.2</v>
      </c>
      <c r="K199" s="10">
        <v>26.2</v>
      </c>
      <c r="L199" s="13">
        <v>16.8</v>
      </c>
      <c r="M199" s="442"/>
      <c r="N199" s="7"/>
      <c r="O199" s="3" t="s">
        <v>833</v>
      </c>
    </row>
    <row r="200" spans="1:15" x14ac:dyDescent="0.3">
      <c r="A200" s="35" t="s">
        <v>89</v>
      </c>
      <c r="B200" s="38"/>
      <c r="C200" s="39">
        <v>45294</v>
      </c>
      <c r="D200" s="40">
        <v>45326</v>
      </c>
      <c r="E200" s="41">
        <v>45363</v>
      </c>
      <c r="F200" s="42">
        <v>45386</v>
      </c>
      <c r="G200" s="43">
        <v>45440</v>
      </c>
      <c r="H200" s="44">
        <v>45457</v>
      </c>
      <c r="I200" s="45">
        <v>45504</v>
      </c>
      <c r="J200" s="46">
        <v>45520</v>
      </c>
      <c r="K200" s="44">
        <v>45557</v>
      </c>
      <c r="L200" s="47">
        <v>45586</v>
      </c>
      <c r="M200" s="443"/>
      <c r="N200" s="41"/>
      <c r="O200" s="35" t="s">
        <v>89</v>
      </c>
    </row>
    <row r="201" spans="1:15" x14ac:dyDescent="0.3">
      <c r="A201" s="2" t="s">
        <v>198</v>
      </c>
      <c r="B201" s="18">
        <v>65</v>
      </c>
      <c r="C201" s="17">
        <v>25</v>
      </c>
      <c r="D201" s="19">
        <v>24.6</v>
      </c>
      <c r="E201" s="20">
        <v>31.8</v>
      </c>
      <c r="F201" s="21">
        <v>63.5</v>
      </c>
      <c r="G201" s="22">
        <v>50</v>
      </c>
      <c r="H201" s="23">
        <v>32</v>
      </c>
      <c r="I201" s="24">
        <v>52.1</v>
      </c>
      <c r="J201" s="25">
        <v>65</v>
      </c>
      <c r="K201" s="23">
        <v>55.6</v>
      </c>
      <c r="L201" s="26">
        <v>39.799999999999997</v>
      </c>
      <c r="M201" s="441">
        <v>45.4</v>
      </c>
      <c r="N201" s="20">
        <v>33.799999999999997</v>
      </c>
      <c r="O201" s="2" t="s">
        <v>198</v>
      </c>
    </row>
    <row r="202" spans="1:15" ht="15" thickBot="1" x14ac:dyDescent="0.35">
      <c r="A202" s="87" t="s">
        <v>89</v>
      </c>
      <c r="B202" s="179">
        <v>37494</v>
      </c>
      <c r="C202" s="89" t="s">
        <v>200</v>
      </c>
      <c r="D202" s="169">
        <v>40237</v>
      </c>
      <c r="E202" s="170">
        <v>44993</v>
      </c>
      <c r="F202" s="92" t="s">
        <v>202</v>
      </c>
      <c r="G202" s="172">
        <v>38843</v>
      </c>
      <c r="H202" s="173">
        <v>39210</v>
      </c>
      <c r="I202" s="174">
        <v>45130</v>
      </c>
      <c r="J202" s="175">
        <v>37494</v>
      </c>
      <c r="K202" s="173">
        <v>44813</v>
      </c>
      <c r="L202" s="176">
        <v>41186</v>
      </c>
      <c r="M202" s="457">
        <v>40495</v>
      </c>
      <c r="N202" s="170">
        <v>41265</v>
      </c>
      <c r="O202" s="87" t="s">
        <v>89</v>
      </c>
    </row>
    <row r="203" spans="1:15" ht="15" thickTop="1" x14ac:dyDescent="0.3">
      <c r="A203" s="61" t="s">
        <v>832</v>
      </c>
      <c r="B203" s="18">
        <f>MAX(C203:N203)</f>
        <v>27</v>
      </c>
      <c r="C203" s="63">
        <v>20.5</v>
      </c>
      <c r="D203" s="64">
        <v>27</v>
      </c>
      <c r="E203" s="65">
        <v>18.600000000000001</v>
      </c>
      <c r="F203" s="66">
        <v>6.9</v>
      </c>
      <c r="G203" s="294">
        <v>17.100000000000001</v>
      </c>
      <c r="H203" s="68">
        <v>7.8</v>
      </c>
      <c r="I203" s="69">
        <v>14.3</v>
      </c>
      <c r="J203" s="70">
        <v>16.100000000000001</v>
      </c>
      <c r="K203" s="68">
        <v>14</v>
      </c>
      <c r="L203" s="71">
        <v>14.9</v>
      </c>
      <c r="M203" s="453"/>
      <c r="N203" s="65"/>
      <c r="O203" s="61" t="s">
        <v>832</v>
      </c>
    </row>
    <row r="204" spans="1:15" x14ac:dyDescent="0.3">
      <c r="A204" s="152" t="s">
        <v>89</v>
      </c>
      <c r="B204" s="464"/>
      <c r="C204" s="154">
        <v>45311</v>
      </c>
      <c r="D204" s="155">
        <v>45329</v>
      </c>
      <c r="E204" s="156">
        <v>45363</v>
      </c>
      <c r="F204" s="157">
        <v>45386</v>
      </c>
      <c r="G204" s="158">
        <v>45432</v>
      </c>
      <c r="H204" s="159">
        <v>45457</v>
      </c>
      <c r="I204" s="160">
        <v>45482</v>
      </c>
      <c r="J204" s="161">
        <v>45524</v>
      </c>
      <c r="K204" s="159">
        <v>45557</v>
      </c>
      <c r="L204" s="162">
        <v>45586</v>
      </c>
      <c r="M204" s="458"/>
      <c r="N204" s="156"/>
      <c r="O204" s="152" t="s">
        <v>89</v>
      </c>
    </row>
    <row r="205" spans="1:15" x14ac:dyDescent="0.3">
      <c r="A205" s="2" t="s">
        <v>198</v>
      </c>
      <c r="B205" s="18">
        <v>101.4</v>
      </c>
      <c r="C205" s="17">
        <v>41.1</v>
      </c>
      <c r="D205" s="19">
        <v>33.4</v>
      </c>
      <c r="E205" s="20">
        <v>31.4</v>
      </c>
      <c r="F205" s="21">
        <v>37.5</v>
      </c>
      <c r="G205" s="22">
        <v>44.7</v>
      </c>
      <c r="H205" s="23">
        <v>68.099999999999994</v>
      </c>
      <c r="I205" s="24">
        <v>77</v>
      </c>
      <c r="J205" s="25">
        <v>65</v>
      </c>
      <c r="K205" s="23">
        <v>101.4</v>
      </c>
      <c r="L205" s="26">
        <v>53.3</v>
      </c>
      <c r="M205" s="441">
        <v>37.4</v>
      </c>
      <c r="N205" s="20">
        <v>37.6</v>
      </c>
      <c r="O205" s="2" t="s">
        <v>198</v>
      </c>
    </row>
    <row r="206" spans="1:15" x14ac:dyDescent="0.3">
      <c r="A206" s="2" t="s">
        <v>89</v>
      </c>
      <c r="B206" s="38">
        <v>34587</v>
      </c>
      <c r="C206" s="73">
        <v>9135</v>
      </c>
      <c r="D206" s="74">
        <v>37299</v>
      </c>
      <c r="E206" s="75">
        <v>32574</v>
      </c>
      <c r="F206" s="76">
        <v>28582</v>
      </c>
      <c r="G206" s="77">
        <v>42873</v>
      </c>
      <c r="H206" s="78">
        <v>19540</v>
      </c>
      <c r="I206" s="79">
        <v>10049</v>
      </c>
      <c r="J206" s="80">
        <v>37494</v>
      </c>
      <c r="K206" s="78">
        <v>34587</v>
      </c>
      <c r="L206" s="81">
        <v>11973</v>
      </c>
      <c r="M206" s="445">
        <v>23334</v>
      </c>
      <c r="N206" s="75">
        <v>29207</v>
      </c>
      <c r="O206" s="2" t="s">
        <v>89</v>
      </c>
    </row>
    <row r="207" spans="1:15" x14ac:dyDescent="0.3">
      <c r="A207" s="15" t="s">
        <v>207</v>
      </c>
      <c r="B207" s="16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 t="s">
        <v>207</v>
      </c>
    </row>
    <row r="208" spans="1:15" x14ac:dyDescent="0.3">
      <c r="A208" s="263" t="s">
        <v>831</v>
      </c>
      <c r="B208" s="264">
        <f>SUM(C208:N208)</f>
        <v>2</v>
      </c>
      <c r="C208" s="265">
        <v>2</v>
      </c>
      <c r="D208" s="266">
        <v>0</v>
      </c>
      <c r="E208" s="267">
        <v>0</v>
      </c>
      <c r="F208" s="268">
        <v>0</v>
      </c>
      <c r="G208" s="269">
        <v>0</v>
      </c>
      <c r="H208" s="270">
        <v>0</v>
      </c>
      <c r="I208" s="271">
        <v>0</v>
      </c>
      <c r="J208" s="272">
        <v>0</v>
      </c>
      <c r="K208" s="270">
        <v>0</v>
      </c>
      <c r="L208" s="273">
        <v>0</v>
      </c>
      <c r="M208" s="447"/>
      <c r="N208" s="267"/>
      <c r="O208" s="263" t="s">
        <v>831</v>
      </c>
    </row>
    <row r="209" spans="1:15" x14ac:dyDescent="0.3">
      <c r="A209" s="275" t="s">
        <v>209</v>
      </c>
      <c r="B209" s="253">
        <f>SUM(C209:N209)</f>
        <v>9.84</v>
      </c>
      <c r="C209" s="276">
        <v>2.31</v>
      </c>
      <c r="D209" s="277">
        <v>3.01</v>
      </c>
      <c r="E209" s="278">
        <v>1.95</v>
      </c>
      <c r="F209" s="279">
        <v>0.43</v>
      </c>
      <c r="G209" s="280">
        <v>0</v>
      </c>
      <c r="H209" s="281">
        <v>0</v>
      </c>
      <c r="I209" s="282">
        <v>0</v>
      </c>
      <c r="J209" s="283">
        <v>0</v>
      </c>
      <c r="K209" s="281">
        <v>0</v>
      </c>
      <c r="L209" s="284">
        <v>0.06</v>
      </c>
      <c r="M209" s="440">
        <v>0.39</v>
      </c>
      <c r="N209" s="278">
        <v>1.69</v>
      </c>
      <c r="O209" s="275" t="s">
        <v>209</v>
      </c>
    </row>
    <row r="210" spans="1:15" x14ac:dyDescent="0.3">
      <c r="A210" s="2" t="s">
        <v>210</v>
      </c>
      <c r="B210" s="18">
        <v>22</v>
      </c>
      <c r="C210" s="17">
        <v>9</v>
      </c>
      <c r="D210" s="19">
        <v>13</v>
      </c>
      <c r="E210" s="20">
        <v>7</v>
      </c>
      <c r="F210" s="21">
        <v>3</v>
      </c>
      <c r="G210" s="22">
        <v>0</v>
      </c>
      <c r="H210" s="23">
        <v>0</v>
      </c>
      <c r="I210" s="24">
        <v>0</v>
      </c>
      <c r="J210" s="25">
        <v>0</v>
      </c>
      <c r="K210" s="23">
        <v>0</v>
      </c>
      <c r="L210" s="26">
        <v>1</v>
      </c>
      <c r="M210" s="441">
        <v>2</v>
      </c>
      <c r="N210" s="20">
        <v>9</v>
      </c>
      <c r="O210" s="2" t="s">
        <v>210</v>
      </c>
    </row>
    <row r="211" spans="1:15" x14ac:dyDescent="0.3">
      <c r="A211" s="2" t="s">
        <v>86</v>
      </c>
      <c r="B211" s="18">
        <v>2005</v>
      </c>
      <c r="C211" s="17">
        <v>2010</v>
      </c>
      <c r="D211" s="19">
        <v>2010</v>
      </c>
      <c r="E211" s="20">
        <v>2006</v>
      </c>
      <c r="F211" s="21">
        <v>2022</v>
      </c>
      <c r="G211" s="22"/>
      <c r="H211" s="23"/>
      <c r="I211" s="24"/>
      <c r="J211" s="25"/>
      <c r="K211" s="23"/>
      <c r="L211" s="26">
        <v>2012</v>
      </c>
      <c r="M211" s="441">
        <v>2010</v>
      </c>
      <c r="N211" s="20">
        <v>2010</v>
      </c>
      <c r="O211" s="2" t="s">
        <v>86</v>
      </c>
    </row>
    <row r="212" spans="1:15" x14ac:dyDescent="0.3">
      <c r="A212" s="2" t="s">
        <v>211</v>
      </c>
      <c r="B212" s="18">
        <v>0</v>
      </c>
      <c r="C212" s="17">
        <v>0</v>
      </c>
      <c r="D212" s="19">
        <v>0</v>
      </c>
      <c r="E212" s="20">
        <v>0</v>
      </c>
      <c r="F212" s="21">
        <v>0</v>
      </c>
      <c r="G212" s="22">
        <v>0</v>
      </c>
      <c r="H212" s="23">
        <v>0</v>
      </c>
      <c r="I212" s="24">
        <v>0</v>
      </c>
      <c r="J212" s="25">
        <v>0</v>
      </c>
      <c r="K212" s="23">
        <v>0</v>
      </c>
      <c r="L212" s="26">
        <v>0</v>
      </c>
      <c r="M212" s="441">
        <v>0</v>
      </c>
      <c r="N212" s="20">
        <v>0</v>
      </c>
      <c r="O212" s="2" t="s">
        <v>211</v>
      </c>
    </row>
    <row r="213" spans="1:15" x14ac:dyDescent="0.3">
      <c r="A213" s="2" t="s">
        <v>126</v>
      </c>
      <c r="B213" s="18">
        <v>2011</v>
      </c>
      <c r="C213" s="17">
        <v>2021</v>
      </c>
      <c r="D213" s="19">
        <v>2024</v>
      </c>
      <c r="E213" s="20">
        <v>2024</v>
      </c>
      <c r="F213" s="21">
        <v>2023</v>
      </c>
      <c r="G213" s="22"/>
      <c r="H213" s="23"/>
      <c r="I213" s="24"/>
      <c r="J213" s="25"/>
      <c r="K213" s="23"/>
      <c r="L213" s="26">
        <v>2024</v>
      </c>
      <c r="M213" s="441">
        <v>2023</v>
      </c>
      <c r="N213" s="20">
        <v>2021</v>
      </c>
      <c r="O213" s="2" t="s">
        <v>126</v>
      </c>
    </row>
    <row r="214" spans="1:15" x14ac:dyDescent="0.3">
      <c r="A214" s="2" t="s">
        <v>212</v>
      </c>
      <c r="B214" s="18">
        <v>22</v>
      </c>
      <c r="C214" s="17">
        <v>12</v>
      </c>
      <c r="D214" s="19">
        <v>22</v>
      </c>
      <c r="E214" s="20">
        <v>22</v>
      </c>
      <c r="F214" s="21">
        <v>8</v>
      </c>
      <c r="G214" s="22">
        <v>0</v>
      </c>
      <c r="H214" s="23">
        <v>0</v>
      </c>
      <c r="I214" s="24">
        <v>0</v>
      </c>
      <c r="J214" s="25">
        <v>0</v>
      </c>
      <c r="K214" s="23">
        <v>0</v>
      </c>
      <c r="L214" s="26">
        <v>1</v>
      </c>
      <c r="M214" s="441">
        <v>2</v>
      </c>
      <c r="N214" s="20">
        <v>16</v>
      </c>
      <c r="O214" s="2" t="s">
        <v>212</v>
      </c>
    </row>
    <row r="215" spans="1:15" x14ac:dyDescent="0.3">
      <c r="A215" s="49" t="s">
        <v>89</v>
      </c>
      <c r="B215" s="50">
        <v>38407</v>
      </c>
      <c r="C215" s="51">
        <v>41294</v>
      </c>
      <c r="D215" s="52">
        <v>38407</v>
      </c>
      <c r="E215" s="53">
        <v>38413</v>
      </c>
      <c r="F215" s="54">
        <v>39545</v>
      </c>
      <c r="G215" s="55"/>
      <c r="H215" s="56"/>
      <c r="I215" s="57"/>
      <c r="J215" s="58"/>
      <c r="K215" s="56"/>
      <c r="L215" s="59">
        <v>41209</v>
      </c>
      <c r="M215" s="444">
        <v>40510</v>
      </c>
      <c r="N215" s="53">
        <v>40531</v>
      </c>
      <c r="O215" s="49" t="s">
        <v>89</v>
      </c>
    </row>
    <row r="216" spans="1:15" x14ac:dyDescent="0.3">
      <c r="A216" s="2" t="s">
        <v>388</v>
      </c>
      <c r="B216" s="18">
        <f>SUM(C216:N216)</f>
        <v>14</v>
      </c>
      <c r="C216" s="17">
        <v>4</v>
      </c>
      <c r="D216" s="19">
        <v>4</v>
      </c>
      <c r="E216" s="20">
        <v>2</v>
      </c>
      <c r="F216" s="21">
        <v>1</v>
      </c>
      <c r="G216" s="22">
        <v>0</v>
      </c>
      <c r="H216" s="23">
        <v>0</v>
      </c>
      <c r="I216" s="24">
        <v>0</v>
      </c>
      <c r="J216" s="25">
        <v>0</v>
      </c>
      <c r="K216" s="23">
        <v>0</v>
      </c>
      <c r="L216" s="26">
        <v>0</v>
      </c>
      <c r="M216" s="441">
        <v>1</v>
      </c>
      <c r="N216" s="20">
        <v>2</v>
      </c>
      <c r="O216" s="2" t="s">
        <v>388</v>
      </c>
    </row>
    <row r="217" spans="1:15" x14ac:dyDescent="0.3">
      <c r="A217" s="15" t="s">
        <v>214</v>
      </c>
      <c r="B217" s="16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 t="s">
        <v>214</v>
      </c>
    </row>
    <row r="218" spans="1:15" x14ac:dyDescent="0.3">
      <c r="A218" s="263" t="s">
        <v>830</v>
      </c>
      <c r="B218" s="264">
        <f>SUM(C218:N218)</f>
        <v>12</v>
      </c>
      <c r="C218" s="265">
        <v>1</v>
      </c>
      <c r="D218" s="266">
        <v>0</v>
      </c>
      <c r="E218" s="267">
        <v>1</v>
      </c>
      <c r="F218" s="268">
        <v>1</v>
      </c>
      <c r="G218" s="269">
        <v>1</v>
      </c>
      <c r="H218" s="270">
        <v>2</v>
      </c>
      <c r="I218" s="271">
        <v>0</v>
      </c>
      <c r="J218" s="272">
        <v>0</v>
      </c>
      <c r="K218" s="270">
        <v>1</v>
      </c>
      <c r="L218" s="273">
        <v>5</v>
      </c>
      <c r="M218" s="447"/>
      <c r="N218" s="267"/>
      <c r="O218" s="263" t="s">
        <v>830</v>
      </c>
    </row>
    <row r="219" spans="1:15" x14ac:dyDescent="0.3">
      <c r="A219" s="275" t="s">
        <v>216</v>
      </c>
      <c r="B219" s="253">
        <f>SUM(C219:N219)</f>
        <v>13.91</v>
      </c>
      <c r="C219" s="276">
        <v>1.63</v>
      </c>
      <c r="D219" s="277">
        <v>1.05</v>
      </c>
      <c r="E219" s="278">
        <v>1.1399999999999999</v>
      </c>
      <c r="F219" s="279">
        <v>1.27</v>
      </c>
      <c r="G219" s="280">
        <v>1.1100000000000001</v>
      </c>
      <c r="H219" s="281">
        <v>0.5</v>
      </c>
      <c r="I219" s="282">
        <v>0.34</v>
      </c>
      <c r="J219" s="283">
        <v>0.51</v>
      </c>
      <c r="K219" s="281">
        <v>1.54</v>
      </c>
      <c r="L219" s="284">
        <v>1.42</v>
      </c>
      <c r="M219" s="440">
        <v>1.68</v>
      </c>
      <c r="N219" s="278">
        <v>1.72</v>
      </c>
      <c r="O219" s="275" t="s">
        <v>216</v>
      </c>
    </row>
    <row r="220" spans="1:15" x14ac:dyDescent="0.3">
      <c r="A220" s="2" t="s">
        <v>217</v>
      </c>
      <c r="B220" s="18">
        <v>25</v>
      </c>
      <c r="C220" s="17">
        <v>6</v>
      </c>
      <c r="D220" s="19">
        <v>4</v>
      </c>
      <c r="E220" s="20">
        <v>5</v>
      </c>
      <c r="F220" s="21">
        <v>4</v>
      </c>
      <c r="G220" s="22">
        <v>4</v>
      </c>
      <c r="H220" s="23">
        <v>3</v>
      </c>
      <c r="I220" s="24">
        <v>1</v>
      </c>
      <c r="J220" s="25">
        <v>3</v>
      </c>
      <c r="K220" s="23">
        <v>5</v>
      </c>
      <c r="L220" s="26">
        <v>6</v>
      </c>
      <c r="M220" s="441">
        <v>11</v>
      </c>
      <c r="N220" s="20">
        <v>4</v>
      </c>
      <c r="O220" s="2" t="s">
        <v>217</v>
      </c>
    </row>
    <row r="221" spans="1:15" x14ac:dyDescent="0.3">
      <c r="A221" s="2" t="s">
        <v>86</v>
      </c>
      <c r="B221" s="18">
        <v>2001</v>
      </c>
      <c r="C221" s="17">
        <v>2022</v>
      </c>
      <c r="D221" s="19">
        <v>2023</v>
      </c>
      <c r="E221" s="20">
        <v>2005</v>
      </c>
      <c r="F221" s="21">
        <v>2010</v>
      </c>
      <c r="G221" s="22">
        <v>2001</v>
      </c>
      <c r="H221" s="23">
        <v>2010</v>
      </c>
      <c r="I221" s="24">
        <v>2006</v>
      </c>
      <c r="J221" s="25">
        <v>2013</v>
      </c>
      <c r="K221" s="23">
        <v>2018</v>
      </c>
      <c r="L221" s="26">
        <v>2016</v>
      </c>
      <c r="M221" s="441">
        <v>2011</v>
      </c>
      <c r="N221" s="20">
        <v>2010</v>
      </c>
      <c r="O221" s="2" t="s">
        <v>86</v>
      </c>
    </row>
    <row r="222" spans="1:15" x14ac:dyDescent="0.3">
      <c r="A222" s="2" t="s">
        <v>218</v>
      </c>
      <c r="B222" s="18">
        <v>6</v>
      </c>
      <c r="C222" s="17">
        <v>0</v>
      </c>
      <c r="D222" s="19">
        <v>0</v>
      </c>
      <c r="E222" s="20">
        <v>0</v>
      </c>
      <c r="F222" s="21">
        <v>0</v>
      </c>
      <c r="G222" s="22">
        <v>0</v>
      </c>
      <c r="H222" s="23">
        <v>0</v>
      </c>
      <c r="I222" s="24">
        <v>0</v>
      </c>
      <c r="J222" s="25">
        <v>0</v>
      </c>
      <c r="K222" s="23">
        <v>0</v>
      </c>
      <c r="L222" s="26">
        <v>0</v>
      </c>
      <c r="M222" s="441">
        <v>0</v>
      </c>
      <c r="N222" s="20">
        <v>1</v>
      </c>
      <c r="O222" s="2" t="s">
        <v>218</v>
      </c>
    </row>
    <row r="223" spans="1:15" ht="15" thickBot="1" x14ac:dyDescent="0.35">
      <c r="A223" s="87" t="s">
        <v>86</v>
      </c>
      <c r="B223" s="88">
        <v>2015</v>
      </c>
      <c r="C223" s="89">
        <v>2023</v>
      </c>
      <c r="D223" s="90">
        <v>2024</v>
      </c>
      <c r="E223" s="91">
        <v>2023</v>
      </c>
      <c r="F223" s="92">
        <v>2020</v>
      </c>
      <c r="G223" s="93">
        <v>2022</v>
      </c>
      <c r="H223" s="94">
        <v>2021</v>
      </c>
      <c r="I223" s="95">
        <v>2024</v>
      </c>
      <c r="J223" s="96">
        <v>2024</v>
      </c>
      <c r="K223" s="94">
        <v>2016</v>
      </c>
      <c r="L223" s="97">
        <v>2023</v>
      </c>
      <c r="M223" s="450">
        <v>2023</v>
      </c>
      <c r="N223" s="91">
        <v>2023</v>
      </c>
      <c r="O223" s="87" t="s">
        <v>86</v>
      </c>
    </row>
    <row r="224" spans="1:15" ht="15" thickTop="1" x14ac:dyDescent="0.3">
      <c r="A224" s="61" t="s">
        <v>829</v>
      </c>
      <c r="B224" s="62">
        <f>SUM(C224:N224)</f>
        <v>25</v>
      </c>
      <c r="C224" s="63">
        <v>3</v>
      </c>
      <c r="D224" s="64">
        <v>3</v>
      </c>
      <c r="E224" s="65">
        <v>2</v>
      </c>
      <c r="F224" s="66">
        <v>1</v>
      </c>
      <c r="G224" s="67">
        <v>0</v>
      </c>
      <c r="H224" s="68">
        <v>3</v>
      </c>
      <c r="I224" s="69">
        <v>2</v>
      </c>
      <c r="J224" s="70">
        <v>0</v>
      </c>
      <c r="K224" s="68">
        <v>2</v>
      </c>
      <c r="L224" s="71">
        <v>9</v>
      </c>
      <c r="M224" s="453"/>
      <c r="N224" s="65"/>
      <c r="O224" s="61" t="s">
        <v>829</v>
      </c>
    </row>
    <row r="225" spans="1:15" x14ac:dyDescent="0.3">
      <c r="A225" s="2" t="s">
        <v>220</v>
      </c>
      <c r="B225" s="18">
        <f>SUM(C225:N225)</f>
        <v>58</v>
      </c>
      <c r="C225" s="17">
        <v>5</v>
      </c>
      <c r="D225" s="19">
        <v>6</v>
      </c>
      <c r="E225" s="20">
        <v>5</v>
      </c>
      <c r="F225" s="21">
        <v>4</v>
      </c>
      <c r="G225" s="22">
        <v>3</v>
      </c>
      <c r="H225" s="23">
        <v>4</v>
      </c>
      <c r="I225" s="24">
        <v>4</v>
      </c>
      <c r="J225" s="25">
        <v>4</v>
      </c>
      <c r="K225" s="23">
        <v>5</v>
      </c>
      <c r="L225" s="26">
        <v>6</v>
      </c>
      <c r="M225" s="441">
        <v>6</v>
      </c>
      <c r="N225" s="20">
        <v>6</v>
      </c>
      <c r="O225" s="2" t="s">
        <v>220</v>
      </c>
    </row>
    <row r="226" spans="1:15" x14ac:dyDescent="0.3">
      <c r="A226" s="15" t="s">
        <v>221</v>
      </c>
      <c r="B226" s="16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 t="s">
        <v>221</v>
      </c>
    </row>
    <row r="227" spans="1:15" x14ac:dyDescent="0.3">
      <c r="A227" s="3" t="s">
        <v>70</v>
      </c>
      <c r="B227" s="4">
        <f>MAX(C227:N227)</f>
        <v>54.7</v>
      </c>
      <c r="C227" s="5">
        <v>51.5</v>
      </c>
      <c r="D227" s="6">
        <v>54.7</v>
      </c>
      <c r="E227" s="7">
        <v>45.1</v>
      </c>
      <c r="F227" s="8">
        <v>49.9</v>
      </c>
      <c r="G227" s="9">
        <v>40.200000000000003</v>
      </c>
      <c r="H227" s="10">
        <v>33.799999999999997</v>
      </c>
      <c r="I227" s="11">
        <v>48.3</v>
      </c>
      <c r="J227" s="215">
        <v>37</v>
      </c>
      <c r="K227" s="10">
        <v>33.799999999999997</v>
      </c>
      <c r="L227" s="13">
        <v>35.4</v>
      </c>
      <c r="M227" s="442"/>
      <c r="N227" s="7"/>
      <c r="O227" s="3" t="s">
        <v>70</v>
      </c>
    </row>
    <row r="228" spans="1:15" x14ac:dyDescent="0.3">
      <c r="A228" s="35" t="s">
        <v>223</v>
      </c>
      <c r="B228" s="18">
        <v>82.1</v>
      </c>
      <c r="C228" s="17">
        <v>77.400000000000006</v>
      </c>
      <c r="D228" s="19">
        <v>78.900000000000006</v>
      </c>
      <c r="E228" s="20">
        <v>79.2</v>
      </c>
      <c r="F228" s="21">
        <v>56.3</v>
      </c>
      <c r="G228" s="22">
        <v>70.2</v>
      </c>
      <c r="H228" s="23">
        <v>67.599999999999994</v>
      </c>
      <c r="I228" s="24">
        <v>49.9</v>
      </c>
      <c r="J228" s="207">
        <v>54.7</v>
      </c>
      <c r="K228" s="23">
        <v>56.3</v>
      </c>
      <c r="L228" s="284">
        <v>49.9</v>
      </c>
      <c r="M228" s="441">
        <v>82.1</v>
      </c>
      <c r="N228" s="208">
        <v>72.400000000000006</v>
      </c>
      <c r="O228" s="35" t="s">
        <v>223</v>
      </c>
    </row>
    <row r="229" spans="1:15" ht="15" thickBot="1" x14ac:dyDescent="0.35">
      <c r="A229" s="164" t="s">
        <v>89</v>
      </c>
      <c r="B229" s="50">
        <v>42684</v>
      </c>
      <c r="C229" s="51">
        <v>39100</v>
      </c>
      <c r="D229" s="52">
        <v>43890</v>
      </c>
      <c r="E229" s="53">
        <v>39145</v>
      </c>
      <c r="F229" s="54">
        <v>44658</v>
      </c>
      <c r="G229" s="55">
        <v>38857</v>
      </c>
      <c r="H229" s="56">
        <v>43623</v>
      </c>
      <c r="I229" s="57">
        <v>44043</v>
      </c>
      <c r="J229" s="58">
        <v>44069</v>
      </c>
      <c r="K229" s="56">
        <v>43364</v>
      </c>
      <c r="L229" s="59">
        <v>43030</v>
      </c>
      <c r="M229" s="444">
        <v>42694</v>
      </c>
      <c r="N229" s="53">
        <v>43079</v>
      </c>
      <c r="O229" s="164" t="s">
        <v>89</v>
      </c>
    </row>
    <row r="230" spans="1:15" ht="15" thickTop="1" x14ac:dyDescent="0.3">
      <c r="A230" s="61" t="s">
        <v>828</v>
      </c>
      <c r="B230" s="62">
        <f>MAX(C230:N230)</f>
        <v>107.6</v>
      </c>
      <c r="C230" s="63">
        <v>97.2</v>
      </c>
      <c r="D230" s="64">
        <v>107.6</v>
      </c>
      <c r="E230" s="65">
        <v>69.8</v>
      </c>
      <c r="F230" s="66">
        <v>83.5</v>
      </c>
      <c r="G230" s="67">
        <v>64.8</v>
      </c>
      <c r="H230" s="68">
        <v>57.6</v>
      </c>
      <c r="I230" s="69">
        <v>76.7</v>
      </c>
      <c r="J230" s="70">
        <v>69.099999999999994</v>
      </c>
      <c r="K230" s="68">
        <v>61.9</v>
      </c>
      <c r="L230" s="71">
        <v>57.6</v>
      </c>
      <c r="M230" s="453"/>
      <c r="N230" s="65"/>
      <c r="O230" s="61" t="s">
        <v>828</v>
      </c>
    </row>
    <row r="231" spans="1:15" x14ac:dyDescent="0.3">
      <c r="A231" s="35" t="s">
        <v>223</v>
      </c>
      <c r="B231" s="18">
        <v>180</v>
      </c>
      <c r="C231" s="17">
        <v>151</v>
      </c>
      <c r="D231" s="19">
        <v>151</v>
      </c>
      <c r="E231" s="20">
        <v>126</v>
      </c>
      <c r="F231" s="21">
        <v>180</v>
      </c>
      <c r="G231" s="22">
        <v>133</v>
      </c>
      <c r="H231" s="23">
        <v>108</v>
      </c>
      <c r="I231" s="24">
        <v>94</v>
      </c>
      <c r="J231" s="25">
        <v>108</v>
      </c>
      <c r="K231" s="23">
        <v>96.5</v>
      </c>
      <c r="L231" s="26">
        <v>180</v>
      </c>
      <c r="M231" s="441">
        <v>122.4</v>
      </c>
      <c r="N231" s="20">
        <v>148</v>
      </c>
      <c r="O231" s="35" t="s">
        <v>223</v>
      </c>
    </row>
    <row r="232" spans="1:15" x14ac:dyDescent="0.3">
      <c r="A232" s="35" t="s">
        <v>86</v>
      </c>
      <c r="B232" s="18">
        <v>1949</v>
      </c>
      <c r="C232" s="17">
        <v>1966</v>
      </c>
      <c r="D232" s="19">
        <v>1990</v>
      </c>
      <c r="E232" s="20">
        <v>1984</v>
      </c>
      <c r="F232" s="21">
        <v>1949</v>
      </c>
      <c r="G232" s="22">
        <v>1949</v>
      </c>
      <c r="H232" s="23">
        <v>1993</v>
      </c>
      <c r="I232" s="24">
        <v>1983</v>
      </c>
      <c r="J232" s="25">
        <v>1949</v>
      </c>
      <c r="K232" s="23">
        <v>2012</v>
      </c>
      <c r="L232" s="26">
        <v>1949</v>
      </c>
      <c r="M232" s="445">
        <v>45232</v>
      </c>
      <c r="N232" s="20">
        <v>2004</v>
      </c>
      <c r="O232" s="35" t="s">
        <v>86</v>
      </c>
    </row>
    <row r="233" spans="1:15" x14ac:dyDescent="0.3">
      <c r="A233" s="16" t="s">
        <v>827</v>
      </c>
      <c r="B233" s="16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6" t="s">
        <v>827</v>
      </c>
    </row>
    <row r="234" spans="1:15" x14ac:dyDescent="0.3">
      <c r="A234" s="263" t="s">
        <v>389</v>
      </c>
      <c r="B234" s="264">
        <f>SUM(C234:N234)</f>
        <v>28.52</v>
      </c>
      <c r="C234" s="265">
        <v>4.5</v>
      </c>
      <c r="D234" s="266">
        <v>1</v>
      </c>
      <c r="E234" s="267">
        <v>0</v>
      </c>
      <c r="F234" s="268">
        <v>1</v>
      </c>
      <c r="G234" s="269">
        <v>4</v>
      </c>
      <c r="H234" s="270">
        <v>4.5</v>
      </c>
      <c r="I234" s="271">
        <v>1.5</v>
      </c>
      <c r="J234" s="272">
        <v>1</v>
      </c>
      <c r="K234" s="270">
        <v>4.5</v>
      </c>
      <c r="L234" s="273">
        <v>2.5</v>
      </c>
      <c r="M234" s="447">
        <v>2.08</v>
      </c>
      <c r="N234" s="267">
        <v>1.94</v>
      </c>
      <c r="O234" s="263" t="s">
        <v>389</v>
      </c>
    </row>
    <row r="235" spans="1:15" x14ac:dyDescent="0.3">
      <c r="A235" s="287" t="s">
        <v>227</v>
      </c>
      <c r="B235" s="253">
        <f>SUM(C235:N235)</f>
        <v>33.24</v>
      </c>
      <c r="C235" s="276">
        <v>1.93</v>
      </c>
      <c r="D235" s="277">
        <v>3</v>
      </c>
      <c r="E235" s="278">
        <v>3.9</v>
      </c>
      <c r="F235" s="279">
        <v>2.79</v>
      </c>
      <c r="G235" s="280">
        <v>4.4800000000000004</v>
      </c>
      <c r="H235" s="281">
        <v>4.1100000000000003</v>
      </c>
      <c r="I235" s="282">
        <v>2.2200000000000002</v>
      </c>
      <c r="J235" s="283">
        <v>2.3199999999999998</v>
      </c>
      <c r="K235" s="281">
        <v>2.44</v>
      </c>
      <c r="L235" s="284">
        <v>2.0299999999999998</v>
      </c>
      <c r="M235" s="440">
        <v>2.08</v>
      </c>
      <c r="N235" s="278">
        <v>1.94</v>
      </c>
      <c r="O235" s="287" t="s">
        <v>227</v>
      </c>
    </row>
    <row r="236" spans="1:15" x14ac:dyDescent="0.3">
      <c r="A236" s="35" t="s">
        <v>228</v>
      </c>
      <c r="B236" s="18" t="s">
        <v>499</v>
      </c>
      <c r="C236" s="288" t="s">
        <v>500</v>
      </c>
      <c r="D236" s="31" t="s">
        <v>888</v>
      </c>
      <c r="E236" s="32" t="s">
        <v>766</v>
      </c>
      <c r="F236" s="33" t="s">
        <v>874</v>
      </c>
      <c r="G236" s="22" t="s">
        <v>503</v>
      </c>
      <c r="H236" s="23" t="s">
        <v>736</v>
      </c>
      <c r="I236" s="24" t="s">
        <v>523</v>
      </c>
      <c r="J236" s="84" t="s">
        <v>877</v>
      </c>
      <c r="K236" s="255" t="s">
        <v>444</v>
      </c>
      <c r="L236" s="36" t="s">
        <v>505</v>
      </c>
      <c r="M236" s="459" t="s">
        <v>726</v>
      </c>
      <c r="N236" s="32" t="s">
        <v>500</v>
      </c>
      <c r="O236" s="35" t="s">
        <v>228</v>
      </c>
    </row>
    <row r="237" spans="1:15" ht="15" thickBot="1" x14ac:dyDescent="0.35">
      <c r="A237" s="149" t="s">
        <v>239</v>
      </c>
      <c r="B237" s="88" t="s">
        <v>240</v>
      </c>
      <c r="C237" s="89" t="s">
        <v>812</v>
      </c>
      <c r="D237" s="90" t="s">
        <v>871</v>
      </c>
      <c r="E237" s="91" t="s">
        <v>903</v>
      </c>
      <c r="F237" s="92" t="s">
        <v>354</v>
      </c>
      <c r="G237" s="93" t="s">
        <v>244</v>
      </c>
      <c r="H237" s="94" t="s">
        <v>800</v>
      </c>
      <c r="I237" s="95" t="s">
        <v>886</v>
      </c>
      <c r="J237" s="257" t="s">
        <v>800</v>
      </c>
      <c r="K237" s="302" t="s">
        <v>773</v>
      </c>
      <c r="L237" s="97" t="s">
        <v>353</v>
      </c>
      <c r="M237" s="450" t="s">
        <v>782</v>
      </c>
      <c r="N237" s="91" t="s">
        <v>782</v>
      </c>
      <c r="O237" s="149" t="s">
        <v>239</v>
      </c>
    </row>
    <row r="238" spans="1:15" ht="15" thickTop="1" x14ac:dyDescent="0.3">
      <c r="A238" s="289" t="s">
        <v>396</v>
      </c>
      <c r="B238" s="151">
        <f>SUM(C238:N238)</f>
        <v>1.36</v>
      </c>
      <c r="C238" s="290">
        <v>0</v>
      </c>
      <c r="D238" s="465">
        <v>0</v>
      </c>
      <c r="E238" s="292">
        <v>0</v>
      </c>
      <c r="F238" s="293">
        <v>0</v>
      </c>
      <c r="G238" s="294">
        <v>0</v>
      </c>
      <c r="H238" s="295">
        <v>0</v>
      </c>
      <c r="I238" s="463">
        <v>0</v>
      </c>
      <c r="J238" s="70">
        <v>0</v>
      </c>
      <c r="K238" s="295">
        <v>0</v>
      </c>
      <c r="L238" s="298">
        <v>0</v>
      </c>
      <c r="M238" s="439">
        <v>0.34</v>
      </c>
      <c r="N238" s="292">
        <v>1.02</v>
      </c>
      <c r="O238" s="289" t="s">
        <v>396</v>
      </c>
    </row>
    <row r="239" spans="1:15" x14ac:dyDescent="0.3">
      <c r="A239" s="287" t="s">
        <v>248</v>
      </c>
      <c r="B239" s="253">
        <f>SUM(C239:N239)</f>
        <v>10.94</v>
      </c>
      <c r="C239" s="276">
        <v>0.61</v>
      </c>
      <c r="D239" s="277">
        <v>1.2</v>
      </c>
      <c r="E239" s="278">
        <v>1.98</v>
      </c>
      <c r="F239" s="279">
        <v>1.96</v>
      </c>
      <c r="G239" s="280">
        <v>0.96</v>
      </c>
      <c r="H239" s="281">
        <v>0.61</v>
      </c>
      <c r="I239" s="282">
        <v>0.28999999999999998</v>
      </c>
      <c r="J239" s="283">
        <v>0.7</v>
      </c>
      <c r="K239" s="281">
        <v>0.78</v>
      </c>
      <c r="L239" s="284">
        <v>0.49</v>
      </c>
      <c r="M239" s="440">
        <v>0.34</v>
      </c>
      <c r="N239" s="278">
        <v>1.02</v>
      </c>
      <c r="O239" s="287" t="s">
        <v>248</v>
      </c>
    </row>
    <row r="240" spans="1:15" x14ac:dyDescent="0.3">
      <c r="A240" s="35" t="s">
        <v>249</v>
      </c>
      <c r="B240" s="18" t="s">
        <v>250</v>
      </c>
      <c r="C240" s="17" t="s">
        <v>251</v>
      </c>
      <c r="D240" s="19" t="s">
        <v>252</v>
      </c>
      <c r="E240" s="20" t="s">
        <v>253</v>
      </c>
      <c r="F240" s="21" t="s">
        <v>254</v>
      </c>
      <c r="G240" s="22" t="s">
        <v>255</v>
      </c>
      <c r="H240" s="23" t="s">
        <v>256</v>
      </c>
      <c r="I240" s="24" t="s">
        <v>257</v>
      </c>
      <c r="J240" s="25" t="s">
        <v>258</v>
      </c>
      <c r="K240" s="23" t="s">
        <v>259</v>
      </c>
      <c r="L240" s="26" t="s">
        <v>260</v>
      </c>
      <c r="M240" s="441" t="s">
        <v>856</v>
      </c>
      <c r="N240" s="20" t="s">
        <v>262</v>
      </c>
      <c r="O240" s="35" t="s">
        <v>249</v>
      </c>
    </row>
    <row r="241" spans="1:15" ht="15" thickBot="1" x14ac:dyDescent="0.35">
      <c r="A241" s="149" t="s">
        <v>263</v>
      </c>
      <c r="B241" s="88" t="s">
        <v>899</v>
      </c>
      <c r="C241" s="262" t="s">
        <v>903</v>
      </c>
      <c r="D241" s="300" t="s">
        <v>903</v>
      </c>
      <c r="E241" s="258" t="s">
        <v>903</v>
      </c>
      <c r="F241" s="301" t="s">
        <v>903</v>
      </c>
      <c r="G241" s="261" t="s">
        <v>903</v>
      </c>
      <c r="H241" s="302" t="s">
        <v>903</v>
      </c>
      <c r="I241" s="320" t="s">
        <v>903</v>
      </c>
      <c r="J241" s="257" t="s">
        <v>903</v>
      </c>
      <c r="K241" s="302" t="s">
        <v>903</v>
      </c>
      <c r="L241" s="303" t="s">
        <v>903</v>
      </c>
      <c r="M241" s="460" t="s">
        <v>886</v>
      </c>
      <c r="N241" s="91" t="s">
        <v>886</v>
      </c>
      <c r="O241" s="149" t="s">
        <v>263</v>
      </c>
    </row>
    <row r="242" spans="1:15" ht="15" thickTop="1" x14ac:dyDescent="0.3">
      <c r="A242" s="289" t="s">
        <v>399</v>
      </c>
      <c r="B242" s="151">
        <f>SUM(C242:N242)</f>
        <v>6.14</v>
      </c>
      <c r="C242" s="290">
        <v>0</v>
      </c>
      <c r="D242" s="465">
        <v>0</v>
      </c>
      <c r="E242" s="292">
        <v>0</v>
      </c>
      <c r="F242" s="293">
        <v>0</v>
      </c>
      <c r="G242" s="294">
        <v>0</v>
      </c>
      <c r="H242" s="295">
        <v>0</v>
      </c>
      <c r="I242" s="463">
        <v>0</v>
      </c>
      <c r="J242" s="70">
        <v>0</v>
      </c>
      <c r="K242" s="295">
        <v>0.5</v>
      </c>
      <c r="L242" s="298">
        <v>0</v>
      </c>
      <c r="M242" s="439">
        <v>2.3199999999999998</v>
      </c>
      <c r="N242" s="292">
        <v>3.32</v>
      </c>
      <c r="O242" s="289" t="s">
        <v>399</v>
      </c>
    </row>
    <row r="243" spans="1:15" x14ac:dyDescent="0.3">
      <c r="A243" s="287" t="s">
        <v>269</v>
      </c>
      <c r="B243" s="253">
        <f>SUM(C243:N243)</f>
        <v>31.23</v>
      </c>
      <c r="C243" s="276">
        <v>2.72</v>
      </c>
      <c r="D243" s="277">
        <v>2.8</v>
      </c>
      <c r="E243" s="278">
        <v>3.88</v>
      </c>
      <c r="F243" s="279">
        <v>3.58</v>
      </c>
      <c r="G243" s="280">
        <v>2.89</v>
      </c>
      <c r="H243" s="281">
        <v>2.27</v>
      </c>
      <c r="I243" s="282">
        <v>1.28</v>
      </c>
      <c r="J243" s="283">
        <v>1.2</v>
      </c>
      <c r="K243" s="281">
        <v>2.1800000000000002</v>
      </c>
      <c r="L243" s="284">
        <v>2.79</v>
      </c>
      <c r="M243" s="440">
        <v>2.3199999999999998</v>
      </c>
      <c r="N243" s="278">
        <v>3.32</v>
      </c>
      <c r="O243" s="287" t="s">
        <v>269</v>
      </c>
    </row>
    <row r="244" spans="1:15" x14ac:dyDescent="0.3">
      <c r="A244" s="35" t="s">
        <v>270</v>
      </c>
      <c r="B244" s="18" t="s">
        <v>525</v>
      </c>
      <c r="C244" s="17" t="s">
        <v>425</v>
      </c>
      <c r="D244" s="19" t="s">
        <v>465</v>
      </c>
      <c r="E244" s="32" t="s">
        <v>526</v>
      </c>
      <c r="F244" s="33" t="s">
        <v>527</v>
      </c>
      <c r="G244" s="22" t="s">
        <v>466</v>
      </c>
      <c r="H244" s="23" t="s">
        <v>428</v>
      </c>
      <c r="I244" s="24" t="s">
        <v>428</v>
      </c>
      <c r="J244" s="84" t="s">
        <v>528</v>
      </c>
      <c r="K244" s="23" t="s">
        <v>467</v>
      </c>
      <c r="L244" s="26" t="s">
        <v>276</v>
      </c>
      <c r="M244" s="459" t="s">
        <v>529</v>
      </c>
      <c r="N244" s="32" t="s">
        <v>770</v>
      </c>
      <c r="O244" s="35" t="s">
        <v>270</v>
      </c>
    </row>
    <row r="245" spans="1:15" ht="15" thickBot="1" x14ac:dyDescent="0.35">
      <c r="A245" s="149" t="s">
        <v>279</v>
      </c>
      <c r="B245" s="88" t="s">
        <v>900</v>
      </c>
      <c r="C245" s="89" t="s">
        <v>903</v>
      </c>
      <c r="D245" s="90" t="s">
        <v>903</v>
      </c>
      <c r="E245" s="91" t="s">
        <v>903</v>
      </c>
      <c r="F245" s="92" t="s">
        <v>903</v>
      </c>
      <c r="G245" s="93" t="s">
        <v>903</v>
      </c>
      <c r="H245" s="94" t="s">
        <v>903</v>
      </c>
      <c r="I245" s="95" t="s">
        <v>903</v>
      </c>
      <c r="J245" s="257" t="s">
        <v>903</v>
      </c>
      <c r="K245" s="94" t="s">
        <v>886</v>
      </c>
      <c r="L245" s="97" t="s">
        <v>903</v>
      </c>
      <c r="M245" s="450" t="s">
        <v>886</v>
      </c>
      <c r="N245" s="91" t="s">
        <v>886</v>
      </c>
      <c r="O245" s="149" t="s">
        <v>279</v>
      </c>
    </row>
    <row r="246" spans="1:15" ht="15" thickTop="1" x14ac:dyDescent="0.3">
      <c r="A246" s="289" t="s">
        <v>402</v>
      </c>
      <c r="B246" s="151">
        <f>SUM(C246:N246)</f>
        <v>77.39</v>
      </c>
      <c r="C246" s="290">
        <v>6.5</v>
      </c>
      <c r="D246" s="465">
        <v>6.5</v>
      </c>
      <c r="E246" s="292">
        <v>13</v>
      </c>
      <c r="F246" s="293">
        <v>6</v>
      </c>
      <c r="G246" s="294">
        <v>4.5</v>
      </c>
      <c r="H246" s="295">
        <v>2</v>
      </c>
      <c r="I246" s="463">
        <v>5.5</v>
      </c>
      <c r="J246" s="70">
        <v>6.5</v>
      </c>
      <c r="K246" s="295">
        <v>5.5</v>
      </c>
      <c r="L246" s="298">
        <v>13</v>
      </c>
      <c r="M246" s="439">
        <v>4.92</v>
      </c>
      <c r="N246" s="292">
        <v>3.47</v>
      </c>
      <c r="O246" s="289" t="s">
        <v>402</v>
      </c>
    </row>
    <row r="247" spans="1:15" x14ac:dyDescent="0.3">
      <c r="A247" s="287" t="s">
        <v>282</v>
      </c>
      <c r="B247" s="253">
        <f>SUM(C247:N247)</f>
        <v>42.46</v>
      </c>
      <c r="C247" s="276">
        <v>4.1100000000000003</v>
      </c>
      <c r="D247" s="277">
        <v>3.65</v>
      </c>
      <c r="E247" s="278">
        <v>3.75</v>
      </c>
      <c r="F247" s="279">
        <v>3.81</v>
      </c>
      <c r="G247" s="280">
        <v>2.75</v>
      </c>
      <c r="H247" s="281">
        <v>3.14</v>
      </c>
      <c r="I247" s="282">
        <v>2.7</v>
      </c>
      <c r="J247" s="283">
        <v>2.2200000000000002</v>
      </c>
      <c r="K247" s="281">
        <v>3.68</v>
      </c>
      <c r="L247" s="284">
        <v>4.26</v>
      </c>
      <c r="M247" s="440">
        <v>4.92</v>
      </c>
      <c r="N247" s="278">
        <v>3.47</v>
      </c>
      <c r="O247" s="287" t="s">
        <v>282</v>
      </c>
    </row>
    <row r="248" spans="1:15" x14ac:dyDescent="0.3">
      <c r="A248" s="35" t="s">
        <v>283</v>
      </c>
      <c r="B248" s="18" t="s">
        <v>808</v>
      </c>
      <c r="C248" s="17" t="s">
        <v>429</v>
      </c>
      <c r="D248" s="19" t="s">
        <v>801</v>
      </c>
      <c r="E248" s="20" t="s">
        <v>904</v>
      </c>
      <c r="F248" s="33" t="s">
        <v>788</v>
      </c>
      <c r="G248" s="22" t="s">
        <v>813</v>
      </c>
      <c r="H248" s="23" t="s">
        <v>789</v>
      </c>
      <c r="I248" s="24" t="s">
        <v>722</v>
      </c>
      <c r="J248" s="84" t="s">
        <v>913</v>
      </c>
      <c r="K248" s="23" t="s">
        <v>789</v>
      </c>
      <c r="L248" s="26" t="s">
        <v>904</v>
      </c>
      <c r="M248" s="441" t="s">
        <v>794</v>
      </c>
      <c r="N248" s="20" t="s">
        <v>807</v>
      </c>
      <c r="O248" s="35" t="s">
        <v>283</v>
      </c>
    </row>
    <row r="249" spans="1:15" ht="15" thickBot="1" x14ac:dyDescent="0.35">
      <c r="A249" s="149" t="s">
        <v>287</v>
      </c>
      <c r="B249" s="88" t="s">
        <v>288</v>
      </c>
      <c r="C249" s="89" t="s">
        <v>530</v>
      </c>
      <c r="D249" s="90" t="s">
        <v>353</v>
      </c>
      <c r="E249" s="258" t="s">
        <v>486</v>
      </c>
      <c r="F249" s="92" t="s">
        <v>854</v>
      </c>
      <c r="G249" s="93" t="s">
        <v>851</v>
      </c>
      <c r="H249" s="94" t="s">
        <v>851</v>
      </c>
      <c r="I249" s="95" t="s">
        <v>851</v>
      </c>
      <c r="J249" s="96" t="s">
        <v>851</v>
      </c>
      <c r="K249" s="94" t="s">
        <v>246</v>
      </c>
      <c r="L249" s="97" t="s">
        <v>812</v>
      </c>
      <c r="M249" s="450" t="s">
        <v>245</v>
      </c>
      <c r="N249" s="91" t="s">
        <v>245</v>
      </c>
      <c r="O249" s="149" t="s">
        <v>287</v>
      </c>
    </row>
    <row r="250" spans="1:15" ht="15" thickTop="1" x14ac:dyDescent="0.3">
      <c r="A250" s="289" t="s">
        <v>404</v>
      </c>
      <c r="B250" s="151">
        <f>SUM(C250:N250)</f>
        <v>58.879999999999995</v>
      </c>
      <c r="C250" s="290">
        <v>6.5</v>
      </c>
      <c r="D250" s="465">
        <v>6</v>
      </c>
      <c r="E250" s="292">
        <v>5</v>
      </c>
      <c r="F250" s="293">
        <v>3</v>
      </c>
      <c r="G250" s="294">
        <v>4</v>
      </c>
      <c r="H250" s="295">
        <v>2.5</v>
      </c>
      <c r="I250" s="463">
        <v>3</v>
      </c>
      <c r="J250" s="70">
        <v>1.5</v>
      </c>
      <c r="K250" s="295">
        <v>6</v>
      </c>
      <c r="L250" s="298">
        <v>8.5</v>
      </c>
      <c r="M250" s="439">
        <v>6.79</v>
      </c>
      <c r="N250" s="292">
        <v>6.09</v>
      </c>
      <c r="O250" s="289" t="s">
        <v>404</v>
      </c>
    </row>
    <row r="251" spans="1:15" x14ac:dyDescent="0.3">
      <c r="A251" s="287" t="s">
        <v>290</v>
      </c>
      <c r="B251" s="253">
        <f>SUM(C251:N251)</f>
        <v>51.19</v>
      </c>
      <c r="C251" s="503">
        <v>5.87</v>
      </c>
      <c r="D251" s="116">
        <v>3.66</v>
      </c>
      <c r="E251" s="504">
        <v>3.24</v>
      </c>
      <c r="F251" s="505">
        <v>2.41</v>
      </c>
      <c r="G251" s="506">
        <v>2.84</v>
      </c>
      <c r="H251" s="507">
        <v>2.36</v>
      </c>
      <c r="I251" s="121">
        <v>2.33</v>
      </c>
      <c r="J251" s="146">
        <v>3.15</v>
      </c>
      <c r="K251" s="507">
        <v>4.87</v>
      </c>
      <c r="L251" s="508">
        <v>7.58</v>
      </c>
      <c r="M251" s="509">
        <v>6.79</v>
      </c>
      <c r="N251" s="504">
        <v>6.09</v>
      </c>
      <c r="O251" s="287" t="s">
        <v>290</v>
      </c>
    </row>
    <row r="252" spans="1:15" x14ac:dyDescent="0.3">
      <c r="A252" s="35" t="s">
        <v>291</v>
      </c>
      <c r="B252" s="18" t="s">
        <v>869</v>
      </c>
      <c r="C252" s="17" t="s">
        <v>467</v>
      </c>
      <c r="D252" s="19" t="s">
        <v>853</v>
      </c>
      <c r="E252" s="32" t="s">
        <v>873</v>
      </c>
      <c r="F252" s="33" t="s">
        <v>487</v>
      </c>
      <c r="G252" s="22" t="s">
        <v>860</v>
      </c>
      <c r="H252" s="23" t="s">
        <v>861</v>
      </c>
      <c r="I252" s="24" t="s">
        <v>858</v>
      </c>
      <c r="J252" s="84" t="s">
        <v>473</v>
      </c>
      <c r="K252" s="255" t="s">
        <v>897</v>
      </c>
      <c r="L252" s="26" t="s">
        <v>881</v>
      </c>
      <c r="M252" s="459" t="s">
        <v>816</v>
      </c>
      <c r="N252" s="20" t="s">
        <v>817</v>
      </c>
      <c r="O252" s="35" t="s">
        <v>291</v>
      </c>
    </row>
    <row r="253" spans="1:15" ht="15" thickBot="1" x14ac:dyDescent="0.35">
      <c r="A253" s="149" t="s">
        <v>295</v>
      </c>
      <c r="B253" s="88" t="s">
        <v>296</v>
      </c>
      <c r="C253" s="262" t="s">
        <v>512</v>
      </c>
      <c r="D253" s="90" t="s">
        <v>354</v>
      </c>
      <c r="E253" s="91" t="s">
        <v>812</v>
      </c>
      <c r="F253" s="301" t="s">
        <v>750</v>
      </c>
      <c r="G253" s="93" t="s">
        <v>510</v>
      </c>
      <c r="H253" s="94" t="s">
        <v>242</v>
      </c>
      <c r="I253" s="95" t="s">
        <v>814</v>
      </c>
      <c r="J253" s="96" t="s">
        <v>242</v>
      </c>
      <c r="K253" s="94" t="s">
        <v>243</v>
      </c>
      <c r="L253" s="97" t="s">
        <v>235</v>
      </c>
      <c r="M253" s="450" t="s">
        <v>245</v>
      </c>
      <c r="N253" s="91" t="s">
        <v>245</v>
      </c>
      <c r="O253" s="149" t="s">
        <v>295</v>
      </c>
    </row>
    <row r="254" spans="1:15" ht="15" thickTop="1" x14ac:dyDescent="0.3">
      <c r="A254" s="289" t="s">
        <v>410</v>
      </c>
      <c r="B254" s="151">
        <f>SUM(C254:N254)</f>
        <v>57.070000000000007</v>
      </c>
      <c r="C254" s="290">
        <v>8</v>
      </c>
      <c r="D254" s="465">
        <v>10.5</v>
      </c>
      <c r="E254" s="292">
        <v>7</v>
      </c>
      <c r="F254" s="293">
        <v>9</v>
      </c>
      <c r="G254" s="294">
        <v>4</v>
      </c>
      <c r="H254" s="295">
        <v>1</v>
      </c>
      <c r="I254" s="463">
        <v>3.5</v>
      </c>
      <c r="J254" s="70">
        <v>3.5</v>
      </c>
      <c r="K254" s="295">
        <v>1</v>
      </c>
      <c r="L254" s="298">
        <v>0.5</v>
      </c>
      <c r="M254" s="439">
        <v>4.34</v>
      </c>
      <c r="N254" s="292">
        <v>4.7300000000000004</v>
      </c>
      <c r="O254" s="289" t="s">
        <v>410</v>
      </c>
    </row>
    <row r="255" spans="1:15" x14ac:dyDescent="0.3">
      <c r="A255" s="287" t="s">
        <v>299</v>
      </c>
      <c r="B255" s="253">
        <f>SUM(C255:N255)</f>
        <v>48.5</v>
      </c>
      <c r="C255" s="276">
        <v>5.72</v>
      </c>
      <c r="D255" s="277">
        <v>4.93</v>
      </c>
      <c r="E255" s="278">
        <v>4.07</v>
      </c>
      <c r="F255" s="279">
        <v>3.12</v>
      </c>
      <c r="G255" s="280">
        <v>2.92</v>
      </c>
      <c r="H255" s="281">
        <v>2.75</v>
      </c>
      <c r="I255" s="282">
        <v>3.88</v>
      </c>
      <c r="J255" s="283">
        <v>4.03</v>
      </c>
      <c r="K255" s="281">
        <v>3.52</v>
      </c>
      <c r="L255" s="284">
        <v>4.49</v>
      </c>
      <c r="M255" s="440">
        <v>4.34</v>
      </c>
      <c r="N255" s="278">
        <v>4.7300000000000004</v>
      </c>
      <c r="O255" s="287" t="s">
        <v>299</v>
      </c>
    </row>
    <row r="256" spans="1:15" x14ac:dyDescent="0.3">
      <c r="A256" s="35" t="s">
        <v>300</v>
      </c>
      <c r="B256" s="18" t="s">
        <v>809</v>
      </c>
      <c r="C256" s="17" t="s">
        <v>887</v>
      </c>
      <c r="D256" s="19" t="s">
        <v>872</v>
      </c>
      <c r="E256" s="20" t="s">
        <v>894</v>
      </c>
      <c r="F256" s="33" t="s">
        <v>912</v>
      </c>
      <c r="G256" s="22" t="s">
        <v>777</v>
      </c>
      <c r="H256" s="23" t="s">
        <v>775</v>
      </c>
      <c r="I256" s="24" t="s">
        <v>253</v>
      </c>
      <c r="J256" s="25" t="s">
        <v>804</v>
      </c>
      <c r="K256" s="23" t="s">
        <v>805</v>
      </c>
      <c r="L256" s="26" t="s">
        <v>280</v>
      </c>
      <c r="M256" s="441" t="s">
        <v>806</v>
      </c>
      <c r="N256" s="20" t="s">
        <v>898</v>
      </c>
      <c r="O256" s="35" t="s">
        <v>300</v>
      </c>
    </row>
    <row r="257" spans="1:15" ht="15" thickBot="1" x14ac:dyDescent="0.35">
      <c r="A257" s="149" t="s">
        <v>305</v>
      </c>
      <c r="B257" s="88" t="s">
        <v>513</v>
      </c>
      <c r="C257" s="262" t="s">
        <v>542</v>
      </c>
      <c r="D257" s="90" t="s">
        <v>715</v>
      </c>
      <c r="E257" s="258" t="s">
        <v>531</v>
      </c>
      <c r="F257" s="92" t="s">
        <v>447</v>
      </c>
      <c r="G257" s="93" t="s">
        <v>464</v>
      </c>
      <c r="H257" s="94" t="s">
        <v>886</v>
      </c>
      <c r="I257" s="95" t="s">
        <v>748</v>
      </c>
      <c r="J257" s="96" t="s">
        <v>878</v>
      </c>
      <c r="K257" s="94" t="s">
        <v>886</v>
      </c>
      <c r="L257" s="97" t="s">
        <v>914</v>
      </c>
      <c r="M257" s="460" t="s">
        <v>510</v>
      </c>
      <c r="N257" s="258" t="s">
        <v>730</v>
      </c>
      <c r="O257" s="149" t="s">
        <v>305</v>
      </c>
    </row>
    <row r="258" spans="1:15" ht="15" thickTop="1" x14ac:dyDescent="0.3">
      <c r="A258" s="289" t="s">
        <v>414</v>
      </c>
      <c r="B258" s="151">
        <f>SUM(C258:N258)</f>
        <v>98.39</v>
      </c>
      <c r="C258" s="290">
        <v>1.5</v>
      </c>
      <c r="D258" s="465">
        <v>2.5</v>
      </c>
      <c r="E258" s="292">
        <v>5</v>
      </c>
      <c r="F258" s="293">
        <v>6</v>
      </c>
      <c r="G258" s="294">
        <v>11.5</v>
      </c>
      <c r="H258" s="295">
        <v>14.5</v>
      </c>
      <c r="I258" s="463">
        <v>14</v>
      </c>
      <c r="J258" s="70">
        <v>17</v>
      </c>
      <c r="K258" s="295">
        <v>9</v>
      </c>
      <c r="L258" s="298">
        <v>4.5</v>
      </c>
      <c r="M258" s="439">
        <v>5.54</v>
      </c>
      <c r="N258" s="292">
        <v>7.35</v>
      </c>
      <c r="O258" s="289" t="s">
        <v>414</v>
      </c>
    </row>
    <row r="259" spans="1:15" x14ac:dyDescent="0.3">
      <c r="A259" s="287" t="s">
        <v>312</v>
      </c>
      <c r="B259" s="253">
        <f>SUM(C259:N259)</f>
        <v>107.56</v>
      </c>
      <c r="C259" s="276">
        <v>7.15</v>
      </c>
      <c r="D259" s="277">
        <v>6.94</v>
      </c>
      <c r="E259" s="278">
        <v>7.88</v>
      </c>
      <c r="F259" s="279">
        <v>7.74</v>
      </c>
      <c r="G259" s="280">
        <v>11.01</v>
      </c>
      <c r="H259" s="281">
        <v>11.44</v>
      </c>
      <c r="I259" s="282">
        <v>14.48</v>
      </c>
      <c r="J259" s="283">
        <v>12.79</v>
      </c>
      <c r="K259" s="281">
        <v>8.57</v>
      </c>
      <c r="L259" s="284">
        <v>6.67</v>
      </c>
      <c r="M259" s="440">
        <v>5.54</v>
      </c>
      <c r="N259" s="278">
        <v>7.35</v>
      </c>
      <c r="O259" s="287" t="s">
        <v>312</v>
      </c>
    </row>
    <row r="260" spans="1:15" x14ac:dyDescent="0.3">
      <c r="A260" s="35" t="s">
        <v>313</v>
      </c>
      <c r="B260" s="18" t="s">
        <v>761</v>
      </c>
      <c r="C260" s="30" t="s">
        <v>543</v>
      </c>
      <c r="D260" s="19" t="s">
        <v>765</v>
      </c>
      <c r="E260" s="32" t="s">
        <v>802</v>
      </c>
      <c r="F260" s="21" t="s">
        <v>720</v>
      </c>
      <c r="G260" s="22" t="s">
        <v>751</v>
      </c>
      <c r="H260" s="255" t="s">
        <v>534</v>
      </c>
      <c r="I260" s="24" t="s">
        <v>768</v>
      </c>
      <c r="J260" s="84" t="s">
        <v>738</v>
      </c>
      <c r="K260" s="255" t="s">
        <v>518</v>
      </c>
      <c r="L260" s="26" t="s">
        <v>779</v>
      </c>
      <c r="M260" s="459" t="s">
        <v>760</v>
      </c>
      <c r="N260" s="32" t="s">
        <v>536</v>
      </c>
      <c r="O260" s="35" t="s">
        <v>313</v>
      </c>
    </row>
    <row r="261" spans="1:15" ht="15" thickBot="1" x14ac:dyDescent="0.35">
      <c r="A261" s="149" t="s">
        <v>320</v>
      </c>
      <c r="B261" s="88" t="s">
        <v>321</v>
      </c>
      <c r="C261" s="262" t="s">
        <v>491</v>
      </c>
      <c r="D261" s="90" t="s">
        <v>854</v>
      </c>
      <c r="E261" s="91" t="s">
        <v>230</v>
      </c>
      <c r="F261" s="92" t="s">
        <v>232</v>
      </c>
      <c r="G261" s="93" t="s">
        <v>854</v>
      </c>
      <c r="H261" s="94" t="s">
        <v>862</v>
      </c>
      <c r="I261" s="95" t="s">
        <v>322</v>
      </c>
      <c r="J261" s="96" t="s">
        <v>243</v>
      </c>
      <c r="K261" s="94" t="s">
        <v>243</v>
      </c>
      <c r="L261" s="97" t="s">
        <v>413</v>
      </c>
      <c r="M261" s="450" t="s">
        <v>795</v>
      </c>
      <c r="N261" s="91" t="s">
        <v>432</v>
      </c>
      <c r="O261" s="149" t="s">
        <v>320</v>
      </c>
    </row>
    <row r="262" spans="1:15" ht="15" thickTop="1" x14ac:dyDescent="0.3">
      <c r="A262" s="289" t="s">
        <v>419</v>
      </c>
      <c r="B262" s="151">
        <f>SUM(C262:N262)</f>
        <v>29.959999999999997</v>
      </c>
      <c r="C262" s="290">
        <v>3.5</v>
      </c>
      <c r="D262" s="466">
        <v>1.5</v>
      </c>
      <c r="E262" s="292">
        <v>1.0900000000000001</v>
      </c>
      <c r="F262" s="293">
        <v>5</v>
      </c>
      <c r="G262" s="294">
        <v>3</v>
      </c>
      <c r="H262" s="295">
        <v>5.5</v>
      </c>
      <c r="I262" s="463">
        <v>2</v>
      </c>
      <c r="J262" s="70">
        <v>1</v>
      </c>
      <c r="K262" s="295">
        <v>2.5</v>
      </c>
      <c r="L262" s="298">
        <v>2</v>
      </c>
      <c r="M262" s="439">
        <v>1.74</v>
      </c>
      <c r="N262" s="292">
        <v>1.1299999999999999</v>
      </c>
      <c r="O262" s="289" t="s">
        <v>419</v>
      </c>
    </row>
    <row r="263" spans="1:15" x14ac:dyDescent="0.3">
      <c r="A263" s="287" t="s">
        <v>324</v>
      </c>
      <c r="B263" s="253">
        <f>SUM(C263:N263)</f>
        <v>19.679999999999996</v>
      </c>
      <c r="C263" s="276">
        <v>1.19</v>
      </c>
      <c r="D263" s="277">
        <v>1.04</v>
      </c>
      <c r="E263" s="278">
        <v>1.0900000000000001</v>
      </c>
      <c r="F263" s="279">
        <v>1.76</v>
      </c>
      <c r="G263" s="280">
        <v>1.76</v>
      </c>
      <c r="H263" s="281">
        <v>2.52</v>
      </c>
      <c r="I263" s="282">
        <v>1.85</v>
      </c>
      <c r="J263" s="283">
        <v>2.12</v>
      </c>
      <c r="K263" s="281">
        <v>2</v>
      </c>
      <c r="L263" s="284">
        <v>1.48</v>
      </c>
      <c r="M263" s="440">
        <v>1.74</v>
      </c>
      <c r="N263" s="278">
        <v>1.1299999999999999</v>
      </c>
      <c r="O263" s="287" t="s">
        <v>324</v>
      </c>
    </row>
    <row r="264" spans="1:15" x14ac:dyDescent="0.3">
      <c r="A264" s="35" t="s">
        <v>325</v>
      </c>
      <c r="B264" s="18" t="s">
        <v>870</v>
      </c>
      <c r="C264" s="17" t="s">
        <v>799</v>
      </c>
      <c r="D264" s="19" t="s">
        <v>393</v>
      </c>
      <c r="E264" s="20" t="s">
        <v>856</v>
      </c>
      <c r="F264" s="33" t="s">
        <v>858</v>
      </c>
      <c r="G264" s="22" t="s">
        <v>895</v>
      </c>
      <c r="H264" s="23" t="s">
        <v>863</v>
      </c>
      <c r="I264" s="24" t="s">
        <v>864</v>
      </c>
      <c r="J264" s="25" t="s">
        <v>896</v>
      </c>
      <c r="K264" s="23" t="s">
        <v>328</v>
      </c>
      <c r="L264" s="26" t="s">
        <v>865</v>
      </c>
      <c r="M264" s="441" t="s">
        <v>866</v>
      </c>
      <c r="N264" s="20" t="s">
        <v>856</v>
      </c>
      <c r="O264" s="35" t="s">
        <v>325</v>
      </c>
    </row>
    <row r="265" spans="1:15" x14ac:dyDescent="0.3">
      <c r="A265" s="35" t="s">
        <v>329</v>
      </c>
      <c r="B265" s="18" t="s">
        <v>730</v>
      </c>
      <c r="C265" s="30" t="s">
        <v>782</v>
      </c>
      <c r="D265" s="31" t="s">
        <v>782</v>
      </c>
      <c r="E265" s="32" t="s">
        <v>782</v>
      </c>
      <c r="F265" s="33" t="s">
        <v>782</v>
      </c>
      <c r="G265" s="22" t="s">
        <v>748</v>
      </c>
      <c r="H265" s="255" t="s">
        <v>730</v>
      </c>
      <c r="I265" s="212" t="s">
        <v>773</v>
      </c>
      <c r="J265" s="84" t="s">
        <v>782</v>
      </c>
      <c r="K265" s="255" t="s">
        <v>730</v>
      </c>
      <c r="L265" s="26" t="s">
        <v>730</v>
      </c>
      <c r="M265" s="441" t="s">
        <v>730</v>
      </c>
      <c r="N265" s="20" t="s">
        <v>782</v>
      </c>
      <c r="O265" s="35" t="s">
        <v>329</v>
      </c>
    </row>
    <row r="266" spans="1:15" x14ac:dyDescent="0.3">
      <c r="A266" s="16" t="s">
        <v>331</v>
      </c>
      <c r="B266" s="16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6" t="s">
        <v>331</v>
      </c>
    </row>
    <row r="267" spans="1:15" x14ac:dyDescent="0.3">
      <c r="A267" s="35" t="s">
        <v>826</v>
      </c>
      <c r="B267" s="166">
        <f>AVERAGE(C267:N267)</f>
        <v>1014.1700000000001</v>
      </c>
      <c r="C267" s="5">
        <v>1019</v>
      </c>
      <c r="D267" s="424">
        <v>1012.1</v>
      </c>
      <c r="E267" s="7">
        <v>1007.1</v>
      </c>
      <c r="F267" s="8">
        <v>1015</v>
      </c>
      <c r="G267" s="9">
        <v>1013.1</v>
      </c>
      <c r="H267" s="10">
        <v>1015.3</v>
      </c>
      <c r="I267" s="429">
        <v>1015.1</v>
      </c>
      <c r="J267" s="12">
        <v>1015.4</v>
      </c>
      <c r="K267" s="10">
        <v>1014.4</v>
      </c>
      <c r="L267" s="13">
        <v>1015.2</v>
      </c>
      <c r="M267" s="442"/>
      <c r="N267" s="7"/>
      <c r="O267" s="35" t="s">
        <v>826</v>
      </c>
    </row>
    <row r="268" spans="1:15" x14ac:dyDescent="0.3">
      <c r="A268" s="287" t="s">
        <v>382</v>
      </c>
      <c r="B268" s="253">
        <f>MIN(C268:N268)</f>
        <v>977.9</v>
      </c>
      <c r="C268" s="276">
        <v>986.8</v>
      </c>
      <c r="D268" s="277">
        <v>977.9</v>
      </c>
      <c r="E268" s="278">
        <v>978.6</v>
      </c>
      <c r="F268" s="279">
        <v>992.3</v>
      </c>
      <c r="G268" s="280">
        <v>998.7</v>
      </c>
      <c r="H268" s="281">
        <v>1001.8</v>
      </c>
      <c r="I268" s="24">
        <v>1000.5</v>
      </c>
      <c r="J268" s="257">
        <v>1003.5</v>
      </c>
      <c r="K268" s="305">
        <v>989.3</v>
      </c>
      <c r="L268" s="284">
        <v>984.8</v>
      </c>
      <c r="M268" s="440"/>
      <c r="N268" s="278"/>
      <c r="O268" s="287" t="s">
        <v>382</v>
      </c>
    </row>
    <row r="269" spans="1:15" x14ac:dyDescent="0.3">
      <c r="A269" s="149" t="s">
        <v>89</v>
      </c>
      <c r="B269" s="167"/>
      <c r="C269" s="168">
        <v>45293</v>
      </c>
      <c r="D269" s="169">
        <v>45344</v>
      </c>
      <c r="E269" s="170">
        <v>45379</v>
      </c>
      <c r="F269" s="171">
        <v>45413</v>
      </c>
      <c r="G269" s="172">
        <v>45414</v>
      </c>
      <c r="H269" s="173">
        <v>45458</v>
      </c>
      <c r="I269" s="174">
        <v>45479</v>
      </c>
      <c r="J269" s="200">
        <v>45528</v>
      </c>
      <c r="K269" s="173">
        <v>45561</v>
      </c>
      <c r="L269" s="176">
        <v>45574</v>
      </c>
      <c r="M269" s="457"/>
      <c r="N269" s="170"/>
      <c r="O269" s="149" t="s">
        <v>89</v>
      </c>
    </row>
    <row r="270" spans="1:15" x14ac:dyDescent="0.3">
      <c r="A270" s="149" t="s">
        <v>383</v>
      </c>
      <c r="B270" s="88">
        <f>MAX(C270:N270)</f>
        <v>1036.9000000000001</v>
      </c>
      <c r="C270" s="89">
        <v>1036.9000000000001</v>
      </c>
      <c r="D270" s="467">
        <v>1036</v>
      </c>
      <c r="E270" s="91">
        <v>1027.9000000000001</v>
      </c>
      <c r="F270" s="92">
        <v>1033.5999999999999</v>
      </c>
      <c r="G270" s="93">
        <v>1029.7</v>
      </c>
      <c r="H270" s="94">
        <v>1026.2</v>
      </c>
      <c r="I270" s="95">
        <v>1026.2</v>
      </c>
      <c r="J270" s="84">
        <v>1023.5</v>
      </c>
      <c r="K270" s="23">
        <v>1032.5999999999999</v>
      </c>
      <c r="L270" s="97">
        <v>1035</v>
      </c>
      <c r="M270" s="450"/>
      <c r="N270" s="91"/>
      <c r="O270" s="149" t="s">
        <v>383</v>
      </c>
    </row>
    <row r="271" spans="1:15" ht="15" thickBot="1" x14ac:dyDescent="0.35">
      <c r="A271" s="178" t="s">
        <v>89</v>
      </c>
      <c r="B271" s="179"/>
      <c r="C271" s="180">
        <v>45318</v>
      </c>
      <c r="D271" s="181">
        <v>45323</v>
      </c>
      <c r="E271" s="182">
        <v>45372</v>
      </c>
      <c r="F271" s="183">
        <v>45393</v>
      </c>
      <c r="G271" s="184">
        <v>45420</v>
      </c>
      <c r="H271" s="185">
        <v>45445</v>
      </c>
      <c r="I271" s="186">
        <v>45499</v>
      </c>
      <c r="J271" s="200">
        <v>45529</v>
      </c>
      <c r="K271" s="173">
        <v>45549</v>
      </c>
      <c r="L271" s="188">
        <v>45588</v>
      </c>
      <c r="M271" s="461"/>
      <c r="N271" s="182"/>
      <c r="O271" s="178" t="s">
        <v>89</v>
      </c>
    </row>
    <row r="272" spans="1:15" ht="15" thickTop="1" x14ac:dyDescent="0.3">
      <c r="A272" s="152" t="s">
        <v>384</v>
      </c>
      <c r="B272" s="166" t="e">
        <f>AVERAGE(C272:N272)</f>
        <v>#DIV/0!</v>
      </c>
      <c r="C272" s="190"/>
      <c r="D272" s="191"/>
      <c r="E272" s="192"/>
      <c r="F272" s="193"/>
      <c r="G272" s="194"/>
      <c r="H272" s="195"/>
      <c r="I272" s="121"/>
      <c r="J272" s="70"/>
      <c r="K272" s="68"/>
      <c r="L272" s="198"/>
      <c r="M272" s="462"/>
      <c r="N272" s="192"/>
      <c r="O272" s="152" t="s">
        <v>384</v>
      </c>
    </row>
    <row r="273" spans="1:15" x14ac:dyDescent="0.3">
      <c r="A273" s="15"/>
      <c r="B273" s="16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</row>
    <row r="274" spans="1:15" x14ac:dyDescent="0.3">
      <c r="A274" s="3" t="s">
        <v>901</v>
      </c>
      <c r="B274" s="4" t="s">
        <v>1</v>
      </c>
      <c r="C274" s="5" t="s">
        <v>2</v>
      </c>
      <c r="D274" s="6" t="s">
        <v>3</v>
      </c>
      <c r="E274" s="7" t="s">
        <v>4</v>
      </c>
      <c r="F274" s="8" t="s">
        <v>5</v>
      </c>
      <c r="G274" s="9" t="s">
        <v>6</v>
      </c>
      <c r="H274" s="10" t="s">
        <v>7</v>
      </c>
      <c r="I274" s="11" t="s">
        <v>8</v>
      </c>
      <c r="J274" s="12" t="s">
        <v>9</v>
      </c>
      <c r="K274" s="10" t="s">
        <v>10</v>
      </c>
      <c r="L274" s="13" t="s">
        <v>11</v>
      </c>
      <c r="M274" s="442" t="s">
        <v>12</v>
      </c>
      <c r="N274" s="7" t="s">
        <v>13</v>
      </c>
      <c r="O274" s="3" t="s">
        <v>901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328"/>
  <sheetViews>
    <sheetView topLeftCell="A90" workbookViewId="0">
      <selection activeCell="I191" sqref="I191"/>
    </sheetView>
  </sheetViews>
  <sheetFormatPr baseColWidth="10" defaultRowHeight="14.4" x14ac:dyDescent="0.3"/>
  <cols>
    <col min="12" max="12" width="13.33203125" customWidth="1"/>
  </cols>
  <sheetData>
    <row r="1" spans="1:15" x14ac:dyDescent="0.3">
      <c r="A1" s="2" t="s">
        <v>546</v>
      </c>
      <c r="B1" s="35" t="s">
        <v>547</v>
      </c>
      <c r="C1" s="321"/>
      <c r="D1" s="321"/>
      <c r="E1" s="275" t="s">
        <v>548</v>
      </c>
      <c r="F1" s="275" t="s">
        <v>549</v>
      </c>
      <c r="G1" s="275" t="s">
        <v>550</v>
      </c>
      <c r="H1" s="275" t="s">
        <v>551</v>
      </c>
      <c r="I1" s="321"/>
      <c r="J1" s="321"/>
      <c r="K1" s="263" t="s">
        <v>552</v>
      </c>
      <c r="L1" s="275" t="s">
        <v>17</v>
      </c>
      <c r="M1" s="322" t="s">
        <v>553</v>
      </c>
      <c r="N1" s="323"/>
      <c r="O1" s="1"/>
    </row>
    <row r="2" spans="1:15" x14ac:dyDescent="0.3">
      <c r="A2" s="2" t="s">
        <v>554</v>
      </c>
      <c r="B2" s="324"/>
      <c r="C2" s="321"/>
      <c r="D2" s="321"/>
      <c r="E2" s="275">
        <v>2</v>
      </c>
      <c r="F2" s="275">
        <v>1</v>
      </c>
      <c r="G2" s="275">
        <v>1.1000000000000001</v>
      </c>
      <c r="H2" s="275">
        <v>3</v>
      </c>
      <c r="I2" s="321"/>
      <c r="J2" s="321"/>
      <c r="K2" s="263">
        <f t="shared" ref="K2:K25" si="0">AVERAGE(E2:H2)</f>
        <v>1.7749999999999999</v>
      </c>
      <c r="L2" s="275">
        <v>-17.399999999999999</v>
      </c>
      <c r="M2" s="325" t="s">
        <v>823</v>
      </c>
      <c r="N2" s="323"/>
      <c r="O2" s="1"/>
    </row>
    <row r="3" spans="1:15" x14ac:dyDescent="0.3">
      <c r="A3" s="2" t="s">
        <v>555</v>
      </c>
      <c r="B3" s="2">
        <f>RANK(K3,K$3:K$25,1)</f>
        <v>12</v>
      </c>
      <c r="C3" s="321"/>
      <c r="D3" s="321"/>
      <c r="E3" s="275">
        <f>'1999'!$N$3</f>
        <v>3</v>
      </c>
      <c r="F3" s="275">
        <f>'2000'!C3</f>
        <v>0.51</v>
      </c>
      <c r="G3" s="275">
        <f>'2000'!D3</f>
        <v>3.15</v>
      </c>
      <c r="H3" s="275">
        <f>'2000'!E3</f>
        <v>3.33</v>
      </c>
      <c r="I3" s="321"/>
      <c r="J3" s="321"/>
      <c r="K3" s="275">
        <f t="shared" si="0"/>
        <v>2.4975000000000001</v>
      </c>
      <c r="L3" s="275">
        <v>-10</v>
      </c>
      <c r="M3" s="323" t="s">
        <v>682</v>
      </c>
      <c r="N3" s="323"/>
      <c r="O3" s="1"/>
    </row>
    <row r="4" spans="1:15" x14ac:dyDescent="0.3">
      <c r="A4" s="2" t="s">
        <v>556</v>
      </c>
      <c r="B4" s="2">
        <f t="shared" ref="B4:B25" si="1">RANK(K4,K$3:K$25,1)</f>
        <v>16</v>
      </c>
      <c r="C4" s="321"/>
      <c r="D4" s="321"/>
      <c r="E4" s="275">
        <f>'2000'!$N$3</f>
        <v>4.1900000000000004</v>
      </c>
      <c r="F4" s="275">
        <f>'2001'!C3</f>
        <v>1.66</v>
      </c>
      <c r="G4" s="275">
        <f>'2001'!D3</f>
        <v>2.25</v>
      </c>
      <c r="H4" s="275">
        <f>'2001'!E3</f>
        <v>4.58</v>
      </c>
      <c r="I4" s="326"/>
      <c r="J4" s="326"/>
      <c r="K4" s="275">
        <f t="shared" si="0"/>
        <v>3.1700000000000004</v>
      </c>
      <c r="L4" s="275">
        <v>-7</v>
      </c>
      <c r="M4" s="323"/>
      <c r="N4" s="323"/>
      <c r="O4" s="1"/>
    </row>
    <row r="5" spans="1:15" x14ac:dyDescent="0.3">
      <c r="A5" s="327" t="s">
        <v>557</v>
      </c>
      <c r="B5" s="2">
        <f t="shared" si="1"/>
        <v>17</v>
      </c>
      <c r="C5" s="328"/>
      <c r="D5" s="328"/>
      <c r="E5" s="275">
        <f>'2001'!$N$3</f>
        <v>0.63</v>
      </c>
      <c r="F5" s="275">
        <f>'2002'!C3</f>
        <v>3.19</v>
      </c>
      <c r="G5" s="275">
        <f>'2002'!D3</f>
        <v>5.07</v>
      </c>
      <c r="H5" s="275">
        <f>'2002'!E3</f>
        <v>3.87</v>
      </c>
      <c r="I5" s="321"/>
      <c r="J5" s="321"/>
      <c r="K5" s="275">
        <f t="shared" si="0"/>
        <v>3.1900000000000004</v>
      </c>
      <c r="L5" s="275">
        <v>-6</v>
      </c>
      <c r="M5" s="329" t="s">
        <v>558</v>
      </c>
      <c r="N5" s="323"/>
      <c r="O5" s="1"/>
    </row>
    <row r="6" spans="1:15" x14ac:dyDescent="0.3">
      <c r="A6" s="35" t="s">
        <v>559</v>
      </c>
      <c r="B6" s="2">
        <f t="shared" si="1"/>
        <v>7</v>
      </c>
      <c r="C6" s="330"/>
      <c r="D6" s="330"/>
      <c r="E6" s="275">
        <f>'2002'!$N$3</f>
        <v>4.5</v>
      </c>
      <c r="F6" s="275">
        <f>'2003'!C3</f>
        <v>0.34</v>
      </c>
      <c r="G6" s="275">
        <f>'2003'!D3</f>
        <v>-0.8</v>
      </c>
      <c r="H6" s="275">
        <f>'2003'!E3</f>
        <v>3.22</v>
      </c>
      <c r="I6" s="321"/>
      <c r="J6" s="321"/>
      <c r="K6" s="275">
        <f t="shared" si="0"/>
        <v>1.8149999999999999</v>
      </c>
      <c r="L6" s="275">
        <v>-8.1</v>
      </c>
      <c r="M6" s="331" t="s">
        <v>560</v>
      </c>
      <c r="N6" s="323"/>
      <c r="O6" s="1"/>
    </row>
    <row r="7" spans="1:15" x14ac:dyDescent="0.3">
      <c r="A7" s="2" t="s">
        <v>561</v>
      </c>
      <c r="B7" s="2">
        <f t="shared" si="1"/>
        <v>11</v>
      </c>
      <c r="C7" s="321"/>
      <c r="D7" s="321"/>
      <c r="E7" s="275">
        <f>'2003'!$N$3</f>
        <v>2.13</v>
      </c>
      <c r="F7" s="275">
        <f>'2004'!C3</f>
        <v>2.54</v>
      </c>
      <c r="G7" s="275">
        <f>'2004'!D3</f>
        <v>2.52</v>
      </c>
      <c r="H7" s="275">
        <f>'2004'!E3</f>
        <v>2.23</v>
      </c>
      <c r="I7" s="330"/>
      <c r="J7" s="330"/>
      <c r="K7" s="275">
        <f t="shared" si="0"/>
        <v>2.355</v>
      </c>
      <c r="L7" s="275">
        <v>-7.1</v>
      </c>
      <c r="M7" s="1"/>
      <c r="N7" s="323"/>
      <c r="O7" s="1"/>
    </row>
    <row r="8" spans="1:15" x14ac:dyDescent="0.3">
      <c r="A8" s="2" t="s">
        <v>562</v>
      </c>
      <c r="B8" s="2">
        <f t="shared" si="1"/>
        <v>8</v>
      </c>
      <c r="C8" s="321"/>
      <c r="D8" s="321"/>
      <c r="E8" s="275">
        <f>'2004'!$N$3</f>
        <v>1.34</v>
      </c>
      <c r="F8" s="275">
        <f>'2005'!C3</f>
        <v>3</v>
      </c>
      <c r="G8" s="275">
        <f>'2005'!D3</f>
        <v>0.65400000000000003</v>
      </c>
      <c r="H8" s="275">
        <f>'2005'!E3</f>
        <v>3.31</v>
      </c>
      <c r="I8" s="330"/>
      <c r="J8" s="330"/>
      <c r="K8" s="275">
        <f t="shared" si="0"/>
        <v>2.0760000000000001</v>
      </c>
      <c r="L8" s="275">
        <v>-11.9</v>
      </c>
      <c r="M8" s="1"/>
      <c r="N8" s="323"/>
      <c r="O8" s="1"/>
    </row>
    <row r="9" spans="1:15" x14ac:dyDescent="0.3">
      <c r="A9" s="35" t="s">
        <v>563</v>
      </c>
      <c r="B9" s="2">
        <f t="shared" si="1"/>
        <v>3</v>
      </c>
      <c r="C9" s="330"/>
      <c r="D9" s="330"/>
      <c r="E9" s="275">
        <f>'2005'!$N$3</f>
        <v>0.98</v>
      </c>
      <c r="F9" s="275">
        <f>'2006'!C3</f>
        <v>0.61599999999999999</v>
      </c>
      <c r="G9" s="275">
        <f>'2006'!D3</f>
        <v>1.29</v>
      </c>
      <c r="H9" s="275">
        <f>'2006'!E3</f>
        <v>2.02</v>
      </c>
      <c r="I9" s="332"/>
      <c r="J9" s="332"/>
      <c r="K9" s="275">
        <f t="shared" si="0"/>
        <v>1.2265000000000001</v>
      </c>
      <c r="L9" s="275">
        <v>-8</v>
      </c>
      <c r="M9" s="1"/>
      <c r="N9" s="323"/>
      <c r="O9" s="1"/>
    </row>
    <row r="10" spans="1:15" x14ac:dyDescent="0.3">
      <c r="A10" s="333" t="s">
        <v>564</v>
      </c>
      <c r="B10" s="2">
        <f t="shared" si="1"/>
        <v>23</v>
      </c>
      <c r="C10" s="326"/>
      <c r="D10" s="326"/>
      <c r="E10" s="275">
        <f>'2006'!$N$3</f>
        <v>3.25</v>
      </c>
      <c r="F10" s="275">
        <f>'2007'!C3</f>
        <v>5.46</v>
      </c>
      <c r="G10" s="275">
        <f>'2007'!D3</f>
        <v>4.21</v>
      </c>
      <c r="H10" s="275">
        <f>'2007'!E3</f>
        <v>3.19</v>
      </c>
      <c r="I10" s="328"/>
      <c r="J10" s="328"/>
      <c r="K10" s="275">
        <f t="shared" si="0"/>
        <v>4.0275000000000007</v>
      </c>
      <c r="L10" s="275">
        <v>-5.6</v>
      </c>
      <c r="M10" s="1"/>
      <c r="N10" s="323"/>
      <c r="O10" s="1"/>
    </row>
    <row r="11" spans="1:15" x14ac:dyDescent="0.3">
      <c r="A11" s="334" t="s">
        <v>565</v>
      </c>
      <c r="B11" s="2">
        <f t="shared" si="1"/>
        <v>15</v>
      </c>
      <c r="C11" s="335"/>
      <c r="D11" s="335"/>
      <c r="E11" s="275">
        <f>'2007'!$N$3</f>
        <v>1.76</v>
      </c>
      <c r="F11" s="275">
        <f>'2008'!C3</f>
        <v>4.5199999999999996</v>
      </c>
      <c r="G11" s="275">
        <f>'2008'!D3</f>
        <v>2.12</v>
      </c>
      <c r="H11" s="275">
        <f>'2008'!E3</f>
        <v>4.18</v>
      </c>
      <c r="I11" s="328"/>
      <c r="J11" s="328"/>
      <c r="K11" s="275">
        <f t="shared" si="0"/>
        <v>3.1449999999999996</v>
      </c>
      <c r="L11" s="275">
        <v>-5.7</v>
      </c>
      <c r="M11" s="1"/>
      <c r="N11" s="323"/>
      <c r="O11" s="1"/>
    </row>
    <row r="12" spans="1:15" x14ac:dyDescent="0.3">
      <c r="A12" s="334" t="s">
        <v>566</v>
      </c>
      <c r="B12" s="2">
        <f t="shared" si="1"/>
        <v>2</v>
      </c>
      <c r="C12" s="335"/>
      <c r="D12" s="335"/>
      <c r="E12" s="275">
        <f>'2008'!$N$3</f>
        <v>1.1299999999999999</v>
      </c>
      <c r="F12" s="275">
        <f>'2009'!C3</f>
        <v>-1.98</v>
      </c>
      <c r="G12" s="275">
        <f>'2009'!D3</f>
        <v>1.1299999999999999</v>
      </c>
      <c r="H12" s="275">
        <f>'2009'!E3</f>
        <v>2.2000000000000002</v>
      </c>
      <c r="I12" s="328"/>
      <c r="J12" s="328"/>
      <c r="K12" s="275">
        <f t="shared" si="0"/>
        <v>0.62</v>
      </c>
      <c r="L12" s="275">
        <v>-15.7</v>
      </c>
      <c r="M12" s="1"/>
      <c r="N12" s="323"/>
      <c r="O12" s="1"/>
    </row>
    <row r="13" spans="1:15" x14ac:dyDescent="0.3">
      <c r="A13" s="336" t="s">
        <v>567</v>
      </c>
      <c r="B13" s="2">
        <f t="shared" si="1"/>
        <v>1</v>
      </c>
      <c r="C13" s="337"/>
      <c r="D13" s="337"/>
      <c r="E13" s="275">
        <f>'2009'!$N$3</f>
        <v>0.71299999999999997</v>
      </c>
      <c r="F13" s="275">
        <f>'2010'!C3</f>
        <v>-1.94</v>
      </c>
      <c r="G13" s="275">
        <f>'2010'!D3</f>
        <v>0.49299999999999999</v>
      </c>
      <c r="H13" s="275">
        <f>'2010'!E3</f>
        <v>3.1</v>
      </c>
      <c r="I13" s="328"/>
      <c r="J13" s="328"/>
      <c r="K13" s="275">
        <f t="shared" si="0"/>
        <v>0.59150000000000003</v>
      </c>
      <c r="L13" s="275">
        <v>-11.4</v>
      </c>
      <c r="M13" s="1"/>
      <c r="N13" s="323"/>
      <c r="O13" s="1"/>
    </row>
    <row r="14" spans="1:15" x14ac:dyDescent="0.3">
      <c r="A14" s="35" t="s">
        <v>568</v>
      </c>
      <c r="B14" s="2">
        <f t="shared" si="1"/>
        <v>5</v>
      </c>
      <c r="C14" s="337"/>
      <c r="D14" s="337"/>
      <c r="E14" s="275">
        <f>'2010'!$N$3</f>
        <v>-2.5</v>
      </c>
      <c r="F14" s="275">
        <f>'2011'!C3</f>
        <v>1.85</v>
      </c>
      <c r="G14" s="275">
        <f>'2011'!D3</f>
        <v>3.88</v>
      </c>
      <c r="H14" s="275">
        <f>'2011'!E3</f>
        <v>2.78</v>
      </c>
      <c r="I14" s="328"/>
      <c r="J14" s="328"/>
      <c r="K14" s="275">
        <f t="shared" si="0"/>
        <v>1.5024999999999999</v>
      </c>
      <c r="L14" s="275">
        <v>-10.6</v>
      </c>
      <c r="M14" s="1"/>
      <c r="N14" s="323"/>
      <c r="O14" s="1"/>
    </row>
    <row r="15" spans="1:15" x14ac:dyDescent="0.3">
      <c r="A15" s="334" t="s">
        <v>569</v>
      </c>
      <c r="B15" s="2">
        <f t="shared" si="1"/>
        <v>10</v>
      </c>
      <c r="C15" s="337"/>
      <c r="D15" s="337"/>
      <c r="E15" s="275">
        <f>'2011'!$N$3</f>
        <v>4.37</v>
      </c>
      <c r="F15" s="275">
        <f>'2012'!C3</f>
        <v>2.91</v>
      </c>
      <c r="G15" s="275">
        <f>'2012'!D3</f>
        <v>-2.1</v>
      </c>
      <c r="H15" s="275">
        <f>'2012'!E3</f>
        <v>3.8</v>
      </c>
      <c r="I15" s="328"/>
      <c r="J15" s="328"/>
      <c r="K15" s="275">
        <f t="shared" si="0"/>
        <v>2.2450000000000001</v>
      </c>
      <c r="L15" s="275">
        <v>-13.5</v>
      </c>
      <c r="M15" s="1"/>
      <c r="N15" s="323"/>
      <c r="O15" s="1"/>
    </row>
    <row r="16" spans="1:15" x14ac:dyDescent="0.3">
      <c r="A16" s="334" t="s">
        <v>570</v>
      </c>
      <c r="B16" s="2">
        <f t="shared" si="1"/>
        <v>4</v>
      </c>
      <c r="C16" s="337"/>
      <c r="D16" s="337"/>
      <c r="E16" s="275">
        <f>'2012'!$N$3</f>
        <v>3.1</v>
      </c>
      <c r="F16" s="275">
        <f>'2013'!C3</f>
        <v>0.89700000000000002</v>
      </c>
      <c r="G16" s="275">
        <f>'2013'!D3</f>
        <v>0.157</v>
      </c>
      <c r="H16" s="275">
        <f>'2013'!E3</f>
        <v>1.27</v>
      </c>
      <c r="I16" s="328"/>
      <c r="J16" s="328"/>
      <c r="K16" s="275">
        <f t="shared" si="0"/>
        <v>1.3559999999999999</v>
      </c>
      <c r="L16" s="275">
        <v>-12</v>
      </c>
      <c r="M16" s="1"/>
      <c r="N16" s="323"/>
      <c r="O16" s="1"/>
    </row>
    <row r="17" spans="1:17" x14ac:dyDescent="0.3">
      <c r="A17" s="334" t="s">
        <v>727</v>
      </c>
      <c r="B17" s="2">
        <f t="shared" si="1"/>
        <v>22</v>
      </c>
      <c r="C17" s="337"/>
      <c r="D17" s="337"/>
      <c r="E17" s="275">
        <f>'2013'!$N$3</f>
        <v>3.57</v>
      </c>
      <c r="F17" s="275">
        <f>'2014'!C3</f>
        <v>4.05</v>
      </c>
      <c r="G17" s="275">
        <f>'2014'!D3</f>
        <v>4.49</v>
      </c>
      <c r="H17" s="275">
        <f>'2014'!E3</f>
        <v>3.9</v>
      </c>
      <c r="I17" s="328"/>
      <c r="J17" s="328"/>
      <c r="K17" s="275">
        <f t="shared" si="0"/>
        <v>4.0024999999999995</v>
      </c>
      <c r="L17" s="275">
        <v>-2.5</v>
      </c>
      <c r="M17" s="1"/>
      <c r="N17" s="323"/>
      <c r="O17" s="1"/>
    </row>
    <row r="18" spans="1:17" x14ac:dyDescent="0.3">
      <c r="A18" s="334" t="s">
        <v>747</v>
      </c>
      <c r="B18" s="2">
        <f t="shared" si="1"/>
        <v>6</v>
      </c>
      <c r="C18" s="337"/>
      <c r="D18" s="337"/>
      <c r="E18" s="275">
        <f>'2014'!$N$3</f>
        <v>1.67</v>
      </c>
      <c r="F18" s="275">
        <f>'2015'!C3</f>
        <v>0.88700000000000001</v>
      </c>
      <c r="G18" s="275">
        <f>'2015'!D3</f>
        <v>0.59299999999999997</v>
      </c>
      <c r="H18" s="275">
        <f>'2015'!E3</f>
        <v>3.04</v>
      </c>
      <c r="I18" s="328"/>
      <c r="J18" s="328"/>
      <c r="K18" s="275">
        <f t="shared" si="0"/>
        <v>1.5474999999999999</v>
      </c>
      <c r="L18" s="275">
        <v>-6.7</v>
      </c>
      <c r="M18" s="1"/>
      <c r="N18" s="323"/>
      <c r="O18" s="1"/>
    </row>
    <row r="19" spans="1:17" x14ac:dyDescent="0.3">
      <c r="A19" s="334" t="s">
        <v>757</v>
      </c>
      <c r="B19" s="2">
        <f t="shared" si="1"/>
        <v>19</v>
      </c>
      <c r="C19" s="337"/>
      <c r="D19" s="337"/>
      <c r="E19" s="275">
        <v>7.72</v>
      </c>
      <c r="F19" s="275">
        <v>2.76</v>
      </c>
      <c r="G19" s="275">
        <v>2.5499999999999998</v>
      </c>
      <c r="H19" s="275">
        <v>2.2799999999999998</v>
      </c>
      <c r="I19" s="328"/>
      <c r="J19" s="328"/>
      <c r="K19" s="275">
        <f t="shared" si="0"/>
        <v>3.8275000000000001</v>
      </c>
      <c r="L19" s="275">
        <v>-6.2</v>
      </c>
      <c r="M19" s="1"/>
      <c r="N19" s="323"/>
      <c r="O19" s="1"/>
    </row>
    <row r="20" spans="1:17" x14ac:dyDescent="0.3">
      <c r="A20" s="334" t="s">
        <v>786</v>
      </c>
      <c r="B20" s="2">
        <f t="shared" si="1"/>
        <v>13</v>
      </c>
      <c r="C20" s="337"/>
      <c r="D20" s="337"/>
      <c r="E20" s="275">
        <v>1.4</v>
      </c>
      <c r="F20" s="275">
        <v>-1.03</v>
      </c>
      <c r="G20" s="275">
        <v>4.01</v>
      </c>
      <c r="H20" s="275">
        <v>5.77</v>
      </c>
      <c r="I20" s="328"/>
      <c r="J20" s="328"/>
      <c r="K20" s="275">
        <f t="shared" si="0"/>
        <v>2.5374999999999996</v>
      </c>
      <c r="L20" s="275">
        <v>-6.7</v>
      </c>
      <c r="M20" s="1"/>
      <c r="N20" s="323"/>
      <c r="O20" s="1"/>
    </row>
    <row r="21" spans="1:17" x14ac:dyDescent="0.3">
      <c r="A21" s="334" t="s">
        <v>787</v>
      </c>
      <c r="B21" s="2">
        <f t="shared" si="1"/>
        <v>9</v>
      </c>
      <c r="C21" s="337"/>
      <c r="D21" s="337"/>
      <c r="E21" s="275">
        <v>2.65</v>
      </c>
      <c r="F21" s="275">
        <v>4.25</v>
      </c>
      <c r="G21" s="275">
        <v>-1.05</v>
      </c>
      <c r="H21" s="275">
        <v>2.5499999999999998</v>
      </c>
      <c r="I21" s="328"/>
      <c r="J21" s="328"/>
      <c r="K21" s="275">
        <f t="shared" si="0"/>
        <v>2.1</v>
      </c>
      <c r="L21" s="275">
        <v>-8.6</v>
      </c>
      <c r="M21" s="1"/>
      <c r="N21" s="323"/>
      <c r="O21" s="1"/>
    </row>
    <row r="22" spans="1:17" x14ac:dyDescent="0.3">
      <c r="A22" s="334" t="s">
        <v>820</v>
      </c>
      <c r="B22" s="2">
        <f t="shared" si="1"/>
        <v>18</v>
      </c>
      <c r="C22" s="337"/>
      <c r="D22" s="337"/>
      <c r="E22" s="275">
        <v>4.51</v>
      </c>
      <c r="F22" s="275">
        <v>1.41</v>
      </c>
      <c r="G22" s="275">
        <v>2.2200000000000002</v>
      </c>
      <c r="H22" s="275">
        <v>5.4</v>
      </c>
      <c r="I22" s="328"/>
      <c r="J22" s="328"/>
      <c r="K22" s="275">
        <f t="shared" si="0"/>
        <v>3.3850000000000002</v>
      </c>
      <c r="L22" s="275">
        <v>-5.8</v>
      </c>
      <c r="M22" s="1"/>
      <c r="N22" s="323"/>
      <c r="O22" s="1"/>
    </row>
    <row r="23" spans="1:17" x14ac:dyDescent="0.3">
      <c r="A23" s="334" t="s">
        <v>821</v>
      </c>
      <c r="B23" s="2">
        <f t="shared" si="1"/>
        <v>20</v>
      </c>
      <c r="C23" s="337"/>
      <c r="D23" s="337"/>
      <c r="E23" s="275">
        <v>3.85</v>
      </c>
      <c r="F23" s="275">
        <v>3.43</v>
      </c>
      <c r="G23" s="275">
        <v>4.9400000000000004</v>
      </c>
      <c r="H23" s="275">
        <v>3.39</v>
      </c>
      <c r="I23" s="328"/>
      <c r="J23" s="328"/>
      <c r="K23" s="275">
        <f t="shared" si="0"/>
        <v>3.9025000000000003</v>
      </c>
      <c r="L23" s="275">
        <v>-3.1</v>
      </c>
      <c r="M23" s="1"/>
      <c r="N23" s="323"/>
      <c r="O23" s="1"/>
    </row>
    <row r="24" spans="1:17" x14ac:dyDescent="0.3">
      <c r="A24" s="334" t="s">
        <v>822</v>
      </c>
      <c r="B24" s="2">
        <f t="shared" si="1"/>
        <v>14</v>
      </c>
      <c r="C24" s="337"/>
      <c r="D24" s="337"/>
      <c r="E24" s="275">
        <v>4.49</v>
      </c>
      <c r="F24" s="275">
        <v>1.6</v>
      </c>
      <c r="G24" s="275">
        <v>2.84</v>
      </c>
      <c r="H24" s="275">
        <v>2.84</v>
      </c>
      <c r="I24" s="328"/>
      <c r="J24" s="328"/>
      <c r="K24" s="275">
        <f t="shared" si="0"/>
        <v>2.9424999999999999</v>
      </c>
      <c r="L24" s="275">
        <v>-7.8</v>
      </c>
      <c r="M24" s="1"/>
      <c r="N24" s="323"/>
      <c r="O24" s="1"/>
    </row>
    <row r="25" spans="1:17" x14ac:dyDescent="0.3">
      <c r="A25" s="334" t="s">
        <v>882</v>
      </c>
      <c r="B25" s="2">
        <f t="shared" si="1"/>
        <v>21</v>
      </c>
      <c r="C25" s="337"/>
      <c r="D25" s="337"/>
      <c r="E25" s="275">
        <v>5.05</v>
      </c>
      <c r="F25" s="275">
        <v>2.13</v>
      </c>
      <c r="G25" s="275">
        <v>4.45</v>
      </c>
      <c r="H25" s="275">
        <v>4.16</v>
      </c>
      <c r="I25" s="328"/>
      <c r="J25" s="328"/>
      <c r="K25" s="275">
        <f t="shared" si="0"/>
        <v>3.9474999999999998</v>
      </c>
      <c r="L25" s="275">
        <v>-3.5</v>
      </c>
      <c r="M25" s="1"/>
      <c r="N25" s="323"/>
      <c r="O25" s="1"/>
    </row>
    <row r="26" spans="1:17" x14ac:dyDescent="0.3">
      <c r="A26" s="334" t="s">
        <v>883</v>
      </c>
      <c r="B26" s="2"/>
      <c r="C26" s="337"/>
      <c r="D26" s="337"/>
      <c r="E26" s="275"/>
      <c r="F26" s="275"/>
      <c r="G26" s="275"/>
      <c r="H26" s="275"/>
      <c r="I26" s="328"/>
      <c r="J26" s="328"/>
      <c r="K26" s="275"/>
      <c r="L26" s="353"/>
      <c r="M26" s="1"/>
      <c r="N26" s="323"/>
      <c r="O26" s="1"/>
    </row>
    <row r="27" spans="1:17" x14ac:dyDescent="0.3">
      <c r="A27" s="338" t="s">
        <v>571</v>
      </c>
      <c r="B27" s="339"/>
      <c r="C27" s="340"/>
      <c r="D27" s="340"/>
      <c r="E27" s="340">
        <f>AVERAGE(E3:E26)</f>
        <v>2.7610000000000001</v>
      </c>
      <c r="F27" s="340">
        <f>AVERAGE(F3:F26)</f>
        <v>1.872173913043478</v>
      </c>
      <c r="G27" s="340">
        <f>AVERAGE(G3:G26)</f>
        <v>2.1333478260869563</v>
      </c>
      <c r="H27" s="340">
        <f>AVERAGE(H3:H26)</f>
        <v>3.3221739130434789</v>
      </c>
      <c r="I27" s="341"/>
      <c r="J27" s="341"/>
      <c r="K27" s="340">
        <f>AVERAGE(K3:K26)</f>
        <v>2.5221739130434786</v>
      </c>
      <c r="L27" s="342"/>
      <c r="M27" s="343"/>
      <c r="N27" s="344"/>
      <c r="O27" s="343"/>
      <c r="P27" s="345"/>
      <c r="Q27" s="345"/>
    </row>
    <row r="28" spans="1:17" x14ac:dyDescent="0.3">
      <c r="A28" s="346"/>
      <c r="B28" s="346"/>
      <c r="C28" s="347"/>
      <c r="D28" s="347"/>
      <c r="E28" s="347"/>
      <c r="F28" s="347"/>
      <c r="G28" s="347"/>
      <c r="H28" s="347"/>
      <c r="I28" s="347"/>
      <c r="J28" s="347"/>
      <c r="K28" s="348"/>
      <c r="L28" s="349"/>
      <c r="M28" s="350"/>
      <c r="N28" s="351"/>
      <c r="O28" s="350"/>
      <c r="P28" s="352"/>
      <c r="Q28" s="352"/>
    </row>
    <row r="29" spans="1:17" x14ac:dyDescent="0.3">
      <c r="A29" s="2" t="s">
        <v>546</v>
      </c>
      <c r="B29" s="35" t="s">
        <v>547</v>
      </c>
      <c r="C29" s="321"/>
      <c r="D29" s="321"/>
      <c r="E29" s="275" t="s">
        <v>572</v>
      </c>
      <c r="F29" s="275" t="s">
        <v>573</v>
      </c>
      <c r="G29" s="275" t="s">
        <v>574</v>
      </c>
      <c r="H29" s="275" t="s">
        <v>575</v>
      </c>
      <c r="I29" s="321"/>
      <c r="J29" s="321"/>
      <c r="K29" s="263" t="s">
        <v>576</v>
      </c>
      <c r="L29" s="353"/>
      <c r="M29" s="1"/>
      <c r="N29" s="323"/>
      <c r="O29" s="1"/>
    </row>
    <row r="30" spans="1:17" x14ac:dyDescent="0.3">
      <c r="A30" s="2" t="s">
        <v>554</v>
      </c>
      <c r="B30" s="324"/>
      <c r="C30" s="321"/>
      <c r="D30" s="321"/>
      <c r="E30" s="275">
        <v>6.8</v>
      </c>
      <c r="F30" s="275">
        <v>5.9</v>
      </c>
      <c r="G30" s="275">
        <v>6.9</v>
      </c>
      <c r="H30" s="275">
        <v>10.1</v>
      </c>
      <c r="I30" s="321"/>
      <c r="J30" s="321"/>
      <c r="K30" s="263">
        <f t="shared" ref="K30:K41" si="2">AVERAGE(E30:H30)</f>
        <v>7.4250000000000007</v>
      </c>
      <c r="L30" s="353"/>
      <c r="M30" s="1"/>
      <c r="N30" s="323"/>
      <c r="O30" s="1"/>
    </row>
    <row r="31" spans="1:17" x14ac:dyDescent="0.3">
      <c r="A31" s="2" t="s">
        <v>555</v>
      </c>
      <c r="B31" s="2">
        <f>RANK(K31,K$31:K$53,1)</f>
        <v>9</v>
      </c>
      <c r="C31" s="321"/>
      <c r="D31" s="321"/>
      <c r="E31" s="275">
        <v>7.6</v>
      </c>
      <c r="F31" s="275">
        <v>5.93</v>
      </c>
      <c r="G31" s="275">
        <v>8.41</v>
      </c>
      <c r="H31" s="275">
        <v>11.53</v>
      </c>
      <c r="I31" s="321"/>
      <c r="J31" s="321"/>
      <c r="K31" s="275">
        <f t="shared" si="2"/>
        <v>8.3674999999999997</v>
      </c>
      <c r="L31" s="353"/>
      <c r="M31" s="1"/>
      <c r="N31" s="323"/>
      <c r="O31" s="1"/>
    </row>
    <row r="32" spans="1:17" x14ac:dyDescent="0.3">
      <c r="A32" s="35" t="s">
        <v>556</v>
      </c>
      <c r="B32" s="2">
        <f t="shared" ref="B32:B53" si="3">RANK(K32,K$31:K$53,1)</f>
        <v>5</v>
      </c>
      <c r="C32" s="321"/>
      <c r="D32" s="321"/>
      <c r="E32" s="275">
        <v>7.56</v>
      </c>
      <c r="F32" s="275">
        <v>6.15</v>
      </c>
      <c r="G32" s="275">
        <v>7.93</v>
      </c>
      <c r="H32" s="275">
        <v>10.3</v>
      </c>
      <c r="I32" s="326"/>
      <c r="J32" s="326"/>
      <c r="K32" s="275">
        <f t="shared" si="2"/>
        <v>7.9850000000000003</v>
      </c>
      <c r="L32" s="353"/>
      <c r="M32" s="1"/>
      <c r="N32" s="323"/>
      <c r="O32" s="1"/>
    </row>
    <row r="33" spans="1:15" x14ac:dyDescent="0.3">
      <c r="A33" s="327" t="s">
        <v>557</v>
      </c>
      <c r="B33" s="2">
        <f t="shared" si="3"/>
        <v>13</v>
      </c>
      <c r="C33" s="328"/>
      <c r="D33" s="328"/>
      <c r="E33" s="275">
        <v>5.63</v>
      </c>
      <c r="F33" s="275">
        <v>8.08</v>
      </c>
      <c r="G33" s="275">
        <v>10.6</v>
      </c>
      <c r="H33" s="275">
        <v>12</v>
      </c>
      <c r="I33" s="321"/>
      <c r="J33" s="321"/>
      <c r="K33" s="275">
        <f t="shared" si="2"/>
        <v>9.0775000000000006</v>
      </c>
      <c r="L33" s="353"/>
      <c r="M33" s="1"/>
      <c r="N33" s="323"/>
      <c r="O33" s="1"/>
    </row>
    <row r="34" spans="1:15" x14ac:dyDescent="0.3">
      <c r="A34" s="354" t="s">
        <v>559</v>
      </c>
      <c r="B34" s="2">
        <f t="shared" si="3"/>
        <v>14</v>
      </c>
      <c r="C34" s="330"/>
      <c r="D34" s="330"/>
      <c r="E34" s="275">
        <v>7.93</v>
      </c>
      <c r="F34" s="275">
        <v>6.8</v>
      </c>
      <c r="G34" s="275">
        <v>7.49</v>
      </c>
      <c r="H34" s="275">
        <v>14.1</v>
      </c>
      <c r="I34" s="321"/>
      <c r="J34" s="321"/>
      <c r="K34" s="275">
        <f t="shared" si="2"/>
        <v>9.08</v>
      </c>
      <c r="L34" s="329" t="s">
        <v>577</v>
      </c>
      <c r="M34" s="1"/>
      <c r="N34" s="323"/>
      <c r="O34" s="1"/>
    </row>
    <row r="35" spans="1:15" x14ac:dyDescent="0.3">
      <c r="A35" s="2" t="s">
        <v>561</v>
      </c>
      <c r="B35" s="2">
        <f t="shared" si="3"/>
        <v>12</v>
      </c>
      <c r="C35" s="321"/>
      <c r="D35" s="321"/>
      <c r="E35" s="275">
        <v>7.68</v>
      </c>
      <c r="F35" s="275">
        <v>7.98</v>
      </c>
      <c r="G35" s="275">
        <v>8.83</v>
      </c>
      <c r="H35" s="275">
        <v>11.3</v>
      </c>
      <c r="I35" s="330"/>
      <c r="J35" s="330"/>
      <c r="K35" s="275">
        <f t="shared" si="2"/>
        <v>8.9475000000000016</v>
      </c>
      <c r="L35" s="331" t="s">
        <v>578</v>
      </c>
      <c r="M35" s="1"/>
      <c r="N35" s="323"/>
      <c r="O35" s="1"/>
    </row>
    <row r="36" spans="1:15" x14ac:dyDescent="0.3">
      <c r="A36" s="2" t="s">
        <v>562</v>
      </c>
      <c r="B36" s="2">
        <f t="shared" si="3"/>
        <v>8</v>
      </c>
      <c r="C36" s="321"/>
      <c r="D36" s="321"/>
      <c r="E36" s="275">
        <v>6.44</v>
      </c>
      <c r="F36" s="275">
        <v>8.6999999999999993</v>
      </c>
      <c r="G36" s="275">
        <v>6.31</v>
      </c>
      <c r="H36" s="275">
        <v>11.6</v>
      </c>
      <c r="I36" s="330"/>
      <c r="J36" s="330"/>
      <c r="K36" s="275">
        <f t="shared" si="2"/>
        <v>8.2624999999999993</v>
      </c>
      <c r="L36" s="353"/>
      <c r="M36" s="1"/>
      <c r="N36" s="323"/>
      <c r="O36" s="1"/>
    </row>
    <row r="37" spans="1:15" x14ac:dyDescent="0.3">
      <c r="A37" s="35" t="s">
        <v>563</v>
      </c>
      <c r="B37" s="2">
        <f t="shared" si="3"/>
        <v>3</v>
      </c>
      <c r="C37" s="330"/>
      <c r="D37" s="330"/>
      <c r="E37" s="275">
        <v>7.1</v>
      </c>
      <c r="F37" s="275">
        <v>5.61</v>
      </c>
      <c r="G37" s="275">
        <v>6.22</v>
      </c>
      <c r="H37" s="275">
        <v>9.8000000000000007</v>
      </c>
      <c r="I37" s="332"/>
      <c r="J37" s="332"/>
      <c r="K37" s="275">
        <f t="shared" si="2"/>
        <v>7.1825000000000001</v>
      </c>
      <c r="L37" s="353"/>
      <c r="M37" s="1"/>
      <c r="N37" s="323"/>
      <c r="O37" s="1"/>
    </row>
    <row r="38" spans="1:15" x14ac:dyDescent="0.3">
      <c r="A38" s="355" t="s">
        <v>564</v>
      </c>
      <c r="B38" s="2">
        <f t="shared" si="3"/>
        <v>22</v>
      </c>
      <c r="C38" s="326"/>
      <c r="D38" s="326"/>
      <c r="E38" s="275">
        <v>8.74</v>
      </c>
      <c r="F38" s="275">
        <v>10.3</v>
      </c>
      <c r="G38" s="275">
        <v>10.199999999999999</v>
      </c>
      <c r="H38" s="275">
        <v>12.7</v>
      </c>
      <c r="I38" s="328"/>
      <c r="J38" s="328"/>
      <c r="K38" s="275">
        <f t="shared" si="2"/>
        <v>10.484999999999999</v>
      </c>
      <c r="L38" s="353"/>
      <c r="M38" s="1"/>
      <c r="N38" s="323"/>
      <c r="O38" s="1"/>
    </row>
    <row r="39" spans="1:15" x14ac:dyDescent="0.3">
      <c r="A39" s="334" t="s">
        <v>565</v>
      </c>
      <c r="B39" s="2">
        <f t="shared" si="3"/>
        <v>16</v>
      </c>
      <c r="C39" s="335"/>
      <c r="D39" s="335"/>
      <c r="E39" s="275">
        <v>7.37</v>
      </c>
      <c r="F39" s="275">
        <v>9.61</v>
      </c>
      <c r="G39" s="275">
        <v>10.8</v>
      </c>
      <c r="H39" s="275">
        <v>10.7</v>
      </c>
      <c r="I39" s="328"/>
      <c r="J39" s="328"/>
      <c r="K39" s="275">
        <f t="shared" si="2"/>
        <v>9.620000000000001</v>
      </c>
      <c r="L39" s="353"/>
      <c r="M39" s="1"/>
      <c r="N39" s="323"/>
      <c r="O39" s="1"/>
    </row>
    <row r="40" spans="1:15" x14ac:dyDescent="0.3">
      <c r="A40" s="334" t="s">
        <v>566</v>
      </c>
      <c r="B40" s="2">
        <f t="shared" si="3"/>
        <v>4</v>
      </c>
      <c r="C40" s="335"/>
      <c r="D40" s="335"/>
      <c r="E40" s="275">
        <v>5.76</v>
      </c>
      <c r="F40" s="275">
        <v>4.0199999999999996</v>
      </c>
      <c r="G40" s="275">
        <v>7.71</v>
      </c>
      <c r="H40" s="275">
        <v>12.4</v>
      </c>
      <c r="I40" s="328"/>
      <c r="J40" s="328"/>
      <c r="K40" s="275">
        <f t="shared" si="2"/>
        <v>7.4725000000000001</v>
      </c>
      <c r="L40" s="353"/>
      <c r="M40" s="1"/>
      <c r="N40" s="323"/>
      <c r="O40" s="1"/>
    </row>
    <row r="41" spans="1:15" x14ac:dyDescent="0.3">
      <c r="A41" s="336" t="s">
        <v>567</v>
      </c>
      <c r="B41" s="2">
        <f t="shared" si="3"/>
        <v>2</v>
      </c>
      <c r="C41" s="337"/>
      <c r="D41" s="337"/>
      <c r="E41" s="275">
        <v>6.21</v>
      </c>
      <c r="F41" s="275">
        <v>3.15</v>
      </c>
      <c r="G41" s="275">
        <v>6.57</v>
      </c>
      <c r="H41" s="275">
        <v>11.9</v>
      </c>
      <c r="I41" s="328"/>
      <c r="J41" s="328"/>
      <c r="K41" s="275">
        <f t="shared" si="2"/>
        <v>6.9574999999999996</v>
      </c>
      <c r="L41" s="353"/>
      <c r="M41" s="1"/>
      <c r="N41" s="323"/>
      <c r="O41" s="1"/>
    </row>
    <row r="42" spans="1:15" x14ac:dyDescent="0.3">
      <c r="A42" s="334" t="s">
        <v>568</v>
      </c>
      <c r="B42" s="2">
        <f t="shared" si="3"/>
        <v>7</v>
      </c>
      <c r="C42" s="337"/>
      <c r="D42" s="337"/>
      <c r="E42" s="275">
        <v>3</v>
      </c>
      <c r="F42" s="275">
        <v>7.08</v>
      </c>
      <c r="G42" s="275">
        <v>9.17</v>
      </c>
      <c r="H42" s="275">
        <v>13.6</v>
      </c>
      <c r="I42" s="328"/>
      <c r="J42" s="328"/>
      <c r="K42" s="275">
        <f t="shared" ref="K42:K53" si="4">AVERAGE(E42:H42)</f>
        <v>8.2125000000000004</v>
      </c>
      <c r="L42" s="353"/>
      <c r="M42" s="1"/>
      <c r="N42" s="323"/>
      <c r="O42" s="1"/>
    </row>
    <row r="43" spans="1:15" x14ac:dyDescent="0.3">
      <c r="A43" s="334" t="s">
        <v>569</v>
      </c>
      <c r="B43" s="2">
        <f t="shared" si="3"/>
        <v>17</v>
      </c>
      <c r="C43" s="337"/>
      <c r="D43" s="337"/>
      <c r="E43" s="275">
        <v>10.199999999999999</v>
      </c>
      <c r="F43" s="275">
        <v>8.6999999999999993</v>
      </c>
      <c r="G43" s="275">
        <v>5.07</v>
      </c>
      <c r="H43" s="275">
        <v>14.6</v>
      </c>
      <c r="I43" s="328"/>
      <c r="J43" s="328"/>
      <c r="K43" s="275">
        <f t="shared" si="4"/>
        <v>9.6425000000000001</v>
      </c>
      <c r="L43" s="353"/>
      <c r="M43" s="1"/>
      <c r="N43" s="323"/>
      <c r="O43" s="1"/>
    </row>
    <row r="44" spans="1:15" x14ac:dyDescent="0.3">
      <c r="A44" s="334" t="s">
        <v>570</v>
      </c>
      <c r="B44" s="2">
        <f t="shared" si="3"/>
        <v>1</v>
      </c>
      <c r="C44" s="337"/>
      <c r="D44" s="337"/>
      <c r="E44" s="275">
        <v>8.5</v>
      </c>
      <c r="F44" s="275">
        <f>'2013'!C26</f>
        <v>5.69</v>
      </c>
      <c r="G44" s="275">
        <f>'2013'!D26</f>
        <v>5.34</v>
      </c>
      <c r="H44" s="275">
        <f>'2013'!E26</f>
        <v>7.65</v>
      </c>
      <c r="I44" s="328"/>
      <c r="J44" s="328"/>
      <c r="K44" s="275">
        <f t="shared" si="4"/>
        <v>6.7949999999999999</v>
      </c>
      <c r="L44" s="353"/>
      <c r="M44" s="1"/>
      <c r="N44" s="323"/>
      <c r="O44" s="1"/>
    </row>
    <row r="45" spans="1:15" x14ac:dyDescent="0.3">
      <c r="A45" s="334" t="s">
        <v>727</v>
      </c>
      <c r="B45" s="2">
        <f t="shared" si="3"/>
        <v>21</v>
      </c>
      <c r="C45" s="337"/>
      <c r="D45" s="337"/>
      <c r="E45" s="275">
        <v>9.5299999999999994</v>
      </c>
      <c r="F45" s="275">
        <v>9.8000000000000007</v>
      </c>
      <c r="G45" s="275">
        <v>10.8</v>
      </c>
      <c r="H45" s="275">
        <v>11.727142857142857</v>
      </c>
      <c r="I45" s="328"/>
      <c r="J45" s="328"/>
      <c r="K45" s="275">
        <f t="shared" si="4"/>
        <v>10.464285714285714</v>
      </c>
      <c r="L45" s="353"/>
      <c r="M45" s="1"/>
      <c r="N45" s="323"/>
      <c r="O45" s="1"/>
    </row>
    <row r="46" spans="1:15" x14ac:dyDescent="0.3">
      <c r="A46" s="334" t="s">
        <v>747</v>
      </c>
      <c r="B46" s="2">
        <f t="shared" si="3"/>
        <v>10</v>
      </c>
      <c r="C46" s="337"/>
      <c r="D46" s="337"/>
      <c r="E46" s="275">
        <f>'2014'!N26</f>
        <v>7.37</v>
      </c>
      <c r="F46" s="275">
        <f>'2015'!C26</f>
        <v>7.79</v>
      </c>
      <c r="G46" s="275">
        <f>'2015'!D26</f>
        <v>7.41</v>
      </c>
      <c r="H46" s="275">
        <f>'2015'!E26</f>
        <v>11.5</v>
      </c>
      <c r="I46" s="328"/>
      <c r="J46" s="328"/>
      <c r="K46" s="275">
        <f t="shared" si="4"/>
        <v>8.5175000000000001</v>
      </c>
      <c r="L46" s="353"/>
      <c r="M46" s="1"/>
      <c r="N46" s="323"/>
      <c r="O46" s="1"/>
    </row>
    <row r="47" spans="1:15" x14ac:dyDescent="0.3">
      <c r="A47" s="334" t="s">
        <v>757</v>
      </c>
      <c r="B47" s="2">
        <f t="shared" si="3"/>
        <v>18</v>
      </c>
      <c r="C47" s="337"/>
      <c r="D47" s="337"/>
      <c r="E47" s="275">
        <v>12</v>
      </c>
      <c r="F47" s="275">
        <v>8.26</v>
      </c>
      <c r="G47" s="275">
        <v>8.36</v>
      </c>
      <c r="H47" s="275">
        <v>10.7</v>
      </c>
      <c r="I47" s="328"/>
      <c r="J47" s="328"/>
      <c r="K47" s="275">
        <f t="shared" si="4"/>
        <v>9.8299999999999983</v>
      </c>
      <c r="L47" s="353"/>
      <c r="M47" s="1"/>
      <c r="N47" s="323"/>
      <c r="O47" s="1"/>
    </row>
    <row r="48" spans="1:15" x14ac:dyDescent="0.3">
      <c r="A48" s="334" t="s">
        <v>786</v>
      </c>
      <c r="B48" s="2">
        <f t="shared" si="3"/>
        <v>11</v>
      </c>
      <c r="C48" s="337"/>
      <c r="D48" s="337"/>
      <c r="E48" s="275">
        <v>7.46</v>
      </c>
      <c r="F48" s="275">
        <v>4.9400000000000004</v>
      </c>
      <c r="G48" s="275">
        <v>8.9600000000000009</v>
      </c>
      <c r="H48" s="275">
        <v>13.9</v>
      </c>
      <c r="I48" s="328"/>
      <c r="J48" s="328"/>
      <c r="K48" s="275">
        <f t="shared" si="4"/>
        <v>8.8149999999999995</v>
      </c>
      <c r="L48" s="353"/>
      <c r="M48" s="1"/>
      <c r="N48" s="323"/>
      <c r="O48" s="1"/>
    </row>
    <row r="49" spans="1:17" x14ac:dyDescent="0.3">
      <c r="A49" s="334" t="s">
        <v>787</v>
      </c>
      <c r="B49" s="2">
        <f t="shared" si="3"/>
        <v>6</v>
      </c>
      <c r="C49" s="337"/>
      <c r="D49" s="337"/>
      <c r="E49" s="275">
        <v>7.82</v>
      </c>
      <c r="F49" s="275">
        <v>9.0500000000000007</v>
      </c>
      <c r="G49" s="275">
        <v>5.57</v>
      </c>
      <c r="H49" s="275">
        <v>9.73</v>
      </c>
      <c r="I49" s="328"/>
      <c r="J49" s="328"/>
      <c r="K49" s="275">
        <f t="shared" si="4"/>
        <v>8.0425000000000004</v>
      </c>
      <c r="L49" s="353"/>
      <c r="M49" s="1"/>
      <c r="N49" s="323"/>
      <c r="O49" s="1"/>
    </row>
    <row r="50" spans="1:17" x14ac:dyDescent="0.3">
      <c r="A50" s="334" t="s">
        <v>820</v>
      </c>
      <c r="B50" s="2">
        <f t="shared" si="3"/>
        <v>19</v>
      </c>
      <c r="C50" s="337"/>
      <c r="D50" s="337"/>
      <c r="E50" s="275">
        <v>9.0399999999999991</v>
      </c>
      <c r="F50" s="275">
        <v>6.18</v>
      </c>
      <c r="G50" s="275">
        <v>11.8</v>
      </c>
      <c r="H50" s="275">
        <v>12.5</v>
      </c>
      <c r="I50" s="328"/>
      <c r="J50" s="328"/>
      <c r="K50" s="275">
        <f t="shared" si="4"/>
        <v>9.879999999999999</v>
      </c>
      <c r="L50" s="353"/>
      <c r="M50" s="1"/>
      <c r="N50" s="323"/>
      <c r="O50" s="1"/>
    </row>
    <row r="51" spans="1:17" x14ac:dyDescent="0.3">
      <c r="A51" s="334" t="s">
        <v>821</v>
      </c>
      <c r="B51" s="2">
        <f t="shared" si="3"/>
        <v>20</v>
      </c>
      <c r="C51" s="337"/>
      <c r="D51" s="337"/>
      <c r="E51" s="275">
        <v>9.25</v>
      </c>
      <c r="F51" s="275">
        <v>8.83</v>
      </c>
      <c r="G51" s="275">
        <v>10.7</v>
      </c>
      <c r="H51" s="275">
        <v>11.6</v>
      </c>
      <c r="I51" s="328"/>
      <c r="J51" s="328"/>
      <c r="K51" s="275">
        <f t="shared" si="4"/>
        <v>10.094999999999999</v>
      </c>
      <c r="L51" s="353"/>
      <c r="M51" s="1"/>
      <c r="N51" s="323"/>
      <c r="O51" s="1"/>
    </row>
    <row r="52" spans="1:17" x14ac:dyDescent="0.3">
      <c r="A52" s="334" t="s">
        <v>822</v>
      </c>
      <c r="B52" s="2">
        <f t="shared" si="3"/>
        <v>15</v>
      </c>
      <c r="C52" s="337"/>
      <c r="D52" s="337"/>
      <c r="E52" s="275">
        <v>9.0299999999999994</v>
      </c>
      <c r="F52" s="275">
        <v>6.63</v>
      </c>
      <c r="G52" s="275">
        <v>9.32</v>
      </c>
      <c r="H52" s="275">
        <v>12.6</v>
      </c>
      <c r="I52" s="328"/>
      <c r="J52" s="328"/>
      <c r="K52" s="275">
        <f t="shared" si="4"/>
        <v>9.3949999999999996</v>
      </c>
      <c r="L52" s="353"/>
      <c r="M52" s="1"/>
      <c r="N52" s="323"/>
      <c r="O52" s="1"/>
    </row>
    <row r="53" spans="1:17" x14ac:dyDescent="0.3">
      <c r="A53" s="334" t="s">
        <v>882</v>
      </c>
      <c r="B53" s="2">
        <f t="shared" si="3"/>
        <v>23</v>
      </c>
      <c r="C53" s="337"/>
      <c r="D53" s="337"/>
      <c r="E53" s="275">
        <v>9.24</v>
      </c>
      <c r="F53" s="275">
        <v>8.01</v>
      </c>
      <c r="G53" s="275">
        <v>11</v>
      </c>
      <c r="H53" s="275">
        <v>14.2</v>
      </c>
      <c r="I53" s="328"/>
      <c r="J53" s="328"/>
      <c r="K53" s="275">
        <f t="shared" si="4"/>
        <v>10.612500000000001</v>
      </c>
      <c r="L53" s="353"/>
      <c r="M53" s="1"/>
      <c r="N53" s="323"/>
      <c r="O53" s="1"/>
    </row>
    <row r="54" spans="1:17" x14ac:dyDescent="0.3">
      <c r="A54" s="334" t="s">
        <v>883</v>
      </c>
      <c r="B54" s="2"/>
      <c r="C54" s="337"/>
      <c r="D54" s="337"/>
      <c r="E54" s="275"/>
      <c r="F54" s="275"/>
      <c r="G54" s="275"/>
      <c r="H54" s="275"/>
      <c r="I54" s="328"/>
      <c r="J54" s="328"/>
      <c r="K54" s="275"/>
      <c r="L54" s="353"/>
      <c r="M54" s="1"/>
      <c r="N54" s="323"/>
      <c r="O54" s="1"/>
    </row>
    <row r="55" spans="1:17" x14ac:dyDescent="0.3">
      <c r="A55" s="338" t="s">
        <v>571</v>
      </c>
      <c r="B55" s="339"/>
      <c r="C55" s="328"/>
      <c r="D55" s="328"/>
      <c r="E55" s="340">
        <f>AVERAGE(E31:E54)</f>
        <v>7.8460869565217397</v>
      </c>
      <c r="F55" s="340">
        <f t="shared" ref="F55:K55" si="5">AVERAGE(F31:F54)</f>
        <v>7.2734782608695658</v>
      </c>
      <c r="G55" s="340">
        <f t="shared" si="5"/>
        <v>8.4595652173913045</v>
      </c>
      <c r="H55" s="340">
        <f t="shared" si="5"/>
        <v>11.853788819875776</v>
      </c>
      <c r="I55" s="328"/>
      <c r="J55" s="328"/>
      <c r="K55" s="340">
        <f t="shared" si="5"/>
        <v>8.8582298136645967</v>
      </c>
      <c r="L55" s="342"/>
      <c r="M55" s="343"/>
      <c r="N55" s="344"/>
      <c r="O55" s="343"/>
      <c r="P55" s="345"/>
      <c r="Q55" s="345"/>
    </row>
    <row r="56" spans="1:17" x14ac:dyDescent="0.3">
      <c r="A56" s="346"/>
      <c r="B56" s="346"/>
      <c r="C56" s="347"/>
      <c r="D56" s="347"/>
      <c r="E56" s="347"/>
      <c r="F56" s="347"/>
      <c r="G56" s="347"/>
      <c r="H56" s="347"/>
      <c r="I56" s="347"/>
      <c r="J56" s="347"/>
      <c r="K56" s="348"/>
      <c r="L56" s="349"/>
      <c r="M56" s="350"/>
      <c r="N56" s="351"/>
      <c r="O56" s="350"/>
      <c r="P56" s="352"/>
      <c r="Q56" s="352"/>
    </row>
    <row r="57" spans="1:17" x14ac:dyDescent="0.3">
      <c r="A57" s="2" t="s">
        <v>546</v>
      </c>
      <c r="B57" s="35" t="s">
        <v>547</v>
      </c>
      <c r="C57" s="321"/>
      <c r="D57" s="321"/>
      <c r="E57" s="275" t="s">
        <v>579</v>
      </c>
      <c r="F57" s="275" t="s">
        <v>580</v>
      </c>
      <c r="G57" s="275" t="s">
        <v>581</v>
      </c>
      <c r="H57" s="275" t="s">
        <v>582</v>
      </c>
      <c r="I57" s="321"/>
      <c r="J57" s="321"/>
      <c r="K57" s="263" t="s">
        <v>583</v>
      </c>
      <c r="L57" s="353"/>
      <c r="M57" s="1"/>
      <c r="N57" s="323"/>
      <c r="O57" s="1"/>
    </row>
    <row r="58" spans="1:17" x14ac:dyDescent="0.3">
      <c r="A58" s="2" t="s">
        <v>554</v>
      </c>
      <c r="B58" s="324"/>
      <c r="C58" s="321"/>
      <c r="D58" s="321"/>
      <c r="E58" s="275">
        <f t="shared" ref="E58:H77" si="6">(E2+E30)/2</f>
        <v>4.4000000000000004</v>
      </c>
      <c r="F58" s="275">
        <f t="shared" si="6"/>
        <v>3.45</v>
      </c>
      <c r="G58" s="275">
        <f t="shared" si="6"/>
        <v>4</v>
      </c>
      <c r="H58" s="275">
        <f t="shared" si="6"/>
        <v>6.55</v>
      </c>
      <c r="I58" s="321"/>
      <c r="J58" s="321"/>
      <c r="K58" s="263">
        <f t="shared" ref="K58:K81" si="7">(K2+K30)/2</f>
        <v>4.6000000000000005</v>
      </c>
      <c r="L58" s="353"/>
      <c r="M58" s="1"/>
      <c r="N58" s="323"/>
      <c r="O58" s="1"/>
    </row>
    <row r="59" spans="1:17" x14ac:dyDescent="0.3">
      <c r="A59" s="2" t="s">
        <v>555</v>
      </c>
      <c r="B59" s="2">
        <f>RANK(K59,K$59:K$81,1)</f>
        <v>9</v>
      </c>
      <c r="C59" s="321"/>
      <c r="D59" s="321"/>
      <c r="E59" s="275">
        <f t="shared" si="6"/>
        <v>5.3</v>
      </c>
      <c r="F59" s="275">
        <f t="shared" si="6"/>
        <v>3.2199999999999998</v>
      </c>
      <c r="G59" s="275">
        <f t="shared" si="6"/>
        <v>5.78</v>
      </c>
      <c r="H59" s="275">
        <f t="shared" si="6"/>
        <v>7.43</v>
      </c>
      <c r="I59" s="326"/>
      <c r="J59" s="326"/>
      <c r="K59" s="275">
        <f t="shared" si="7"/>
        <v>5.4325000000000001</v>
      </c>
      <c r="L59" s="353"/>
      <c r="M59" s="1"/>
      <c r="N59" s="323"/>
      <c r="O59" s="1"/>
    </row>
    <row r="60" spans="1:17" x14ac:dyDescent="0.3">
      <c r="A60" s="2" t="s">
        <v>556</v>
      </c>
      <c r="B60" s="2">
        <f t="shared" ref="B60:B81" si="8">RANK(K60,K$59:K$81,1)</f>
        <v>11</v>
      </c>
      <c r="C60" s="328"/>
      <c r="D60" s="328"/>
      <c r="E60" s="275">
        <f t="shared" si="6"/>
        <v>5.875</v>
      </c>
      <c r="F60" s="275">
        <f t="shared" si="6"/>
        <v>3.9050000000000002</v>
      </c>
      <c r="G60" s="275">
        <f t="shared" si="6"/>
        <v>5.09</v>
      </c>
      <c r="H60" s="275">
        <f t="shared" si="6"/>
        <v>7.44</v>
      </c>
      <c r="I60" s="321"/>
      <c r="J60" s="321"/>
      <c r="K60" s="275">
        <f t="shared" si="7"/>
        <v>5.5775000000000006</v>
      </c>
      <c r="L60" s="353"/>
      <c r="M60" s="1"/>
      <c r="N60" s="323"/>
      <c r="O60" s="1"/>
    </row>
    <row r="61" spans="1:17" x14ac:dyDescent="0.3">
      <c r="A61" s="327" t="s">
        <v>557</v>
      </c>
      <c r="B61" s="2">
        <f t="shared" si="8"/>
        <v>15</v>
      </c>
      <c r="C61" s="330"/>
      <c r="D61" s="330"/>
      <c r="E61" s="275">
        <f t="shared" si="6"/>
        <v>3.13</v>
      </c>
      <c r="F61" s="275">
        <f t="shared" si="6"/>
        <v>5.6349999999999998</v>
      </c>
      <c r="G61" s="275">
        <f t="shared" si="6"/>
        <v>7.835</v>
      </c>
      <c r="H61" s="275">
        <f t="shared" si="6"/>
        <v>7.9350000000000005</v>
      </c>
      <c r="I61" s="321"/>
      <c r="J61" s="321"/>
      <c r="K61" s="275">
        <f t="shared" si="7"/>
        <v>6.1337500000000009</v>
      </c>
      <c r="L61" s="329" t="s">
        <v>584</v>
      </c>
      <c r="M61" s="1"/>
      <c r="N61" s="323"/>
      <c r="O61" s="1"/>
    </row>
    <row r="62" spans="1:17" x14ac:dyDescent="0.3">
      <c r="A62" s="2" t="s">
        <v>559</v>
      </c>
      <c r="B62" s="2">
        <f t="shared" si="8"/>
        <v>10</v>
      </c>
      <c r="C62" s="321"/>
      <c r="D62" s="321"/>
      <c r="E62" s="275">
        <f t="shared" si="6"/>
        <v>6.2149999999999999</v>
      </c>
      <c r="F62" s="275">
        <f t="shared" si="6"/>
        <v>3.57</v>
      </c>
      <c r="G62" s="275">
        <f t="shared" si="6"/>
        <v>3.3450000000000002</v>
      </c>
      <c r="H62" s="275">
        <f t="shared" si="6"/>
        <v>8.66</v>
      </c>
      <c r="I62" s="330"/>
      <c r="J62" s="330"/>
      <c r="K62" s="275">
        <f t="shared" si="7"/>
        <v>5.4474999999999998</v>
      </c>
      <c r="L62" s="331" t="s">
        <v>585</v>
      </c>
      <c r="M62" s="1"/>
      <c r="N62" s="323"/>
      <c r="O62" s="1"/>
    </row>
    <row r="63" spans="1:17" x14ac:dyDescent="0.3">
      <c r="A63" s="2" t="s">
        <v>561</v>
      </c>
      <c r="B63" s="2">
        <f t="shared" si="8"/>
        <v>12</v>
      </c>
      <c r="C63" s="321"/>
      <c r="D63" s="321"/>
      <c r="E63" s="275">
        <f t="shared" si="6"/>
        <v>4.9049999999999994</v>
      </c>
      <c r="F63" s="275">
        <f t="shared" si="6"/>
        <v>5.26</v>
      </c>
      <c r="G63" s="275">
        <f t="shared" si="6"/>
        <v>5.6749999999999998</v>
      </c>
      <c r="H63" s="275">
        <f t="shared" si="6"/>
        <v>6.7650000000000006</v>
      </c>
      <c r="I63" s="330"/>
      <c r="J63" s="330"/>
      <c r="K63" s="275">
        <f t="shared" si="7"/>
        <v>5.651250000000001</v>
      </c>
      <c r="L63" s="353"/>
      <c r="M63" s="1"/>
      <c r="N63" s="323"/>
      <c r="O63" s="1"/>
    </row>
    <row r="64" spans="1:17" x14ac:dyDescent="0.3">
      <c r="A64" s="35" t="s">
        <v>562</v>
      </c>
      <c r="B64" s="2">
        <f t="shared" si="8"/>
        <v>8</v>
      </c>
      <c r="C64" s="330"/>
      <c r="D64" s="330"/>
      <c r="E64" s="275">
        <f t="shared" si="6"/>
        <v>3.89</v>
      </c>
      <c r="F64" s="275">
        <f t="shared" si="6"/>
        <v>5.85</v>
      </c>
      <c r="G64" s="275">
        <f t="shared" si="6"/>
        <v>3.4819999999999998</v>
      </c>
      <c r="H64" s="275">
        <f t="shared" si="6"/>
        <v>7.4550000000000001</v>
      </c>
      <c r="I64" s="332"/>
      <c r="J64" s="332"/>
      <c r="K64" s="275">
        <f t="shared" si="7"/>
        <v>5.1692499999999999</v>
      </c>
      <c r="L64" s="353"/>
      <c r="M64" s="1"/>
      <c r="N64" s="323"/>
      <c r="O64" s="1"/>
    </row>
    <row r="65" spans="1:15" x14ac:dyDescent="0.3">
      <c r="A65" s="334" t="s">
        <v>563</v>
      </c>
      <c r="B65" s="2">
        <f t="shared" si="8"/>
        <v>4</v>
      </c>
      <c r="C65" s="326"/>
      <c r="D65" s="326"/>
      <c r="E65" s="275">
        <f t="shared" si="6"/>
        <v>4.04</v>
      </c>
      <c r="F65" s="275">
        <f t="shared" si="6"/>
        <v>3.113</v>
      </c>
      <c r="G65" s="275">
        <f t="shared" si="6"/>
        <v>3.7549999999999999</v>
      </c>
      <c r="H65" s="275">
        <f t="shared" si="6"/>
        <v>5.91</v>
      </c>
      <c r="I65" s="328"/>
      <c r="J65" s="328"/>
      <c r="K65" s="275">
        <f t="shared" si="7"/>
        <v>4.2045000000000003</v>
      </c>
      <c r="L65" s="353"/>
      <c r="M65" s="1"/>
      <c r="N65" s="323"/>
      <c r="O65" s="1"/>
    </row>
    <row r="66" spans="1:15" x14ac:dyDescent="0.3">
      <c r="A66" s="333" t="s">
        <v>564</v>
      </c>
      <c r="B66" s="2">
        <f t="shared" si="8"/>
        <v>22</v>
      </c>
      <c r="C66" s="335"/>
      <c r="D66" s="335"/>
      <c r="E66" s="275">
        <f t="shared" si="6"/>
        <v>5.9950000000000001</v>
      </c>
      <c r="F66" s="275">
        <f t="shared" si="6"/>
        <v>7.8800000000000008</v>
      </c>
      <c r="G66" s="275">
        <f t="shared" si="6"/>
        <v>7.2050000000000001</v>
      </c>
      <c r="H66" s="275">
        <f t="shared" si="6"/>
        <v>7.9449999999999994</v>
      </c>
      <c r="I66" s="328"/>
      <c r="J66" s="328"/>
      <c r="K66" s="275">
        <f t="shared" si="7"/>
        <v>7.2562499999999996</v>
      </c>
      <c r="L66" s="353"/>
      <c r="M66" s="1"/>
      <c r="N66" s="323"/>
      <c r="O66" s="1"/>
    </row>
    <row r="67" spans="1:15" x14ac:dyDescent="0.3">
      <c r="A67" s="334" t="s">
        <v>565</v>
      </c>
      <c r="B67" s="2">
        <f t="shared" si="8"/>
        <v>17</v>
      </c>
      <c r="C67" s="335"/>
      <c r="D67" s="335"/>
      <c r="E67" s="275">
        <f t="shared" si="6"/>
        <v>4.5650000000000004</v>
      </c>
      <c r="F67" s="275">
        <f t="shared" si="6"/>
        <v>7.0649999999999995</v>
      </c>
      <c r="G67" s="275">
        <f t="shared" si="6"/>
        <v>6.4600000000000009</v>
      </c>
      <c r="H67" s="275">
        <f t="shared" si="6"/>
        <v>7.4399999999999995</v>
      </c>
      <c r="I67" s="328"/>
      <c r="J67" s="328"/>
      <c r="K67" s="275">
        <f t="shared" si="7"/>
        <v>6.3825000000000003</v>
      </c>
      <c r="L67" s="353"/>
      <c r="M67" s="1"/>
      <c r="N67" s="323"/>
      <c r="O67" s="1"/>
    </row>
    <row r="68" spans="1:15" x14ac:dyDescent="0.3">
      <c r="A68" s="334" t="s">
        <v>566</v>
      </c>
      <c r="B68" s="2">
        <f t="shared" si="8"/>
        <v>2</v>
      </c>
      <c r="C68" s="337"/>
      <c r="D68" s="337"/>
      <c r="E68" s="275">
        <f t="shared" si="6"/>
        <v>3.4449999999999998</v>
      </c>
      <c r="F68" s="275">
        <f t="shared" si="6"/>
        <v>1.0199999999999998</v>
      </c>
      <c r="G68" s="275">
        <f t="shared" si="6"/>
        <v>4.42</v>
      </c>
      <c r="H68" s="275">
        <f t="shared" si="6"/>
        <v>7.3000000000000007</v>
      </c>
      <c r="I68" s="328"/>
      <c r="J68" s="328"/>
      <c r="K68" s="275">
        <f t="shared" si="7"/>
        <v>4.0462499999999997</v>
      </c>
      <c r="L68" s="353"/>
      <c r="M68" s="1"/>
      <c r="N68" s="323"/>
      <c r="O68" s="1"/>
    </row>
    <row r="69" spans="1:15" x14ac:dyDescent="0.3">
      <c r="A69" s="336" t="s">
        <v>567</v>
      </c>
      <c r="B69" s="2">
        <f t="shared" si="8"/>
        <v>1</v>
      </c>
      <c r="C69" s="337"/>
      <c r="D69" s="337"/>
      <c r="E69" s="275">
        <f t="shared" si="6"/>
        <v>3.4615</v>
      </c>
      <c r="F69" s="275">
        <f t="shared" si="6"/>
        <v>0.60499999999999998</v>
      </c>
      <c r="G69" s="275">
        <f t="shared" si="6"/>
        <v>3.5315000000000003</v>
      </c>
      <c r="H69" s="275">
        <f t="shared" si="6"/>
        <v>7.5</v>
      </c>
      <c r="I69" s="328"/>
      <c r="J69" s="328"/>
      <c r="K69" s="275">
        <f t="shared" si="7"/>
        <v>3.7744999999999997</v>
      </c>
      <c r="L69" s="353"/>
      <c r="M69" s="1"/>
      <c r="N69" s="323"/>
      <c r="O69" s="1"/>
    </row>
    <row r="70" spans="1:15" x14ac:dyDescent="0.3">
      <c r="A70" s="334" t="s">
        <v>568</v>
      </c>
      <c r="B70" s="2">
        <f t="shared" si="8"/>
        <v>5</v>
      </c>
      <c r="C70" s="337"/>
      <c r="D70" s="337"/>
      <c r="E70" s="275">
        <f t="shared" si="6"/>
        <v>0.25</v>
      </c>
      <c r="F70" s="275">
        <f t="shared" si="6"/>
        <v>4.4649999999999999</v>
      </c>
      <c r="G70" s="275">
        <f t="shared" si="6"/>
        <v>6.5250000000000004</v>
      </c>
      <c r="H70" s="275">
        <f t="shared" si="6"/>
        <v>8.19</v>
      </c>
      <c r="I70" s="328"/>
      <c r="J70" s="328"/>
      <c r="K70" s="275">
        <f t="shared" si="7"/>
        <v>4.8574999999999999</v>
      </c>
      <c r="L70" s="353"/>
      <c r="M70" s="1"/>
      <c r="N70" s="323"/>
      <c r="O70" s="1"/>
    </row>
    <row r="71" spans="1:15" x14ac:dyDescent="0.3">
      <c r="A71" s="334" t="s">
        <v>569</v>
      </c>
      <c r="B71" s="2">
        <f t="shared" si="8"/>
        <v>14</v>
      </c>
      <c r="C71" s="321"/>
      <c r="D71" s="321"/>
      <c r="E71" s="275">
        <f t="shared" si="6"/>
        <v>7.2850000000000001</v>
      </c>
      <c r="F71" s="275">
        <f t="shared" si="6"/>
        <v>5.8049999999999997</v>
      </c>
      <c r="G71" s="275">
        <f t="shared" si="6"/>
        <v>1.4850000000000001</v>
      </c>
      <c r="H71" s="275">
        <f t="shared" si="6"/>
        <v>9.1999999999999993</v>
      </c>
      <c r="I71" s="326"/>
      <c r="J71" s="326"/>
      <c r="K71" s="275">
        <f t="shared" si="7"/>
        <v>5.9437499999999996</v>
      </c>
      <c r="L71" s="353"/>
      <c r="M71" s="1"/>
      <c r="N71" s="323"/>
      <c r="O71" s="1"/>
    </row>
    <row r="72" spans="1:15" x14ac:dyDescent="0.3">
      <c r="A72" s="334" t="s">
        <v>570</v>
      </c>
      <c r="B72" s="2">
        <f t="shared" si="8"/>
        <v>3</v>
      </c>
      <c r="C72" s="321"/>
      <c r="D72" s="321"/>
      <c r="E72" s="275">
        <f t="shared" si="6"/>
        <v>5.8</v>
      </c>
      <c r="F72" s="275">
        <f t="shared" si="6"/>
        <v>3.2935000000000003</v>
      </c>
      <c r="G72" s="275">
        <f t="shared" si="6"/>
        <v>2.7484999999999999</v>
      </c>
      <c r="H72" s="275">
        <f t="shared" si="6"/>
        <v>4.46</v>
      </c>
      <c r="I72" s="326"/>
      <c r="J72" s="326"/>
      <c r="K72" s="275">
        <f t="shared" si="7"/>
        <v>4.0754999999999999</v>
      </c>
      <c r="L72" s="353"/>
      <c r="M72" s="1"/>
      <c r="N72" s="323"/>
      <c r="O72" s="1"/>
    </row>
    <row r="73" spans="1:15" x14ac:dyDescent="0.3">
      <c r="A73" s="334" t="s">
        <v>727</v>
      </c>
      <c r="B73" s="2">
        <f t="shared" si="8"/>
        <v>21</v>
      </c>
      <c r="C73" s="321"/>
      <c r="D73" s="321"/>
      <c r="E73" s="275">
        <f t="shared" si="6"/>
        <v>6.55</v>
      </c>
      <c r="F73" s="275">
        <f t="shared" si="6"/>
        <v>6.9250000000000007</v>
      </c>
      <c r="G73" s="275">
        <f t="shared" si="6"/>
        <v>7.6450000000000005</v>
      </c>
      <c r="H73" s="275">
        <f t="shared" si="6"/>
        <v>7.8135714285714286</v>
      </c>
      <c r="I73" s="326"/>
      <c r="J73" s="326"/>
      <c r="K73" s="275">
        <f t="shared" si="7"/>
        <v>7.2333928571428565</v>
      </c>
      <c r="L73" s="353"/>
      <c r="M73" s="1"/>
      <c r="N73" s="323"/>
      <c r="O73" s="1"/>
    </row>
    <row r="74" spans="1:15" x14ac:dyDescent="0.3">
      <c r="A74" s="334" t="s">
        <v>747</v>
      </c>
      <c r="B74" s="2">
        <f t="shared" si="8"/>
        <v>6</v>
      </c>
      <c r="C74" s="321"/>
      <c r="D74" s="321"/>
      <c r="E74" s="275">
        <f t="shared" si="6"/>
        <v>4.5199999999999996</v>
      </c>
      <c r="F74" s="275">
        <f t="shared" si="6"/>
        <v>4.3384999999999998</v>
      </c>
      <c r="G74" s="275">
        <f t="shared" si="6"/>
        <v>4.0015000000000001</v>
      </c>
      <c r="H74" s="275">
        <f t="shared" si="6"/>
        <v>7.27</v>
      </c>
      <c r="I74" s="326"/>
      <c r="J74" s="326"/>
      <c r="K74" s="275">
        <f t="shared" si="7"/>
        <v>5.0324999999999998</v>
      </c>
      <c r="L74" s="353"/>
      <c r="M74" s="1"/>
      <c r="N74" s="323"/>
      <c r="O74" s="1"/>
    </row>
    <row r="75" spans="1:15" x14ac:dyDescent="0.3">
      <c r="A75" s="334" t="s">
        <v>757</v>
      </c>
      <c r="B75" s="2">
        <f t="shared" si="8"/>
        <v>19</v>
      </c>
      <c r="C75" s="321"/>
      <c r="D75" s="321"/>
      <c r="E75" s="275">
        <f t="shared" si="6"/>
        <v>9.86</v>
      </c>
      <c r="F75" s="275">
        <f t="shared" si="6"/>
        <v>5.51</v>
      </c>
      <c r="G75" s="275">
        <f t="shared" si="6"/>
        <v>5.4550000000000001</v>
      </c>
      <c r="H75" s="275">
        <f t="shared" si="6"/>
        <v>6.4899999999999993</v>
      </c>
      <c r="I75" s="326"/>
      <c r="J75" s="326"/>
      <c r="K75" s="275">
        <f t="shared" si="7"/>
        <v>6.8287499999999994</v>
      </c>
      <c r="L75" s="353"/>
      <c r="M75" s="1"/>
      <c r="N75" s="323"/>
      <c r="O75" s="1"/>
    </row>
    <row r="76" spans="1:15" x14ac:dyDescent="0.3">
      <c r="A76" s="334" t="s">
        <v>786</v>
      </c>
      <c r="B76" s="2">
        <f t="shared" si="8"/>
        <v>13</v>
      </c>
      <c r="C76" s="321"/>
      <c r="D76" s="321"/>
      <c r="E76" s="275">
        <f t="shared" si="6"/>
        <v>4.43</v>
      </c>
      <c r="F76" s="275">
        <f t="shared" si="6"/>
        <v>1.9550000000000001</v>
      </c>
      <c r="G76" s="275">
        <f t="shared" si="6"/>
        <v>6.4850000000000003</v>
      </c>
      <c r="H76" s="275">
        <f t="shared" si="6"/>
        <v>9.8350000000000009</v>
      </c>
      <c r="I76" s="326"/>
      <c r="J76" s="326"/>
      <c r="K76" s="275">
        <f t="shared" si="7"/>
        <v>5.6762499999999996</v>
      </c>
      <c r="L76" s="353"/>
      <c r="M76" s="1"/>
      <c r="N76" s="323"/>
      <c r="O76" s="1"/>
    </row>
    <row r="77" spans="1:15" x14ac:dyDescent="0.3">
      <c r="A77" s="334" t="s">
        <v>787</v>
      </c>
      <c r="B77" s="2">
        <f t="shared" si="8"/>
        <v>7</v>
      </c>
      <c r="C77" s="321"/>
      <c r="D77" s="321"/>
      <c r="E77" s="275">
        <f t="shared" si="6"/>
        <v>5.2350000000000003</v>
      </c>
      <c r="F77" s="275">
        <f t="shared" si="6"/>
        <v>6.65</v>
      </c>
      <c r="G77" s="275">
        <f t="shared" si="6"/>
        <v>2.2600000000000002</v>
      </c>
      <c r="H77" s="275">
        <f t="shared" si="6"/>
        <v>6.1400000000000006</v>
      </c>
      <c r="I77" s="326"/>
      <c r="J77" s="326"/>
      <c r="K77" s="275">
        <f t="shared" si="7"/>
        <v>5.07125</v>
      </c>
      <c r="L77" s="353"/>
      <c r="M77" s="1"/>
      <c r="N77" s="323"/>
      <c r="O77" s="1"/>
    </row>
    <row r="78" spans="1:15" x14ac:dyDescent="0.3">
      <c r="A78" s="334" t="s">
        <v>820</v>
      </c>
      <c r="B78" s="2">
        <f t="shared" si="8"/>
        <v>18</v>
      </c>
      <c r="C78" s="321"/>
      <c r="D78" s="321"/>
      <c r="E78" s="275">
        <f t="shared" ref="E78:H79" si="9">(E22+E50)/2</f>
        <v>6.7749999999999995</v>
      </c>
      <c r="F78" s="275">
        <f t="shared" si="9"/>
        <v>3.7949999999999999</v>
      </c>
      <c r="G78" s="275">
        <f t="shared" si="9"/>
        <v>7.0100000000000007</v>
      </c>
      <c r="H78" s="275">
        <f t="shared" si="9"/>
        <v>8.9499999999999993</v>
      </c>
      <c r="I78" s="326"/>
      <c r="J78" s="326"/>
      <c r="K78" s="275">
        <f t="shared" si="7"/>
        <v>6.6324999999999994</v>
      </c>
      <c r="L78" s="353"/>
      <c r="M78" s="1"/>
      <c r="N78" s="323"/>
      <c r="O78" s="1"/>
    </row>
    <row r="79" spans="1:15" x14ac:dyDescent="0.3">
      <c r="A79" s="334" t="s">
        <v>821</v>
      </c>
      <c r="B79" s="2">
        <f t="shared" si="8"/>
        <v>20</v>
      </c>
      <c r="C79" s="321"/>
      <c r="D79" s="321"/>
      <c r="E79" s="275">
        <f t="shared" si="9"/>
        <v>6.55</v>
      </c>
      <c r="F79" s="275">
        <f t="shared" si="9"/>
        <v>6.13</v>
      </c>
      <c r="G79" s="275">
        <f t="shared" si="9"/>
        <v>7.82</v>
      </c>
      <c r="H79" s="275">
        <f t="shared" si="9"/>
        <v>7.4950000000000001</v>
      </c>
      <c r="I79" s="326"/>
      <c r="J79" s="326"/>
      <c r="K79" s="275">
        <f t="shared" si="7"/>
        <v>6.9987499999999994</v>
      </c>
      <c r="L79" s="353"/>
      <c r="M79" s="1"/>
      <c r="N79" s="323"/>
      <c r="O79" s="1"/>
    </row>
    <row r="80" spans="1:15" x14ac:dyDescent="0.3">
      <c r="A80" s="334" t="s">
        <v>822</v>
      </c>
      <c r="B80" s="2">
        <f t="shared" si="8"/>
        <v>16</v>
      </c>
      <c r="C80" s="321"/>
      <c r="D80" s="321"/>
      <c r="E80" s="275">
        <f t="shared" ref="E80:H81" si="10">(E24+E52)/2</f>
        <v>6.76</v>
      </c>
      <c r="F80" s="275">
        <f t="shared" si="10"/>
        <v>4.1150000000000002</v>
      </c>
      <c r="G80" s="275">
        <f t="shared" si="10"/>
        <v>6.08</v>
      </c>
      <c r="H80" s="275">
        <f t="shared" si="10"/>
        <v>7.72</v>
      </c>
      <c r="I80" s="326"/>
      <c r="J80" s="326"/>
      <c r="K80" s="275">
        <f t="shared" si="7"/>
        <v>6.1687499999999993</v>
      </c>
      <c r="L80" s="353"/>
      <c r="M80" s="1"/>
      <c r="N80" s="323"/>
      <c r="O80" s="1"/>
    </row>
    <row r="81" spans="1:17" x14ac:dyDescent="0.3">
      <c r="A81" s="334" t="s">
        <v>882</v>
      </c>
      <c r="B81" s="2">
        <f t="shared" si="8"/>
        <v>23</v>
      </c>
      <c r="C81" s="321"/>
      <c r="D81" s="321"/>
      <c r="E81" s="275">
        <f t="shared" si="10"/>
        <v>7.1449999999999996</v>
      </c>
      <c r="F81" s="275">
        <f>(F25+F53)/2</f>
        <v>5.07</v>
      </c>
      <c r="G81" s="275">
        <f>(G25+G53)/2</f>
        <v>7.7249999999999996</v>
      </c>
      <c r="H81" s="275">
        <f>(H25+H53)/2</f>
        <v>9.18</v>
      </c>
      <c r="I81" s="326"/>
      <c r="J81" s="326"/>
      <c r="K81" s="275">
        <f t="shared" si="7"/>
        <v>7.28</v>
      </c>
      <c r="L81" s="353"/>
      <c r="M81" s="1"/>
      <c r="N81" s="323"/>
      <c r="O81" s="1"/>
    </row>
    <row r="82" spans="1:17" x14ac:dyDescent="0.3">
      <c r="A82" s="334" t="s">
        <v>883</v>
      </c>
      <c r="B82" s="2"/>
      <c r="C82" s="321"/>
      <c r="D82" s="321"/>
      <c r="E82" s="275"/>
      <c r="F82" s="275"/>
      <c r="G82" s="275"/>
      <c r="H82" s="275"/>
      <c r="I82" s="326"/>
      <c r="J82" s="326"/>
      <c r="K82" s="275"/>
      <c r="L82" s="353"/>
      <c r="M82" s="1"/>
      <c r="N82" s="323"/>
      <c r="O82" s="1"/>
    </row>
    <row r="83" spans="1:17" x14ac:dyDescent="0.3">
      <c r="A83" s="338" t="s">
        <v>571</v>
      </c>
      <c r="B83" s="339"/>
      <c r="C83" s="340"/>
      <c r="D83" s="340"/>
      <c r="E83" s="340">
        <f>AVERAGE(E59:E80)</f>
        <v>5.2198409090909088</v>
      </c>
      <c r="F83" s="340">
        <f>AVERAGE(F59:F80)</f>
        <v>4.5502272727272723</v>
      </c>
      <c r="G83" s="340">
        <f>AVERAGE(G59:G80)</f>
        <v>5.1860681818181824</v>
      </c>
      <c r="H83" s="340">
        <f>AVERAGE(H59:H80)</f>
        <v>7.5156168831168833</v>
      </c>
      <c r="I83" s="341"/>
      <c r="J83" s="341"/>
      <c r="K83" s="340">
        <f>AVERAGE(K59:K80)</f>
        <v>5.6179383116883121</v>
      </c>
      <c r="L83" s="342"/>
      <c r="M83" s="343"/>
      <c r="N83" s="344"/>
      <c r="O83" s="343"/>
      <c r="P83" s="345"/>
      <c r="Q83" s="345"/>
    </row>
    <row r="84" spans="1:17" x14ac:dyDescent="0.3">
      <c r="A84" s="346"/>
      <c r="B84" s="346"/>
      <c r="C84" s="347"/>
      <c r="D84" s="347"/>
      <c r="E84" s="347"/>
      <c r="F84" s="347"/>
      <c r="G84" s="347"/>
      <c r="H84" s="347"/>
      <c r="I84" s="347"/>
      <c r="J84" s="347"/>
      <c r="K84" s="348"/>
      <c r="L84" s="349"/>
      <c r="M84" s="350"/>
      <c r="N84" s="350"/>
      <c r="O84" s="350"/>
      <c r="P84" s="352"/>
      <c r="Q84" s="352"/>
    </row>
    <row r="85" spans="1:17" x14ac:dyDescent="0.3">
      <c r="A85" s="35" t="s">
        <v>586</v>
      </c>
      <c r="B85" s="35" t="s">
        <v>547</v>
      </c>
      <c r="C85" s="287" t="s">
        <v>587</v>
      </c>
      <c r="D85" s="287" t="s">
        <v>588</v>
      </c>
      <c r="E85" s="275" t="s">
        <v>589</v>
      </c>
      <c r="F85" s="275" t="s">
        <v>590</v>
      </c>
      <c r="G85" s="275" t="s">
        <v>591</v>
      </c>
      <c r="H85" s="275" t="s">
        <v>592</v>
      </c>
      <c r="I85" s="287" t="s">
        <v>593</v>
      </c>
      <c r="J85" s="287" t="s">
        <v>594</v>
      </c>
      <c r="K85" s="263" t="s">
        <v>595</v>
      </c>
      <c r="L85" s="287" t="s">
        <v>596</v>
      </c>
      <c r="M85" s="35" t="s">
        <v>597</v>
      </c>
      <c r="N85" s="1" t="s">
        <v>598</v>
      </c>
      <c r="O85" s="1" t="s">
        <v>599</v>
      </c>
    </row>
    <row r="86" spans="1:17" x14ac:dyDescent="0.3">
      <c r="A86" s="2" t="s">
        <v>554</v>
      </c>
      <c r="B86" s="324"/>
      <c r="C86" s="275">
        <v>1</v>
      </c>
      <c r="D86" s="275">
        <v>5</v>
      </c>
      <c r="E86" s="275">
        <v>10</v>
      </c>
      <c r="F86" s="275">
        <v>12</v>
      </c>
      <c r="G86" s="275">
        <v>11</v>
      </c>
      <c r="H86" s="275">
        <v>7</v>
      </c>
      <c r="I86" s="275">
        <v>3</v>
      </c>
      <c r="J86" s="275">
        <v>0</v>
      </c>
      <c r="K86" s="263">
        <f>SUM(C86:J86)</f>
        <v>49</v>
      </c>
      <c r="L86" s="321"/>
      <c r="M86" s="324"/>
      <c r="N86" s="356"/>
      <c r="O86" s="356"/>
    </row>
    <row r="87" spans="1:17" x14ac:dyDescent="0.3">
      <c r="A87" s="2" t="s">
        <v>555</v>
      </c>
      <c r="B87" s="324"/>
      <c r="C87" s="321"/>
      <c r="D87" s="321"/>
      <c r="E87" s="357"/>
      <c r="F87" s="357"/>
      <c r="G87" s="357"/>
      <c r="H87" s="357"/>
      <c r="I87" s="357"/>
      <c r="J87" s="357"/>
      <c r="K87" s="357"/>
      <c r="L87" s="358"/>
      <c r="M87" s="358"/>
      <c r="N87" s="356"/>
      <c r="O87" s="356"/>
    </row>
    <row r="88" spans="1:17" x14ac:dyDescent="0.3">
      <c r="A88" s="333" t="s">
        <v>556</v>
      </c>
      <c r="B88" s="324"/>
      <c r="C88" s="321"/>
      <c r="D88" s="321"/>
      <c r="E88" s="357"/>
      <c r="F88" s="275">
        <v>9</v>
      </c>
      <c r="G88" s="275">
        <v>2</v>
      </c>
      <c r="H88" s="275">
        <v>2</v>
      </c>
      <c r="I88" s="275">
        <v>5</v>
      </c>
      <c r="J88" s="275">
        <v>0</v>
      </c>
      <c r="K88" s="275">
        <f t="shared" ref="K88:K109" si="11">SUM(C88:J88)</f>
        <v>18</v>
      </c>
      <c r="L88" s="358"/>
      <c r="M88" s="358"/>
      <c r="N88" s="356"/>
      <c r="O88" s="356"/>
    </row>
    <row r="89" spans="1:17" x14ac:dyDescent="0.3">
      <c r="A89" s="359" t="s">
        <v>557</v>
      </c>
      <c r="B89" s="2">
        <f>RANK(K89,K$88:K$109,0)</f>
        <v>8</v>
      </c>
      <c r="C89" s="275">
        <v>0</v>
      </c>
      <c r="D89" s="275">
        <v>6</v>
      </c>
      <c r="E89" s="275">
        <v>19</v>
      </c>
      <c r="F89" s="275">
        <v>11</v>
      </c>
      <c r="G89" s="275">
        <v>6</v>
      </c>
      <c r="H89" s="275">
        <v>7</v>
      </c>
      <c r="I89" s="275">
        <v>2</v>
      </c>
      <c r="J89" s="275">
        <v>0</v>
      </c>
      <c r="K89" s="275">
        <f t="shared" si="11"/>
        <v>51</v>
      </c>
      <c r="L89" s="358"/>
      <c r="M89" s="358"/>
      <c r="N89" s="356"/>
      <c r="O89" s="356"/>
    </row>
    <row r="90" spans="1:17" x14ac:dyDescent="0.3">
      <c r="A90" s="2" t="s">
        <v>559</v>
      </c>
      <c r="B90" s="2">
        <f t="shared" ref="B90:B109" si="12">RANK(K90,K$88:K$109,0)</f>
        <v>6</v>
      </c>
      <c r="C90" s="275">
        <v>1</v>
      </c>
      <c r="D90" s="275">
        <v>0</v>
      </c>
      <c r="E90" s="275">
        <v>7</v>
      </c>
      <c r="F90" s="275">
        <v>14</v>
      </c>
      <c r="G90" s="275">
        <v>18</v>
      </c>
      <c r="H90" s="275">
        <v>7</v>
      </c>
      <c r="I90" s="275">
        <v>9</v>
      </c>
      <c r="J90" s="275">
        <v>0</v>
      </c>
      <c r="K90" s="275">
        <f t="shared" si="11"/>
        <v>56</v>
      </c>
      <c r="L90" s="358"/>
      <c r="M90" s="360">
        <v>41011</v>
      </c>
      <c r="N90" s="356"/>
      <c r="O90" s="356">
        <v>102</v>
      </c>
    </row>
    <row r="91" spans="1:17" x14ac:dyDescent="0.3">
      <c r="A91" s="35" t="s">
        <v>561</v>
      </c>
      <c r="B91" s="2">
        <f t="shared" si="12"/>
        <v>3</v>
      </c>
      <c r="C91" s="275">
        <v>7</v>
      </c>
      <c r="D91" s="275">
        <v>2</v>
      </c>
      <c r="E91" s="275">
        <v>12</v>
      </c>
      <c r="F91" s="275">
        <v>10</v>
      </c>
      <c r="G91" s="275">
        <v>12</v>
      </c>
      <c r="H91" s="275">
        <v>13</v>
      </c>
      <c r="I91" s="275">
        <v>3</v>
      </c>
      <c r="J91" s="275">
        <v>0</v>
      </c>
      <c r="K91" s="275">
        <f t="shared" si="11"/>
        <v>59</v>
      </c>
      <c r="L91" s="360">
        <v>41201</v>
      </c>
      <c r="M91" s="360">
        <v>41011</v>
      </c>
      <c r="N91" s="356">
        <v>292</v>
      </c>
      <c r="O91" s="356">
        <v>103</v>
      </c>
    </row>
    <row r="92" spans="1:17" x14ac:dyDescent="0.3">
      <c r="A92" s="361" t="s">
        <v>562</v>
      </c>
      <c r="B92" s="2">
        <f t="shared" si="12"/>
        <v>11</v>
      </c>
      <c r="C92" s="275">
        <v>0</v>
      </c>
      <c r="D92" s="275">
        <v>5</v>
      </c>
      <c r="E92" s="275">
        <v>12</v>
      </c>
      <c r="F92" s="275">
        <v>6</v>
      </c>
      <c r="G92" s="275">
        <v>11</v>
      </c>
      <c r="H92" s="275">
        <v>8</v>
      </c>
      <c r="I92" s="275">
        <v>0</v>
      </c>
      <c r="J92" s="275">
        <v>1</v>
      </c>
      <c r="K92" s="275">
        <f t="shared" si="11"/>
        <v>43</v>
      </c>
      <c r="L92" s="360">
        <v>41225</v>
      </c>
      <c r="M92" s="362">
        <v>41047</v>
      </c>
      <c r="N92" s="356">
        <v>317</v>
      </c>
      <c r="O92" s="356">
        <v>138</v>
      </c>
    </row>
    <row r="93" spans="1:17" x14ac:dyDescent="0.3">
      <c r="A93" s="334" t="s">
        <v>563</v>
      </c>
      <c r="B93" s="2">
        <f t="shared" si="12"/>
        <v>2</v>
      </c>
      <c r="C93" s="275">
        <v>0</v>
      </c>
      <c r="D93" s="275">
        <v>8</v>
      </c>
      <c r="E93" s="275">
        <v>11</v>
      </c>
      <c r="F93" s="275">
        <v>13</v>
      </c>
      <c r="G93" s="275">
        <v>9</v>
      </c>
      <c r="H93" s="275">
        <v>15</v>
      </c>
      <c r="I93" s="275">
        <v>4</v>
      </c>
      <c r="J93" s="275">
        <v>0</v>
      </c>
      <c r="K93" s="275">
        <f t="shared" si="11"/>
        <v>60</v>
      </c>
      <c r="L93" s="360">
        <v>41230</v>
      </c>
      <c r="M93" s="360">
        <v>41010</v>
      </c>
      <c r="N93" s="356">
        <v>321</v>
      </c>
      <c r="O93" s="356">
        <v>101</v>
      </c>
    </row>
    <row r="94" spans="1:17" x14ac:dyDescent="0.3">
      <c r="A94" s="334" t="s">
        <v>564</v>
      </c>
      <c r="B94" s="2">
        <f t="shared" si="12"/>
        <v>20</v>
      </c>
      <c r="C94" s="275">
        <v>0</v>
      </c>
      <c r="D94" s="275">
        <v>3</v>
      </c>
      <c r="E94" s="275">
        <v>9</v>
      </c>
      <c r="F94" s="275">
        <v>5</v>
      </c>
      <c r="G94" s="275">
        <v>6</v>
      </c>
      <c r="H94" s="275">
        <v>4</v>
      </c>
      <c r="I94" s="275">
        <v>0</v>
      </c>
      <c r="J94" s="275">
        <v>0</v>
      </c>
      <c r="K94" s="275">
        <f t="shared" si="11"/>
        <v>27</v>
      </c>
      <c r="L94" s="360">
        <v>41217</v>
      </c>
      <c r="M94" s="360">
        <v>40991</v>
      </c>
      <c r="N94" s="356">
        <v>308</v>
      </c>
      <c r="O94" s="356">
        <v>82</v>
      </c>
    </row>
    <row r="95" spans="1:17" x14ac:dyDescent="0.3">
      <c r="A95" s="334" t="s">
        <v>565</v>
      </c>
      <c r="B95" s="2">
        <f t="shared" si="12"/>
        <v>9</v>
      </c>
      <c r="C95" s="275">
        <v>3</v>
      </c>
      <c r="D95" s="275">
        <v>6</v>
      </c>
      <c r="E95" s="275">
        <v>13</v>
      </c>
      <c r="F95" s="275">
        <v>4</v>
      </c>
      <c r="G95" s="275">
        <v>10</v>
      </c>
      <c r="H95" s="275">
        <v>5</v>
      </c>
      <c r="I95" s="275">
        <v>5</v>
      </c>
      <c r="J95" s="275">
        <v>0</v>
      </c>
      <c r="K95" s="275">
        <f t="shared" si="11"/>
        <v>46</v>
      </c>
      <c r="L95" s="360">
        <v>41203</v>
      </c>
      <c r="M95" s="360">
        <v>41015</v>
      </c>
      <c r="N95" s="356">
        <v>294</v>
      </c>
      <c r="O95" s="356">
        <v>107</v>
      </c>
    </row>
    <row r="96" spans="1:17" x14ac:dyDescent="0.3">
      <c r="A96" s="334" t="s">
        <v>566</v>
      </c>
      <c r="B96" s="2">
        <f t="shared" si="12"/>
        <v>7</v>
      </c>
      <c r="C96" s="275">
        <v>0</v>
      </c>
      <c r="D96" s="275">
        <v>3</v>
      </c>
      <c r="E96" s="275">
        <v>14</v>
      </c>
      <c r="F96" s="275">
        <v>17</v>
      </c>
      <c r="G96" s="275">
        <v>11</v>
      </c>
      <c r="H96" s="275">
        <v>9</v>
      </c>
      <c r="I96" s="275">
        <v>0</v>
      </c>
      <c r="J96" s="275">
        <v>0</v>
      </c>
      <c r="K96" s="275">
        <f t="shared" si="11"/>
        <v>54</v>
      </c>
      <c r="L96" s="363">
        <v>41236</v>
      </c>
      <c r="M96" s="360">
        <v>40999</v>
      </c>
      <c r="N96" s="356">
        <v>328</v>
      </c>
      <c r="O96" s="356">
        <v>90</v>
      </c>
    </row>
    <row r="97" spans="1:17" x14ac:dyDescent="0.3">
      <c r="A97" s="334" t="s">
        <v>567</v>
      </c>
      <c r="B97" s="2">
        <f t="shared" si="12"/>
        <v>4</v>
      </c>
      <c r="C97" s="275">
        <v>1</v>
      </c>
      <c r="D97" s="275">
        <v>1</v>
      </c>
      <c r="E97" s="275">
        <v>14</v>
      </c>
      <c r="F97" s="275">
        <v>18</v>
      </c>
      <c r="G97" s="275">
        <v>12</v>
      </c>
      <c r="H97" s="275">
        <v>7</v>
      </c>
      <c r="I97" s="275">
        <v>3</v>
      </c>
      <c r="J97" s="275">
        <v>2</v>
      </c>
      <c r="K97" s="275">
        <f t="shared" si="11"/>
        <v>58</v>
      </c>
      <c r="L97" s="362">
        <v>41197</v>
      </c>
      <c r="M97" s="360">
        <v>41044</v>
      </c>
      <c r="N97" s="356">
        <v>288</v>
      </c>
      <c r="O97" s="356">
        <v>135</v>
      </c>
    </row>
    <row r="98" spans="1:17" x14ac:dyDescent="0.3">
      <c r="A98" s="336" t="s">
        <v>568</v>
      </c>
      <c r="B98" s="2">
        <f t="shared" si="12"/>
        <v>1</v>
      </c>
      <c r="C98" s="275">
        <v>3</v>
      </c>
      <c r="D98" s="275">
        <v>7</v>
      </c>
      <c r="E98" s="275">
        <v>25</v>
      </c>
      <c r="F98" s="275">
        <v>14</v>
      </c>
      <c r="G98" s="275">
        <v>4</v>
      </c>
      <c r="H98" s="275">
        <v>8</v>
      </c>
      <c r="I98" s="275">
        <v>0</v>
      </c>
      <c r="J98" s="275">
        <v>0</v>
      </c>
      <c r="K98" s="275">
        <f>SUM(C98:J98)</f>
        <v>61</v>
      </c>
      <c r="L98" s="360">
        <v>41200</v>
      </c>
      <c r="M98" s="363">
        <v>40990</v>
      </c>
      <c r="N98" s="356">
        <v>291</v>
      </c>
      <c r="O98" s="356">
        <v>81</v>
      </c>
    </row>
    <row r="99" spans="1:17" x14ac:dyDescent="0.3">
      <c r="A99" s="334" t="s">
        <v>569</v>
      </c>
      <c r="B99" s="2">
        <f t="shared" si="12"/>
        <v>15</v>
      </c>
      <c r="C99" s="275">
        <v>1</v>
      </c>
      <c r="D99" s="275">
        <v>2</v>
      </c>
      <c r="E99" s="275">
        <v>3</v>
      </c>
      <c r="F99" s="275">
        <v>10</v>
      </c>
      <c r="G99" s="275">
        <v>16</v>
      </c>
      <c r="H99" s="275">
        <v>2</v>
      </c>
      <c r="I99" s="275">
        <v>5</v>
      </c>
      <c r="J99" s="275">
        <v>0</v>
      </c>
      <c r="K99" s="275">
        <f t="shared" si="11"/>
        <v>39</v>
      </c>
      <c r="L99" s="360">
        <v>41202</v>
      </c>
      <c r="M99" s="360">
        <v>41016</v>
      </c>
      <c r="N99" s="356">
        <v>293</v>
      </c>
      <c r="O99" s="356">
        <v>108</v>
      </c>
    </row>
    <row r="100" spans="1:17" x14ac:dyDescent="0.3">
      <c r="A100" s="334" t="s">
        <v>570</v>
      </c>
      <c r="B100" s="2">
        <f t="shared" si="12"/>
        <v>5</v>
      </c>
      <c r="C100" s="275">
        <v>0</v>
      </c>
      <c r="D100" s="275">
        <v>2</v>
      </c>
      <c r="E100" s="275">
        <v>10</v>
      </c>
      <c r="F100" s="275">
        <f>'2013'!C64</f>
        <v>15</v>
      </c>
      <c r="G100" s="275">
        <f>'2013'!D64</f>
        <v>15</v>
      </c>
      <c r="H100" s="275">
        <f>'2013'!E64</f>
        <v>9</v>
      </c>
      <c r="I100" s="275">
        <f>'2013'!F64</f>
        <v>6</v>
      </c>
      <c r="J100" s="275">
        <f>'2013'!G64</f>
        <v>0</v>
      </c>
      <c r="K100" s="275">
        <f t="shared" si="11"/>
        <v>57</v>
      </c>
      <c r="L100" s="360">
        <v>41219</v>
      </c>
      <c r="M100" s="360">
        <v>41385</v>
      </c>
      <c r="N100" s="356">
        <v>311</v>
      </c>
      <c r="O100" s="356">
        <v>111</v>
      </c>
    </row>
    <row r="101" spans="1:17" x14ac:dyDescent="0.3">
      <c r="A101" s="334" t="s">
        <v>727</v>
      </c>
      <c r="B101" s="2">
        <f t="shared" si="12"/>
        <v>21</v>
      </c>
      <c r="C101" s="275">
        <v>0</v>
      </c>
      <c r="D101" s="275">
        <v>5</v>
      </c>
      <c r="E101" s="275">
        <v>6</v>
      </c>
      <c r="F101" s="275">
        <v>2</v>
      </c>
      <c r="G101" s="275">
        <v>0</v>
      </c>
      <c r="H101" s="275">
        <v>5</v>
      </c>
      <c r="I101" s="275">
        <v>1</v>
      </c>
      <c r="J101" s="275">
        <v>0</v>
      </c>
      <c r="K101" s="275">
        <f t="shared" si="11"/>
        <v>19</v>
      </c>
      <c r="L101" s="360">
        <v>41598</v>
      </c>
      <c r="M101" s="360">
        <v>41744</v>
      </c>
      <c r="N101" s="356">
        <v>325</v>
      </c>
      <c r="O101" s="356">
        <v>105</v>
      </c>
    </row>
    <row r="102" spans="1:17" x14ac:dyDescent="0.3">
      <c r="A102" s="334" t="s">
        <v>747</v>
      </c>
      <c r="B102" s="2">
        <f t="shared" si="12"/>
        <v>9</v>
      </c>
      <c r="C102" s="275">
        <f>'2014'!L64</f>
        <v>0</v>
      </c>
      <c r="D102" s="275">
        <f>'2014'!M64</f>
        <v>0</v>
      </c>
      <c r="E102" s="275">
        <f>'2014'!N64</f>
        <v>11</v>
      </c>
      <c r="F102" s="275">
        <f>'2015'!C64</f>
        <v>15</v>
      </c>
      <c r="G102" s="275">
        <f>'2015'!D64</f>
        <v>12</v>
      </c>
      <c r="H102" s="275">
        <f>'2015'!E64</f>
        <v>6</v>
      </c>
      <c r="I102" s="275">
        <f>'2015'!F64</f>
        <v>2</v>
      </c>
      <c r="J102" s="275">
        <v>0</v>
      </c>
      <c r="K102" s="275">
        <f t="shared" si="11"/>
        <v>46</v>
      </c>
      <c r="L102" s="360">
        <v>42342</v>
      </c>
      <c r="M102" s="360">
        <v>42100</v>
      </c>
      <c r="N102" s="356">
        <v>339</v>
      </c>
      <c r="O102" s="356">
        <v>96</v>
      </c>
    </row>
    <row r="103" spans="1:17" x14ac:dyDescent="0.3">
      <c r="A103" s="334" t="s">
        <v>757</v>
      </c>
      <c r="B103" s="2">
        <f t="shared" si="12"/>
        <v>17</v>
      </c>
      <c r="C103" s="275">
        <v>0</v>
      </c>
      <c r="D103" s="275">
        <v>3</v>
      </c>
      <c r="E103" s="275">
        <v>0</v>
      </c>
      <c r="F103" s="275">
        <v>7</v>
      </c>
      <c r="G103" s="275">
        <v>11</v>
      </c>
      <c r="H103" s="275">
        <v>10</v>
      </c>
      <c r="I103" s="275">
        <v>4</v>
      </c>
      <c r="J103" s="275">
        <v>1</v>
      </c>
      <c r="K103" s="275">
        <f t="shared" si="11"/>
        <v>36</v>
      </c>
      <c r="L103" s="360">
        <v>42330</v>
      </c>
      <c r="M103" s="360">
        <v>42491</v>
      </c>
      <c r="N103" s="356">
        <v>327</v>
      </c>
      <c r="O103" s="356">
        <v>121</v>
      </c>
    </row>
    <row r="104" spans="1:17" x14ac:dyDescent="0.3">
      <c r="A104" s="334" t="s">
        <v>786</v>
      </c>
      <c r="B104" s="2">
        <f t="shared" si="12"/>
        <v>13</v>
      </c>
      <c r="C104" s="275">
        <v>0</v>
      </c>
      <c r="D104" s="275">
        <v>6</v>
      </c>
      <c r="E104" s="275">
        <v>11</v>
      </c>
      <c r="F104" s="275">
        <v>18</v>
      </c>
      <c r="G104" s="275">
        <v>6</v>
      </c>
      <c r="H104" s="275">
        <v>0</v>
      </c>
      <c r="I104" s="275">
        <v>0</v>
      </c>
      <c r="J104" s="275">
        <v>0</v>
      </c>
      <c r="K104" s="275">
        <f t="shared" si="11"/>
        <v>41</v>
      </c>
      <c r="L104" s="360">
        <v>43407</v>
      </c>
      <c r="M104" s="360">
        <v>43217</v>
      </c>
      <c r="N104" s="356">
        <v>307</v>
      </c>
      <c r="O104" s="356">
        <v>117</v>
      </c>
    </row>
    <row r="105" spans="1:17" x14ac:dyDescent="0.3">
      <c r="A105" s="334" t="s">
        <v>787</v>
      </c>
      <c r="B105" s="2">
        <f t="shared" si="12"/>
        <v>13</v>
      </c>
      <c r="C105" s="275">
        <v>0</v>
      </c>
      <c r="D105" s="275">
        <v>4</v>
      </c>
      <c r="E105" s="275">
        <v>8</v>
      </c>
      <c r="F105" s="275">
        <v>2</v>
      </c>
      <c r="G105" s="275">
        <v>19</v>
      </c>
      <c r="H105" s="275">
        <v>8</v>
      </c>
      <c r="I105" s="275">
        <v>0</v>
      </c>
      <c r="J105" s="275">
        <v>0</v>
      </c>
      <c r="K105" s="275">
        <f t="shared" si="11"/>
        <v>41</v>
      </c>
      <c r="L105" s="360">
        <v>43411</v>
      </c>
      <c r="M105" s="360">
        <v>43180</v>
      </c>
      <c r="N105" s="356">
        <v>311</v>
      </c>
      <c r="O105" s="356">
        <v>80</v>
      </c>
    </row>
    <row r="106" spans="1:17" x14ac:dyDescent="0.3">
      <c r="A106" s="334" t="s">
        <v>820</v>
      </c>
      <c r="B106" s="2">
        <f t="shared" si="12"/>
        <v>12</v>
      </c>
      <c r="C106" s="367">
        <v>1</v>
      </c>
      <c r="D106" s="367">
        <v>5</v>
      </c>
      <c r="E106" s="367">
        <v>8</v>
      </c>
      <c r="F106" s="367">
        <v>13</v>
      </c>
      <c r="G106" s="367">
        <v>7</v>
      </c>
      <c r="H106" s="367">
        <v>1</v>
      </c>
      <c r="I106" s="370">
        <v>6</v>
      </c>
      <c r="J106" s="370">
        <v>1</v>
      </c>
      <c r="K106" s="275">
        <f t="shared" si="11"/>
        <v>42</v>
      </c>
      <c r="L106" s="360">
        <v>44498</v>
      </c>
      <c r="M106" s="360">
        <v>44322</v>
      </c>
      <c r="N106" s="1">
        <v>302</v>
      </c>
      <c r="O106" s="1">
        <v>126</v>
      </c>
    </row>
    <row r="107" spans="1:17" x14ac:dyDescent="0.3">
      <c r="A107" s="334" t="s">
        <v>821</v>
      </c>
      <c r="B107" s="2">
        <f t="shared" si="12"/>
        <v>18</v>
      </c>
      <c r="C107" s="367">
        <v>0</v>
      </c>
      <c r="D107" s="367">
        <v>3</v>
      </c>
      <c r="E107" s="367">
        <v>7</v>
      </c>
      <c r="F107" s="367">
        <v>6</v>
      </c>
      <c r="G107" s="367">
        <v>3</v>
      </c>
      <c r="H107" s="367">
        <v>8</v>
      </c>
      <c r="I107" s="370">
        <v>4</v>
      </c>
      <c r="J107" s="370">
        <v>0</v>
      </c>
      <c r="K107" s="275">
        <f t="shared" si="11"/>
        <v>31</v>
      </c>
      <c r="L107" s="360">
        <v>44519</v>
      </c>
      <c r="M107" s="360">
        <v>44300</v>
      </c>
      <c r="N107" s="1">
        <v>324</v>
      </c>
      <c r="O107" s="1">
        <v>104</v>
      </c>
    </row>
    <row r="108" spans="1:17" x14ac:dyDescent="0.3">
      <c r="A108" s="334" t="s">
        <v>822</v>
      </c>
      <c r="B108" s="2">
        <f t="shared" si="12"/>
        <v>15</v>
      </c>
      <c r="C108" s="367">
        <v>0</v>
      </c>
      <c r="D108" s="367">
        <v>3</v>
      </c>
      <c r="E108" s="367">
        <v>2</v>
      </c>
      <c r="F108" s="367">
        <v>11</v>
      </c>
      <c r="G108" s="367">
        <v>8</v>
      </c>
      <c r="H108" s="367">
        <v>7</v>
      </c>
      <c r="I108" s="370">
        <v>8</v>
      </c>
      <c r="J108" s="370">
        <v>0</v>
      </c>
      <c r="K108" s="275">
        <f t="shared" si="11"/>
        <v>39</v>
      </c>
      <c r="L108" s="360">
        <v>44505</v>
      </c>
      <c r="M108" s="360">
        <v>44667</v>
      </c>
      <c r="N108" s="1">
        <v>309</v>
      </c>
      <c r="O108" s="1">
        <v>106</v>
      </c>
    </row>
    <row r="109" spans="1:17" x14ac:dyDescent="0.3">
      <c r="A109" s="334" t="s">
        <v>882</v>
      </c>
      <c r="B109" s="2">
        <f t="shared" si="12"/>
        <v>18</v>
      </c>
      <c r="C109" s="367">
        <v>0</v>
      </c>
      <c r="D109" s="367">
        <v>2</v>
      </c>
      <c r="E109" s="367">
        <v>5</v>
      </c>
      <c r="F109" s="367">
        <v>12</v>
      </c>
      <c r="G109" s="367">
        <v>5</v>
      </c>
      <c r="H109" s="367">
        <v>3</v>
      </c>
      <c r="I109" s="370">
        <v>4</v>
      </c>
      <c r="J109" s="370">
        <v>0</v>
      </c>
      <c r="K109" s="275">
        <f t="shared" si="11"/>
        <v>31</v>
      </c>
      <c r="L109" s="360">
        <v>44888</v>
      </c>
      <c r="M109" s="360">
        <v>44661</v>
      </c>
      <c r="N109" s="1">
        <v>328</v>
      </c>
      <c r="O109" s="1">
        <v>100</v>
      </c>
    </row>
    <row r="110" spans="1:17" x14ac:dyDescent="0.3">
      <c r="A110" s="334" t="s">
        <v>883</v>
      </c>
      <c r="B110" s="2"/>
      <c r="C110" s="367"/>
      <c r="D110" s="367"/>
      <c r="E110" s="367"/>
      <c r="F110" s="367"/>
      <c r="G110" s="367"/>
      <c r="H110" s="367"/>
      <c r="I110" s="370"/>
      <c r="J110" s="370"/>
      <c r="K110" s="275"/>
      <c r="L110" s="360"/>
      <c r="M110" s="360"/>
      <c r="N110" s="1"/>
      <c r="O110" s="1"/>
    </row>
    <row r="111" spans="1:17" x14ac:dyDescent="0.3">
      <c r="A111" s="338" t="s">
        <v>571</v>
      </c>
      <c r="B111" s="339"/>
      <c r="C111" s="340">
        <f>AVERAGE(C88:C108)</f>
        <v>0.85</v>
      </c>
      <c r="D111" s="340">
        <f t="shared" ref="D111:K111" si="13">AVERAGE(D88:D108)</f>
        <v>3.7</v>
      </c>
      <c r="E111" s="340">
        <f t="shared" si="13"/>
        <v>10.1</v>
      </c>
      <c r="F111" s="340">
        <f t="shared" si="13"/>
        <v>10.476190476190476</v>
      </c>
      <c r="G111" s="340">
        <f t="shared" si="13"/>
        <v>9.4285714285714288</v>
      </c>
      <c r="H111" s="340">
        <f t="shared" si="13"/>
        <v>6.7142857142857144</v>
      </c>
      <c r="I111" s="340">
        <f t="shared" si="13"/>
        <v>3.1904761904761907</v>
      </c>
      <c r="J111" s="340">
        <f t="shared" si="13"/>
        <v>0.23809523809523808</v>
      </c>
      <c r="K111" s="340">
        <f t="shared" si="13"/>
        <v>44</v>
      </c>
      <c r="L111" s="364">
        <v>44505</v>
      </c>
      <c r="M111" s="364">
        <v>41014</v>
      </c>
      <c r="N111" s="365">
        <f>AVERAGE(N91:N109)</f>
        <v>311.31578947368422</v>
      </c>
      <c r="O111" s="365">
        <f>AVERAGE(O90:O109)</f>
        <v>105.65</v>
      </c>
      <c r="P111" s="345"/>
      <c r="Q111" s="345"/>
    </row>
    <row r="112" spans="1:17" x14ac:dyDescent="0.3">
      <c r="A112" s="346"/>
      <c r="B112" s="346"/>
      <c r="C112" s="347"/>
      <c r="D112" s="347"/>
      <c r="E112" s="347"/>
      <c r="F112" s="347"/>
      <c r="G112" s="347"/>
      <c r="H112" s="347"/>
      <c r="I112" s="347"/>
      <c r="J112" s="347"/>
      <c r="K112" s="348"/>
      <c r="L112" s="349"/>
      <c r="M112" s="350"/>
      <c r="N112" s="351"/>
      <c r="O112" s="350"/>
      <c r="P112" s="352"/>
      <c r="Q112" s="352"/>
    </row>
    <row r="113" spans="1:15" x14ac:dyDescent="0.3">
      <c r="A113" s="35" t="s">
        <v>586</v>
      </c>
      <c r="B113" s="35" t="s">
        <v>547</v>
      </c>
      <c r="C113" s="366" t="s">
        <v>600</v>
      </c>
      <c r="D113" s="287" t="s">
        <v>601</v>
      </c>
      <c r="E113" s="275" t="s">
        <v>602</v>
      </c>
      <c r="F113" s="275" t="s">
        <v>603</v>
      </c>
      <c r="G113" s="275" t="s">
        <v>604</v>
      </c>
      <c r="H113" s="275" t="s">
        <v>605</v>
      </c>
      <c r="I113" s="287" t="s">
        <v>606</v>
      </c>
      <c r="J113" s="321"/>
      <c r="K113" s="263" t="s">
        <v>607</v>
      </c>
      <c r="L113" s="433" t="s">
        <v>608</v>
      </c>
      <c r="M113" s="1"/>
      <c r="N113" s="323"/>
      <c r="O113" s="1"/>
    </row>
    <row r="114" spans="1:15" x14ac:dyDescent="0.3">
      <c r="A114" s="2" t="s">
        <v>554</v>
      </c>
      <c r="B114" s="324"/>
      <c r="C114" s="367">
        <v>0</v>
      </c>
      <c r="D114" s="275">
        <v>0</v>
      </c>
      <c r="E114" s="275">
        <v>2</v>
      </c>
      <c r="F114" s="275">
        <v>4</v>
      </c>
      <c r="G114" s="275">
        <v>4</v>
      </c>
      <c r="H114" s="275">
        <v>2</v>
      </c>
      <c r="I114" s="275"/>
      <c r="J114" s="321"/>
      <c r="K114" s="263">
        <f>SUM(D114:I114)</f>
        <v>12</v>
      </c>
      <c r="L114" s="353"/>
      <c r="M114" s="1"/>
      <c r="N114" s="323"/>
      <c r="O114" s="1"/>
    </row>
    <row r="115" spans="1:15" x14ac:dyDescent="0.3">
      <c r="A115" s="2" t="s">
        <v>555</v>
      </c>
      <c r="B115" s="324"/>
      <c r="C115" s="321"/>
      <c r="D115" s="321"/>
      <c r="E115" s="357"/>
      <c r="F115" s="357"/>
      <c r="G115" s="357"/>
      <c r="H115" s="357"/>
      <c r="I115" s="357"/>
      <c r="J115" s="321"/>
      <c r="K115" s="368"/>
      <c r="L115" s="353"/>
      <c r="M115" s="1"/>
      <c r="N115" s="323"/>
      <c r="O115" s="1"/>
    </row>
    <row r="116" spans="1:15" x14ac:dyDescent="0.3">
      <c r="A116" s="2" t="s">
        <v>556</v>
      </c>
      <c r="B116" s="2">
        <f>RANK(K116,K$116:K$137,0)</f>
        <v>6</v>
      </c>
      <c r="C116" s="321"/>
      <c r="D116" s="321"/>
      <c r="E116" s="357"/>
      <c r="F116" s="275">
        <v>3</v>
      </c>
      <c r="G116" s="275">
        <v>6</v>
      </c>
      <c r="H116" s="275">
        <v>4</v>
      </c>
      <c r="I116" s="275">
        <v>0</v>
      </c>
      <c r="J116" s="321"/>
      <c r="K116" s="275">
        <f>SUM(D116:I116)</f>
        <v>13</v>
      </c>
      <c r="L116" s="275">
        <v>2</v>
      </c>
      <c r="M116" s="1"/>
      <c r="N116" s="323"/>
      <c r="O116" s="1"/>
    </row>
    <row r="117" spans="1:15" x14ac:dyDescent="0.3">
      <c r="A117" s="369" t="s">
        <v>557</v>
      </c>
      <c r="B117" s="2">
        <f t="shared" ref="B117:B137" si="14">RANK(K117,K$116:K$137,0)</f>
        <v>21</v>
      </c>
      <c r="C117" s="370">
        <v>0</v>
      </c>
      <c r="D117" s="275">
        <v>0</v>
      </c>
      <c r="E117" s="275">
        <v>2</v>
      </c>
      <c r="F117" s="275">
        <v>0</v>
      </c>
      <c r="G117" s="275">
        <v>0</v>
      </c>
      <c r="H117" s="275">
        <v>0</v>
      </c>
      <c r="I117" s="275">
        <v>0</v>
      </c>
      <c r="J117" s="321"/>
      <c r="K117" s="275">
        <f t="shared" ref="K117:K125" si="15">SUM(D117:I117)</f>
        <v>2</v>
      </c>
      <c r="L117" s="275">
        <v>5</v>
      </c>
      <c r="M117" s="1"/>
      <c r="N117" s="323"/>
      <c r="O117" s="1"/>
    </row>
    <row r="118" spans="1:15" x14ac:dyDescent="0.3">
      <c r="A118" s="2" t="s">
        <v>559</v>
      </c>
      <c r="B118" s="2">
        <f t="shared" si="14"/>
        <v>14</v>
      </c>
      <c r="C118" s="370">
        <v>0</v>
      </c>
      <c r="D118" s="275">
        <v>0</v>
      </c>
      <c r="E118" s="275">
        <v>0</v>
      </c>
      <c r="F118" s="275">
        <v>3</v>
      </c>
      <c r="G118" s="275">
        <v>1</v>
      </c>
      <c r="H118" s="275">
        <v>0</v>
      </c>
      <c r="I118" s="275">
        <v>1</v>
      </c>
      <c r="J118" s="321"/>
      <c r="K118" s="275">
        <f t="shared" si="15"/>
        <v>5</v>
      </c>
      <c r="L118" s="275">
        <v>9</v>
      </c>
      <c r="M118" s="329" t="s">
        <v>609</v>
      </c>
      <c r="N118" s="323"/>
      <c r="O118" s="1"/>
    </row>
    <row r="119" spans="1:15" x14ac:dyDescent="0.3">
      <c r="A119" s="2" t="s">
        <v>561</v>
      </c>
      <c r="B119" s="2">
        <f t="shared" si="14"/>
        <v>7</v>
      </c>
      <c r="C119" s="370">
        <v>0</v>
      </c>
      <c r="D119" s="275">
        <v>0</v>
      </c>
      <c r="E119" s="275">
        <v>0</v>
      </c>
      <c r="F119" s="275">
        <v>3</v>
      </c>
      <c r="G119" s="275">
        <v>5</v>
      </c>
      <c r="H119" s="275">
        <v>3</v>
      </c>
      <c r="I119" s="275">
        <v>0</v>
      </c>
      <c r="J119" s="321"/>
      <c r="K119" s="275">
        <f t="shared" si="15"/>
        <v>11</v>
      </c>
      <c r="L119" s="275">
        <v>3</v>
      </c>
      <c r="M119" s="331" t="s">
        <v>610</v>
      </c>
      <c r="N119" s="323"/>
      <c r="O119" s="1"/>
    </row>
    <row r="120" spans="1:15" x14ac:dyDescent="0.3">
      <c r="A120" s="35" t="s">
        <v>562</v>
      </c>
      <c r="B120" s="2">
        <f t="shared" si="14"/>
        <v>3</v>
      </c>
      <c r="C120" s="370">
        <v>0</v>
      </c>
      <c r="D120" s="275">
        <v>1</v>
      </c>
      <c r="E120" s="275">
        <v>2</v>
      </c>
      <c r="F120" s="275">
        <v>5</v>
      </c>
      <c r="G120" s="275">
        <v>7</v>
      </c>
      <c r="H120" s="275">
        <v>6</v>
      </c>
      <c r="I120" s="275">
        <v>0</v>
      </c>
      <c r="J120" s="321"/>
      <c r="K120" s="275">
        <f t="shared" si="15"/>
        <v>21</v>
      </c>
      <c r="L120" s="275">
        <v>22</v>
      </c>
      <c r="M120" s="1"/>
      <c r="N120" s="323"/>
      <c r="O120" s="1"/>
    </row>
    <row r="121" spans="1:15" x14ac:dyDescent="0.3">
      <c r="A121" s="35" t="s">
        <v>563</v>
      </c>
      <c r="B121" s="2">
        <f t="shared" si="14"/>
        <v>3</v>
      </c>
      <c r="C121" s="370">
        <v>0</v>
      </c>
      <c r="D121" s="275">
        <v>1</v>
      </c>
      <c r="E121" s="275">
        <v>4</v>
      </c>
      <c r="F121" s="275">
        <v>2</v>
      </c>
      <c r="G121" s="275">
        <v>7</v>
      </c>
      <c r="H121" s="275">
        <v>7</v>
      </c>
      <c r="I121" s="275">
        <v>0</v>
      </c>
      <c r="J121" s="321"/>
      <c r="K121" s="275">
        <f t="shared" si="15"/>
        <v>21</v>
      </c>
      <c r="L121" s="275">
        <v>1</v>
      </c>
      <c r="M121" s="322" t="s">
        <v>611</v>
      </c>
      <c r="N121" s="323"/>
      <c r="O121" s="1"/>
    </row>
    <row r="122" spans="1:15" x14ac:dyDescent="0.3">
      <c r="A122" s="361" t="s">
        <v>564</v>
      </c>
      <c r="B122" s="2">
        <f t="shared" si="14"/>
        <v>13</v>
      </c>
      <c r="C122" s="370">
        <v>0</v>
      </c>
      <c r="D122" s="275">
        <v>0</v>
      </c>
      <c r="E122" s="275">
        <v>0</v>
      </c>
      <c r="F122" s="275">
        <v>1</v>
      </c>
      <c r="G122" s="275">
        <v>2</v>
      </c>
      <c r="H122" s="275">
        <v>3</v>
      </c>
      <c r="I122" s="275">
        <v>0</v>
      </c>
      <c r="J122" s="321"/>
      <c r="K122" s="275">
        <f t="shared" si="15"/>
        <v>6</v>
      </c>
      <c r="L122" s="275">
        <v>2.5</v>
      </c>
      <c r="M122" s="1"/>
      <c r="N122" s="323"/>
      <c r="O122" s="1"/>
    </row>
    <row r="123" spans="1:15" x14ac:dyDescent="0.3">
      <c r="A123" s="334" t="s">
        <v>565</v>
      </c>
      <c r="B123" s="2">
        <f t="shared" si="14"/>
        <v>7</v>
      </c>
      <c r="C123" s="370">
        <v>0</v>
      </c>
      <c r="D123" s="275">
        <v>1</v>
      </c>
      <c r="E123" s="275">
        <v>1</v>
      </c>
      <c r="F123" s="275">
        <v>1</v>
      </c>
      <c r="G123" s="275">
        <v>0</v>
      </c>
      <c r="H123" s="275">
        <v>6</v>
      </c>
      <c r="I123" s="275">
        <v>2</v>
      </c>
      <c r="J123" s="321"/>
      <c r="K123" s="275">
        <f t="shared" si="15"/>
        <v>11</v>
      </c>
      <c r="L123" s="275">
        <v>2</v>
      </c>
      <c r="M123" s="1"/>
      <c r="N123" s="323"/>
      <c r="O123" s="1"/>
    </row>
    <row r="124" spans="1:15" x14ac:dyDescent="0.3">
      <c r="A124" s="334" t="s">
        <v>566</v>
      </c>
      <c r="B124" s="2">
        <f t="shared" si="14"/>
        <v>10</v>
      </c>
      <c r="C124" s="370">
        <v>0</v>
      </c>
      <c r="D124" s="275">
        <v>1</v>
      </c>
      <c r="E124" s="275">
        <v>2</v>
      </c>
      <c r="F124" s="275">
        <v>2</v>
      </c>
      <c r="G124" s="275">
        <v>5</v>
      </c>
      <c r="H124" s="275">
        <v>0</v>
      </c>
      <c r="I124" s="275">
        <v>0</v>
      </c>
      <c r="J124" s="321"/>
      <c r="K124" s="275">
        <f t="shared" si="15"/>
        <v>10</v>
      </c>
      <c r="L124" s="275">
        <v>4.5</v>
      </c>
      <c r="M124" s="1"/>
      <c r="N124" s="323"/>
      <c r="O124" s="1"/>
    </row>
    <row r="125" spans="1:15" x14ac:dyDescent="0.3">
      <c r="A125" s="336" t="s">
        <v>567</v>
      </c>
      <c r="B125" s="2">
        <f t="shared" si="14"/>
        <v>1</v>
      </c>
      <c r="C125" s="370">
        <v>0</v>
      </c>
      <c r="D125" s="275">
        <v>0</v>
      </c>
      <c r="E125" s="275">
        <v>7</v>
      </c>
      <c r="F125" s="275">
        <v>9</v>
      </c>
      <c r="G125" s="275">
        <v>13</v>
      </c>
      <c r="H125" s="275">
        <v>0</v>
      </c>
      <c r="I125" s="275">
        <v>0</v>
      </c>
      <c r="J125" s="321"/>
      <c r="K125" s="275">
        <f t="shared" si="15"/>
        <v>29</v>
      </c>
      <c r="L125" s="275">
        <v>11</v>
      </c>
      <c r="M125" s="1"/>
      <c r="N125" s="323"/>
      <c r="O125" s="1"/>
    </row>
    <row r="126" spans="1:15" x14ac:dyDescent="0.3">
      <c r="A126" s="334" t="s">
        <v>568</v>
      </c>
      <c r="B126" s="2">
        <f t="shared" si="14"/>
        <v>7</v>
      </c>
      <c r="C126" s="370">
        <v>0</v>
      </c>
      <c r="D126" s="275">
        <v>2</v>
      </c>
      <c r="E126" s="275">
        <v>9</v>
      </c>
      <c r="F126" s="275">
        <v>0</v>
      </c>
      <c r="G126" s="275">
        <v>0</v>
      </c>
      <c r="H126" s="275">
        <v>0</v>
      </c>
      <c r="I126" s="275">
        <v>0</v>
      </c>
      <c r="J126" s="321"/>
      <c r="K126" s="275">
        <f t="shared" ref="K126:K137" si="16">SUM(D126:I126)</f>
        <v>11</v>
      </c>
      <c r="L126" s="275">
        <v>16</v>
      </c>
      <c r="M126" s="1"/>
      <c r="N126" s="323"/>
      <c r="O126" s="1"/>
    </row>
    <row r="127" spans="1:15" x14ac:dyDescent="0.3">
      <c r="A127" s="334" t="s">
        <v>569</v>
      </c>
      <c r="B127" s="2">
        <f t="shared" si="14"/>
        <v>17</v>
      </c>
      <c r="C127" s="370">
        <v>0</v>
      </c>
      <c r="D127" s="275">
        <v>0</v>
      </c>
      <c r="E127" s="275">
        <v>0</v>
      </c>
      <c r="F127" s="275">
        <v>0</v>
      </c>
      <c r="G127" s="275">
        <v>3</v>
      </c>
      <c r="H127" s="275">
        <v>0</v>
      </c>
      <c r="I127" s="275">
        <v>0</v>
      </c>
      <c r="J127" s="321"/>
      <c r="K127" s="275">
        <f t="shared" si="16"/>
        <v>3</v>
      </c>
      <c r="L127" s="275">
        <v>0</v>
      </c>
      <c r="M127" s="1"/>
      <c r="N127" s="323"/>
      <c r="O127" s="1"/>
    </row>
    <row r="128" spans="1:15" x14ac:dyDescent="0.3">
      <c r="A128" s="334" t="s">
        <v>570</v>
      </c>
      <c r="B128" s="2">
        <f t="shared" si="14"/>
        <v>2</v>
      </c>
      <c r="C128" s="371">
        <v>1</v>
      </c>
      <c r="D128" s="275">
        <v>0</v>
      </c>
      <c r="E128" s="275">
        <v>1</v>
      </c>
      <c r="F128" s="275">
        <f>'2013'!C208</f>
        <v>8</v>
      </c>
      <c r="G128" s="275">
        <f>'2013'!D208</f>
        <v>7</v>
      </c>
      <c r="H128" s="275">
        <f>'2013'!E208</f>
        <v>6</v>
      </c>
      <c r="I128" s="275">
        <f>'2013'!F208</f>
        <v>0</v>
      </c>
      <c r="J128" s="321"/>
      <c r="K128" s="275">
        <f t="shared" si="16"/>
        <v>22</v>
      </c>
      <c r="L128" s="275">
        <v>11</v>
      </c>
      <c r="M128" s="1"/>
      <c r="N128" s="323"/>
      <c r="O128" s="1"/>
    </row>
    <row r="129" spans="1:17" x14ac:dyDescent="0.3">
      <c r="A129" s="333" t="s">
        <v>727</v>
      </c>
      <c r="B129" s="2">
        <f t="shared" si="14"/>
        <v>22</v>
      </c>
      <c r="C129" s="371">
        <v>0</v>
      </c>
      <c r="D129" s="275">
        <v>0</v>
      </c>
      <c r="E129" s="275">
        <v>0</v>
      </c>
      <c r="F129" s="275">
        <v>1</v>
      </c>
      <c r="G129" s="275">
        <v>0</v>
      </c>
      <c r="H129" s="275">
        <v>0</v>
      </c>
      <c r="I129" s="275">
        <v>0</v>
      </c>
      <c r="J129" s="321"/>
      <c r="K129" s="275">
        <f t="shared" si="16"/>
        <v>1</v>
      </c>
      <c r="L129" s="275">
        <v>0</v>
      </c>
      <c r="M129" s="1"/>
      <c r="N129" s="323"/>
      <c r="O129" s="1"/>
    </row>
    <row r="130" spans="1:17" x14ac:dyDescent="0.3">
      <c r="A130" s="35" t="s">
        <v>747</v>
      </c>
      <c r="B130" s="2">
        <f t="shared" si="14"/>
        <v>17</v>
      </c>
      <c r="C130" s="371">
        <v>0</v>
      </c>
      <c r="D130" s="275">
        <v>0</v>
      </c>
      <c r="E130" s="275">
        <v>1</v>
      </c>
      <c r="F130" s="275">
        <v>2</v>
      </c>
      <c r="G130" s="275">
        <v>0</v>
      </c>
      <c r="H130" s="275">
        <v>0</v>
      </c>
      <c r="I130" s="275">
        <v>0</v>
      </c>
      <c r="J130" s="321"/>
      <c r="K130" s="275">
        <f t="shared" si="16"/>
        <v>3</v>
      </c>
      <c r="L130" s="275">
        <v>0.5</v>
      </c>
      <c r="M130" s="1"/>
      <c r="N130" s="323"/>
      <c r="O130" s="1"/>
    </row>
    <row r="131" spans="1:17" x14ac:dyDescent="0.3">
      <c r="A131" s="35" t="s">
        <v>769</v>
      </c>
      <c r="B131" s="2">
        <f t="shared" si="14"/>
        <v>14</v>
      </c>
      <c r="C131" s="371">
        <v>0</v>
      </c>
      <c r="D131" s="275">
        <v>0</v>
      </c>
      <c r="E131" s="275">
        <v>0</v>
      </c>
      <c r="F131" s="275">
        <v>1</v>
      </c>
      <c r="G131" s="275">
        <v>1</v>
      </c>
      <c r="H131" s="275">
        <v>2</v>
      </c>
      <c r="I131" s="275">
        <v>1</v>
      </c>
      <c r="J131" s="321"/>
      <c r="K131" s="275">
        <f t="shared" si="16"/>
        <v>5</v>
      </c>
      <c r="L131" s="275">
        <v>1</v>
      </c>
      <c r="M131" s="1"/>
      <c r="N131" s="323"/>
      <c r="O131" s="1"/>
    </row>
    <row r="132" spans="1:17" x14ac:dyDescent="0.3">
      <c r="A132" s="35" t="s">
        <v>786</v>
      </c>
      <c r="B132" s="2">
        <f t="shared" si="14"/>
        <v>12</v>
      </c>
      <c r="C132" s="371">
        <v>0</v>
      </c>
      <c r="D132" s="275">
        <v>0</v>
      </c>
      <c r="E132" s="275">
        <v>0</v>
      </c>
      <c r="F132" s="275">
        <v>3</v>
      </c>
      <c r="G132" s="275">
        <v>1</v>
      </c>
      <c r="H132" s="275">
        <v>1</v>
      </c>
      <c r="I132" s="275">
        <v>2</v>
      </c>
      <c r="J132" s="321"/>
      <c r="K132" s="275">
        <f t="shared" si="16"/>
        <v>7</v>
      </c>
      <c r="L132" s="275">
        <v>1</v>
      </c>
      <c r="M132" s="1"/>
      <c r="N132" s="323"/>
      <c r="O132" s="1"/>
    </row>
    <row r="133" spans="1:17" x14ac:dyDescent="0.3">
      <c r="A133" s="35" t="s">
        <v>787</v>
      </c>
      <c r="B133" s="2">
        <f t="shared" si="14"/>
        <v>5</v>
      </c>
      <c r="C133" s="371">
        <v>0</v>
      </c>
      <c r="D133" s="275">
        <v>1</v>
      </c>
      <c r="E133" s="275">
        <v>5</v>
      </c>
      <c r="F133" s="275">
        <v>0</v>
      </c>
      <c r="G133" s="275">
        <v>4</v>
      </c>
      <c r="H133" s="275">
        <v>6</v>
      </c>
      <c r="I133" s="275">
        <v>0</v>
      </c>
      <c r="J133" s="321"/>
      <c r="K133" s="275">
        <f t="shared" si="16"/>
        <v>16</v>
      </c>
      <c r="L133" s="275">
        <v>5</v>
      </c>
      <c r="M133" s="1"/>
      <c r="N133" s="323"/>
      <c r="O133" s="1"/>
    </row>
    <row r="134" spans="1:17" x14ac:dyDescent="0.3">
      <c r="A134" s="334" t="s">
        <v>820</v>
      </c>
      <c r="B134" s="2">
        <f t="shared" si="14"/>
        <v>11</v>
      </c>
      <c r="C134" s="367">
        <v>0</v>
      </c>
      <c r="D134" s="367">
        <v>1</v>
      </c>
      <c r="E134" s="367">
        <v>1</v>
      </c>
      <c r="F134" s="367">
        <v>5</v>
      </c>
      <c r="G134" s="367">
        <v>1</v>
      </c>
      <c r="H134" s="367">
        <v>0</v>
      </c>
      <c r="I134" s="370">
        <v>1</v>
      </c>
      <c r="J134" s="326"/>
      <c r="K134" s="275">
        <f t="shared" si="16"/>
        <v>9</v>
      </c>
      <c r="L134" s="353"/>
      <c r="M134" s="1"/>
      <c r="N134" s="323"/>
      <c r="O134" s="1"/>
    </row>
    <row r="135" spans="1:17" x14ac:dyDescent="0.3">
      <c r="A135" s="334" t="s">
        <v>821</v>
      </c>
      <c r="B135" s="2">
        <f t="shared" si="14"/>
        <v>17</v>
      </c>
      <c r="C135" s="367">
        <v>0</v>
      </c>
      <c r="D135" s="367">
        <v>1</v>
      </c>
      <c r="E135" s="367">
        <v>0</v>
      </c>
      <c r="F135" s="367">
        <v>0</v>
      </c>
      <c r="G135" s="367">
        <v>1</v>
      </c>
      <c r="H135" s="367">
        <v>1</v>
      </c>
      <c r="I135" s="370">
        <v>0</v>
      </c>
      <c r="J135" s="326"/>
      <c r="K135" s="275">
        <f t="shared" si="16"/>
        <v>3</v>
      </c>
      <c r="L135" s="353"/>
      <c r="M135" s="1"/>
      <c r="N135" s="323"/>
      <c r="O135" s="1"/>
    </row>
    <row r="136" spans="1:17" x14ac:dyDescent="0.3">
      <c r="A136" s="334" t="s">
        <v>822</v>
      </c>
      <c r="B136" s="2">
        <f t="shared" si="14"/>
        <v>16</v>
      </c>
      <c r="C136" s="367">
        <v>0</v>
      </c>
      <c r="D136" s="367">
        <v>0</v>
      </c>
      <c r="E136" s="367">
        <v>0</v>
      </c>
      <c r="F136" s="367">
        <v>3</v>
      </c>
      <c r="G136" s="367">
        <v>1</v>
      </c>
      <c r="H136" s="367">
        <v>0</v>
      </c>
      <c r="I136" s="370">
        <v>0</v>
      </c>
      <c r="J136" s="326"/>
      <c r="K136" s="275">
        <f t="shared" si="16"/>
        <v>4</v>
      </c>
      <c r="L136" s="353"/>
      <c r="M136" s="1"/>
      <c r="N136" s="323"/>
      <c r="O136" s="1"/>
    </row>
    <row r="137" spans="1:17" x14ac:dyDescent="0.3">
      <c r="A137" s="334" t="s">
        <v>882</v>
      </c>
      <c r="B137" s="2">
        <f t="shared" si="14"/>
        <v>17</v>
      </c>
      <c r="C137" s="367">
        <v>0</v>
      </c>
      <c r="D137" s="367">
        <v>0</v>
      </c>
      <c r="E137" s="367">
        <v>0</v>
      </c>
      <c r="F137" s="367">
        <v>0</v>
      </c>
      <c r="G137" s="367">
        <v>0</v>
      </c>
      <c r="H137" s="367">
        <v>0</v>
      </c>
      <c r="I137" s="370">
        <v>3</v>
      </c>
      <c r="J137" s="326"/>
      <c r="K137" s="275">
        <f t="shared" si="16"/>
        <v>3</v>
      </c>
      <c r="L137" s="353"/>
      <c r="M137" s="1"/>
      <c r="N137" s="323"/>
      <c r="O137" s="1"/>
    </row>
    <row r="138" spans="1:17" x14ac:dyDescent="0.3">
      <c r="A138" s="334" t="s">
        <v>883</v>
      </c>
      <c r="B138" s="2"/>
      <c r="C138" s="367"/>
      <c r="D138" s="367"/>
      <c r="E138" s="367"/>
      <c r="F138" s="367"/>
      <c r="G138" s="367"/>
      <c r="H138" s="367"/>
      <c r="I138" s="370"/>
      <c r="J138" s="326"/>
      <c r="K138" s="275"/>
      <c r="L138" s="353"/>
      <c r="M138" s="1"/>
      <c r="N138" s="323"/>
      <c r="O138" s="1"/>
    </row>
    <row r="139" spans="1:17" x14ac:dyDescent="0.3">
      <c r="A139" s="338" t="s">
        <v>571</v>
      </c>
      <c r="B139" s="339"/>
      <c r="C139" s="340">
        <f t="shared" ref="C139:I139" si="17">AVERAGE(C116:C136)</f>
        <v>0.05</v>
      </c>
      <c r="D139" s="340">
        <f t="shared" si="17"/>
        <v>0.45</v>
      </c>
      <c r="E139" s="340">
        <f t="shared" si="17"/>
        <v>1.75</v>
      </c>
      <c r="F139" s="340">
        <f t="shared" si="17"/>
        <v>2.4761904761904763</v>
      </c>
      <c r="G139" s="340">
        <f t="shared" si="17"/>
        <v>3.0952380952380953</v>
      </c>
      <c r="H139" s="340">
        <f t="shared" si="17"/>
        <v>2.1428571428571428</v>
      </c>
      <c r="I139" s="340">
        <f t="shared" si="17"/>
        <v>0.33333333333333331</v>
      </c>
      <c r="J139" s="340"/>
      <c r="K139" s="340">
        <f>AVERAGE(K116:K136)</f>
        <v>10.142857142857142</v>
      </c>
      <c r="L139" s="341"/>
      <c r="M139" s="343"/>
      <c r="N139" s="344"/>
      <c r="O139" s="343"/>
      <c r="P139" s="345"/>
      <c r="Q139" s="345"/>
    </row>
    <row r="140" spans="1:17" x14ac:dyDescent="0.3">
      <c r="A140" s="346"/>
      <c r="B140" s="346"/>
      <c r="C140" s="347"/>
      <c r="D140" s="347"/>
      <c r="E140" s="347"/>
      <c r="F140" s="347"/>
      <c r="G140" s="347"/>
      <c r="H140" s="347"/>
      <c r="I140" s="347"/>
      <c r="J140" s="347"/>
      <c r="K140" s="348"/>
      <c r="L140" s="349"/>
      <c r="M140" s="350"/>
      <c r="N140" s="351"/>
      <c r="O140" s="350"/>
      <c r="P140" s="352"/>
      <c r="Q140" s="352"/>
    </row>
    <row r="141" spans="1:17" x14ac:dyDescent="0.3">
      <c r="A141" s="2" t="s">
        <v>546</v>
      </c>
      <c r="B141" s="35" t="s">
        <v>547</v>
      </c>
      <c r="C141" s="366" t="s">
        <v>612</v>
      </c>
      <c r="D141" s="287" t="s">
        <v>613</v>
      </c>
      <c r="E141" s="287" t="s">
        <v>614</v>
      </c>
      <c r="F141" s="275" t="s">
        <v>615</v>
      </c>
      <c r="G141" s="275" t="s">
        <v>616</v>
      </c>
      <c r="H141" s="287" t="s">
        <v>617</v>
      </c>
      <c r="I141" s="287" t="s">
        <v>618</v>
      </c>
      <c r="J141" s="321"/>
      <c r="K141" s="263" t="s">
        <v>619</v>
      </c>
      <c r="L141" s="353" t="s">
        <v>620</v>
      </c>
      <c r="M141" s="1"/>
      <c r="N141" s="323"/>
      <c r="O141" s="1"/>
    </row>
    <row r="142" spans="1:17" x14ac:dyDescent="0.3">
      <c r="A142" s="2" t="s">
        <v>554</v>
      </c>
      <c r="B142" s="324"/>
      <c r="C142" s="321"/>
      <c r="D142" s="321"/>
      <c r="E142" s="321"/>
      <c r="F142" s="321"/>
      <c r="G142" s="321"/>
      <c r="H142" s="321"/>
      <c r="I142" s="321"/>
      <c r="J142" s="321"/>
      <c r="K142" s="372"/>
      <c r="L142" s="353"/>
      <c r="M142" s="1"/>
      <c r="N142" s="323"/>
      <c r="O142" s="1"/>
    </row>
    <row r="143" spans="1:17" x14ac:dyDescent="0.3">
      <c r="A143" s="2" t="s">
        <v>555</v>
      </c>
      <c r="B143" s="324"/>
      <c r="C143" s="321"/>
      <c r="D143" s="321"/>
      <c r="E143" s="321"/>
      <c r="F143" s="321"/>
      <c r="G143" s="321"/>
      <c r="H143" s="321"/>
      <c r="I143" s="321"/>
      <c r="J143" s="321"/>
      <c r="K143" s="372"/>
      <c r="L143" s="353"/>
      <c r="M143" s="1"/>
      <c r="N143" s="323"/>
      <c r="O143" s="1"/>
    </row>
    <row r="144" spans="1:17" x14ac:dyDescent="0.3">
      <c r="A144" s="2" t="s">
        <v>556</v>
      </c>
      <c r="B144" s="2">
        <f>RANK(K144,K$144:K$159,0)</f>
        <v>12</v>
      </c>
      <c r="C144" s="321"/>
      <c r="D144" s="321"/>
      <c r="E144" s="357"/>
      <c r="F144" s="275">
        <v>1</v>
      </c>
      <c r="G144" s="275">
        <v>1</v>
      </c>
      <c r="H144" s="275">
        <v>2</v>
      </c>
      <c r="I144" s="275">
        <v>0</v>
      </c>
      <c r="J144" s="321"/>
      <c r="K144" s="275">
        <f t="shared" ref="K144:K153" si="18">SUM(C144:J144)</f>
        <v>4</v>
      </c>
      <c r="L144" s="275">
        <v>4</v>
      </c>
      <c r="M144" s="1"/>
      <c r="N144" s="323"/>
      <c r="O144" s="1"/>
    </row>
    <row r="145" spans="1:15" x14ac:dyDescent="0.3">
      <c r="A145" s="369" t="s">
        <v>557</v>
      </c>
      <c r="B145" s="2">
        <f t="shared" ref="B145:B159" si="19">RANK(K145,K$144:K$159,0)</f>
        <v>13</v>
      </c>
      <c r="C145" s="370">
        <v>0</v>
      </c>
      <c r="D145" s="275">
        <v>0</v>
      </c>
      <c r="E145" s="275">
        <v>2</v>
      </c>
      <c r="F145" s="275">
        <v>0</v>
      </c>
      <c r="G145" s="275">
        <v>0</v>
      </c>
      <c r="H145" s="275">
        <v>0</v>
      </c>
      <c r="I145" s="275">
        <v>0</v>
      </c>
      <c r="J145" s="321"/>
      <c r="K145" s="275">
        <f t="shared" si="18"/>
        <v>2</v>
      </c>
      <c r="L145" s="275">
        <f>8+0</f>
        <v>8</v>
      </c>
      <c r="M145" s="329" t="s">
        <v>621</v>
      </c>
      <c r="N145" s="323"/>
      <c r="O145" s="1"/>
    </row>
    <row r="146" spans="1:15" x14ac:dyDescent="0.3">
      <c r="A146" s="2" t="s">
        <v>559</v>
      </c>
      <c r="B146" s="2">
        <f t="shared" si="19"/>
        <v>10</v>
      </c>
      <c r="C146" s="370">
        <v>0</v>
      </c>
      <c r="D146" s="275">
        <v>0</v>
      </c>
      <c r="E146" s="275">
        <v>0</v>
      </c>
      <c r="F146" s="275">
        <v>2</v>
      </c>
      <c r="G146" s="275">
        <v>2</v>
      </c>
      <c r="H146" s="275">
        <v>0</v>
      </c>
      <c r="I146" s="275">
        <v>1</v>
      </c>
      <c r="J146" s="321"/>
      <c r="K146" s="275">
        <f t="shared" si="18"/>
        <v>5</v>
      </c>
      <c r="L146" s="275">
        <f>13+4.5</f>
        <v>17.5</v>
      </c>
      <c r="M146" s="331" t="s">
        <v>622</v>
      </c>
      <c r="N146" s="323"/>
      <c r="O146" s="1"/>
    </row>
    <row r="147" spans="1:15" x14ac:dyDescent="0.3">
      <c r="A147" s="2" t="s">
        <v>561</v>
      </c>
      <c r="B147" s="2">
        <f t="shared" si="19"/>
        <v>8</v>
      </c>
      <c r="C147" s="370">
        <v>0</v>
      </c>
      <c r="D147" s="275">
        <v>0</v>
      </c>
      <c r="E147" s="275">
        <v>0</v>
      </c>
      <c r="F147" s="275">
        <v>4</v>
      </c>
      <c r="G147" s="275">
        <v>3</v>
      </c>
      <c r="H147" s="275">
        <v>2</v>
      </c>
      <c r="I147" s="275">
        <v>0</v>
      </c>
      <c r="J147" s="321"/>
      <c r="K147" s="275">
        <f t="shared" si="18"/>
        <v>9</v>
      </c>
      <c r="L147" s="275">
        <f>10.5+2+0.6</f>
        <v>13.1</v>
      </c>
      <c r="M147" s="1"/>
      <c r="N147" s="323"/>
      <c r="O147" s="1"/>
    </row>
    <row r="148" spans="1:15" x14ac:dyDescent="0.3">
      <c r="A148" s="35" t="s">
        <v>562</v>
      </c>
      <c r="B148" s="2">
        <f t="shared" si="19"/>
        <v>4</v>
      </c>
      <c r="C148" s="370">
        <v>0</v>
      </c>
      <c r="D148" s="275">
        <v>0</v>
      </c>
      <c r="E148" s="275">
        <v>0</v>
      </c>
      <c r="F148" s="275">
        <v>6</v>
      </c>
      <c r="G148" s="275">
        <v>10</v>
      </c>
      <c r="H148" s="275">
        <v>8</v>
      </c>
      <c r="I148" s="275">
        <v>0</v>
      </c>
      <c r="J148" s="321"/>
      <c r="K148" s="275">
        <f t="shared" si="18"/>
        <v>24</v>
      </c>
      <c r="L148" s="275">
        <f>4+27+15</f>
        <v>46</v>
      </c>
      <c r="M148" s="322" t="s">
        <v>611</v>
      </c>
      <c r="N148" s="323"/>
      <c r="O148" s="1"/>
    </row>
    <row r="149" spans="1:15" x14ac:dyDescent="0.3">
      <c r="A149" s="2" t="s">
        <v>563</v>
      </c>
      <c r="B149" s="2">
        <f t="shared" si="19"/>
        <v>6</v>
      </c>
      <c r="C149" s="370">
        <v>0</v>
      </c>
      <c r="D149" s="275">
        <v>0</v>
      </c>
      <c r="E149" s="275">
        <v>1</v>
      </c>
      <c r="F149" s="275">
        <v>1</v>
      </c>
      <c r="G149" s="275">
        <v>4</v>
      </c>
      <c r="H149" s="275">
        <v>5</v>
      </c>
      <c r="I149" s="275">
        <v>0</v>
      </c>
      <c r="J149" s="321"/>
      <c r="K149" s="275">
        <f t="shared" si="18"/>
        <v>11</v>
      </c>
      <c r="L149" s="275">
        <v>8.6</v>
      </c>
      <c r="M149" s="1"/>
      <c r="N149" s="323"/>
      <c r="O149" s="1"/>
    </row>
    <row r="150" spans="1:15" x14ac:dyDescent="0.3">
      <c r="A150" s="2" t="s">
        <v>564</v>
      </c>
      <c r="B150" s="2">
        <f t="shared" si="19"/>
        <v>10</v>
      </c>
      <c r="C150" s="370">
        <v>0</v>
      </c>
      <c r="D150" s="275">
        <v>0</v>
      </c>
      <c r="E150" s="275">
        <v>0</v>
      </c>
      <c r="F150" s="275">
        <v>1</v>
      </c>
      <c r="G150" s="275">
        <v>1</v>
      </c>
      <c r="H150" s="275">
        <v>3</v>
      </c>
      <c r="I150" s="275">
        <v>0</v>
      </c>
      <c r="J150" s="321"/>
      <c r="K150" s="275">
        <f t="shared" si="18"/>
        <v>5</v>
      </c>
      <c r="L150" s="275">
        <f>0.1+2.5+4</f>
        <v>6.6</v>
      </c>
      <c r="M150" s="1"/>
      <c r="N150" s="323"/>
      <c r="O150" s="1"/>
    </row>
    <row r="151" spans="1:15" x14ac:dyDescent="0.3">
      <c r="A151" s="334" t="s">
        <v>565</v>
      </c>
      <c r="B151" s="2">
        <f t="shared" si="19"/>
        <v>9</v>
      </c>
      <c r="C151" s="370">
        <v>0</v>
      </c>
      <c r="D151" s="275">
        <v>0</v>
      </c>
      <c r="E151" s="275">
        <v>0</v>
      </c>
      <c r="F151" s="275">
        <v>1</v>
      </c>
      <c r="G151" s="275">
        <v>0</v>
      </c>
      <c r="H151" s="275">
        <v>4</v>
      </c>
      <c r="I151" s="275">
        <v>2</v>
      </c>
      <c r="J151" s="321"/>
      <c r="K151" s="275">
        <f t="shared" si="18"/>
        <v>7</v>
      </c>
      <c r="L151" s="275">
        <v>0.5</v>
      </c>
      <c r="M151" s="1"/>
      <c r="N151" s="323"/>
      <c r="O151" s="1"/>
    </row>
    <row r="152" spans="1:15" x14ac:dyDescent="0.3">
      <c r="A152" s="334" t="s">
        <v>566</v>
      </c>
      <c r="B152" s="2">
        <f t="shared" si="19"/>
        <v>5</v>
      </c>
      <c r="C152" s="370">
        <v>0</v>
      </c>
      <c r="D152" s="275">
        <v>0</v>
      </c>
      <c r="E152" s="275">
        <v>0</v>
      </c>
      <c r="F152" s="275">
        <v>9</v>
      </c>
      <c r="G152" s="275">
        <v>3</v>
      </c>
      <c r="H152" s="275">
        <v>0</v>
      </c>
      <c r="I152" s="275">
        <v>0</v>
      </c>
      <c r="J152" s="321"/>
      <c r="K152" s="275">
        <f t="shared" si="18"/>
        <v>12</v>
      </c>
      <c r="L152" s="275">
        <v>10</v>
      </c>
      <c r="M152" s="1"/>
      <c r="N152" s="323"/>
      <c r="O152" s="1"/>
    </row>
    <row r="153" spans="1:15" x14ac:dyDescent="0.3">
      <c r="A153" s="336" t="s">
        <v>567</v>
      </c>
      <c r="B153" s="2">
        <f t="shared" si="19"/>
        <v>1</v>
      </c>
      <c r="C153" s="370">
        <v>0</v>
      </c>
      <c r="D153" s="275">
        <v>0</v>
      </c>
      <c r="E153" s="275">
        <v>11</v>
      </c>
      <c r="F153" s="275">
        <v>15</v>
      </c>
      <c r="G153" s="275">
        <v>14</v>
      </c>
      <c r="H153" s="275">
        <v>0</v>
      </c>
      <c r="I153" s="275">
        <v>0</v>
      </c>
      <c r="J153" s="321"/>
      <c r="K153" s="275">
        <f t="shared" si="18"/>
        <v>40</v>
      </c>
      <c r="L153" s="275">
        <v>35.9</v>
      </c>
      <c r="M153" s="1"/>
      <c r="N153" s="323"/>
      <c r="O153" s="1"/>
    </row>
    <row r="154" spans="1:15" x14ac:dyDescent="0.3">
      <c r="A154" s="334" t="s">
        <v>568</v>
      </c>
      <c r="B154" s="2">
        <f t="shared" si="19"/>
        <v>3</v>
      </c>
      <c r="C154" s="370">
        <v>0</v>
      </c>
      <c r="D154" s="275">
        <v>5</v>
      </c>
      <c r="E154" s="275">
        <v>20</v>
      </c>
      <c r="F154" s="275">
        <v>0</v>
      </c>
      <c r="G154" s="275">
        <v>0</v>
      </c>
      <c r="H154" s="275">
        <v>0</v>
      </c>
      <c r="I154" s="275">
        <v>0</v>
      </c>
      <c r="J154" s="321"/>
      <c r="K154" s="275">
        <f t="shared" ref="K154:K159" si="20">SUM(C154:J154)</f>
        <v>25</v>
      </c>
      <c r="L154" s="275">
        <v>28.5</v>
      </c>
      <c r="M154" s="323"/>
      <c r="N154" s="323"/>
      <c r="O154" s="1"/>
    </row>
    <row r="155" spans="1:15" x14ac:dyDescent="0.3">
      <c r="A155" s="35" t="s">
        <v>569</v>
      </c>
      <c r="B155" s="2">
        <f t="shared" si="19"/>
        <v>6</v>
      </c>
      <c r="C155" s="370">
        <v>0</v>
      </c>
      <c r="D155" s="275">
        <v>0</v>
      </c>
      <c r="E155" s="275">
        <v>0</v>
      </c>
      <c r="F155" s="275">
        <v>0</v>
      </c>
      <c r="G155" s="275">
        <v>11</v>
      </c>
      <c r="H155" s="275">
        <v>0</v>
      </c>
      <c r="I155" s="275">
        <v>0</v>
      </c>
      <c r="J155" s="321"/>
      <c r="K155" s="275">
        <f t="shared" si="20"/>
        <v>11</v>
      </c>
      <c r="L155" s="275">
        <v>5.5</v>
      </c>
      <c r="M155" s="323"/>
      <c r="N155" s="323"/>
      <c r="O155" s="1"/>
    </row>
    <row r="156" spans="1:15" x14ac:dyDescent="0.3">
      <c r="A156" s="35" t="s">
        <v>570</v>
      </c>
      <c r="B156" s="2">
        <f t="shared" si="19"/>
        <v>2</v>
      </c>
      <c r="C156" s="373">
        <v>1</v>
      </c>
      <c r="D156" s="275">
        <v>0</v>
      </c>
      <c r="E156" s="275">
        <v>1</v>
      </c>
      <c r="F156" s="275">
        <v>14</v>
      </c>
      <c r="G156" s="275">
        <v>9</v>
      </c>
      <c r="H156" s="275">
        <v>5</v>
      </c>
      <c r="I156" s="275">
        <v>0</v>
      </c>
      <c r="J156" s="321"/>
      <c r="K156" s="275">
        <f t="shared" si="20"/>
        <v>30</v>
      </c>
      <c r="L156" s="275">
        <v>32</v>
      </c>
      <c r="M156" s="323"/>
      <c r="N156" s="323"/>
      <c r="O156" s="1"/>
    </row>
    <row r="157" spans="1:15" x14ac:dyDescent="0.3">
      <c r="A157" s="333" t="s">
        <v>727</v>
      </c>
      <c r="B157" s="2">
        <f t="shared" si="19"/>
        <v>16</v>
      </c>
      <c r="C157" s="373">
        <v>0</v>
      </c>
      <c r="D157" s="275">
        <v>0</v>
      </c>
      <c r="E157" s="275">
        <v>0</v>
      </c>
      <c r="F157" s="275">
        <v>0</v>
      </c>
      <c r="G157" s="275">
        <v>0</v>
      </c>
      <c r="H157" s="275">
        <v>0</v>
      </c>
      <c r="I157" s="275">
        <v>0</v>
      </c>
      <c r="J157" s="321"/>
      <c r="K157" s="275">
        <f t="shared" si="20"/>
        <v>0</v>
      </c>
      <c r="L157" s="275">
        <v>0</v>
      </c>
      <c r="M157" s="323"/>
      <c r="N157" s="323"/>
      <c r="O157" s="1"/>
    </row>
    <row r="158" spans="1:15" x14ac:dyDescent="0.3">
      <c r="A158" s="35" t="s">
        <v>747</v>
      </c>
      <c r="B158" s="2">
        <f t="shared" si="19"/>
        <v>13</v>
      </c>
      <c r="C158" s="373">
        <v>0</v>
      </c>
      <c r="D158" s="275">
        <v>0</v>
      </c>
      <c r="E158" s="275">
        <v>0</v>
      </c>
      <c r="F158" s="275">
        <v>2</v>
      </c>
      <c r="G158" s="275">
        <v>0</v>
      </c>
      <c r="H158" s="275">
        <v>0</v>
      </c>
      <c r="I158" s="275">
        <v>0</v>
      </c>
      <c r="J158" s="321"/>
      <c r="K158" s="275">
        <f t="shared" si="20"/>
        <v>2</v>
      </c>
      <c r="L158" s="275">
        <v>1.5</v>
      </c>
      <c r="M158" s="323"/>
      <c r="N158" s="323"/>
      <c r="O158" s="1"/>
    </row>
    <row r="159" spans="1:15" x14ac:dyDescent="0.3">
      <c r="A159" s="35" t="s">
        <v>757</v>
      </c>
      <c r="B159" s="2">
        <f t="shared" si="19"/>
        <v>13</v>
      </c>
      <c r="C159" s="373">
        <v>0</v>
      </c>
      <c r="D159" s="275">
        <v>0</v>
      </c>
      <c r="E159" s="275">
        <v>0</v>
      </c>
      <c r="F159" s="275">
        <v>0</v>
      </c>
      <c r="G159" s="275">
        <v>1</v>
      </c>
      <c r="H159" s="275">
        <v>1</v>
      </c>
      <c r="I159" s="275">
        <v>0</v>
      </c>
      <c r="J159" s="321"/>
      <c r="K159" s="275">
        <f t="shared" si="20"/>
        <v>2</v>
      </c>
      <c r="L159" s="275">
        <v>2</v>
      </c>
      <c r="M159" s="323"/>
      <c r="N159" s="323"/>
      <c r="O159" s="1"/>
    </row>
    <row r="160" spans="1:15" x14ac:dyDescent="0.3">
      <c r="A160" s="35" t="s">
        <v>786</v>
      </c>
      <c r="B160" s="2"/>
      <c r="C160" s="373"/>
      <c r="D160" s="275"/>
      <c r="E160" s="275"/>
      <c r="F160" s="275"/>
      <c r="G160" s="275"/>
      <c r="H160" s="275"/>
      <c r="I160" s="275"/>
      <c r="J160" s="321"/>
      <c r="K160" s="275"/>
      <c r="L160" s="275"/>
      <c r="M160" s="323"/>
      <c r="N160" s="323"/>
      <c r="O160" s="1"/>
    </row>
    <row r="161" spans="1:17" x14ac:dyDescent="0.3">
      <c r="A161" s="35" t="s">
        <v>787</v>
      </c>
      <c r="B161" s="2"/>
      <c r="C161" s="373"/>
      <c r="D161" s="275"/>
      <c r="E161" s="275"/>
      <c r="F161" s="275"/>
      <c r="G161" s="275"/>
      <c r="H161" s="275"/>
      <c r="I161" s="275"/>
      <c r="J161" s="321"/>
      <c r="K161" s="275"/>
      <c r="L161" s="275"/>
      <c r="M161" s="323"/>
      <c r="N161" s="323"/>
      <c r="O161" s="1"/>
    </row>
    <row r="162" spans="1:17" x14ac:dyDescent="0.3">
      <c r="A162" s="334" t="s">
        <v>820</v>
      </c>
      <c r="B162" s="2"/>
      <c r="C162" s="367"/>
      <c r="D162" s="367"/>
      <c r="E162" s="367"/>
      <c r="F162" s="367"/>
      <c r="G162" s="367"/>
      <c r="H162" s="367"/>
      <c r="I162" s="370"/>
      <c r="J162" s="370"/>
      <c r="K162" s="275"/>
      <c r="L162" s="353"/>
      <c r="M162" s="1"/>
      <c r="N162" s="323"/>
      <c r="O162" s="1"/>
    </row>
    <row r="163" spans="1:17" x14ac:dyDescent="0.3">
      <c r="A163" s="334" t="s">
        <v>821</v>
      </c>
      <c r="B163" s="2"/>
      <c r="C163" s="367"/>
      <c r="D163" s="367"/>
      <c r="E163" s="367"/>
      <c r="F163" s="367"/>
      <c r="G163" s="367"/>
      <c r="H163" s="367"/>
      <c r="I163" s="370"/>
      <c r="J163" s="370"/>
      <c r="K163" s="275"/>
      <c r="L163" s="353"/>
      <c r="M163" s="1"/>
      <c r="N163" s="323"/>
      <c r="O163" s="1"/>
    </row>
    <row r="164" spans="1:17" x14ac:dyDescent="0.3">
      <c r="A164" s="334" t="s">
        <v>822</v>
      </c>
      <c r="B164" s="2"/>
      <c r="C164" s="367"/>
      <c r="D164" s="367"/>
      <c r="E164" s="367"/>
      <c r="F164" s="367"/>
      <c r="G164" s="367"/>
      <c r="H164" s="367"/>
      <c r="I164" s="370"/>
      <c r="J164" s="370"/>
      <c r="K164" s="275"/>
      <c r="L164" s="353"/>
      <c r="M164" s="1"/>
      <c r="N164" s="323"/>
      <c r="O164" s="1"/>
    </row>
    <row r="165" spans="1:17" x14ac:dyDescent="0.3">
      <c r="A165" s="338" t="s">
        <v>571</v>
      </c>
      <c r="B165" s="339"/>
      <c r="C165" s="340">
        <f t="shared" ref="C165:I165" si="21">AVERAGE(C144:C159)</f>
        <v>6.6666666666666666E-2</v>
      </c>
      <c r="D165" s="340">
        <f t="shared" si="21"/>
        <v>0.33333333333333331</v>
      </c>
      <c r="E165" s="340">
        <f t="shared" si="21"/>
        <v>2.3333333333333335</v>
      </c>
      <c r="F165" s="340">
        <f t="shared" si="21"/>
        <v>3.5</v>
      </c>
      <c r="G165" s="340">
        <f t="shared" si="21"/>
        <v>3.6875</v>
      </c>
      <c r="H165" s="340">
        <f t="shared" si="21"/>
        <v>1.875</v>
      </c>
      <c r="I165" s="340">
        <f t="shared" si="21"/>
        <v>0.1875</v>
      </c>
      <c r="J165" s="340"/>
      <c r="K165" s="340">
        <f>AVERAGE(K144:K159)</f>
        <v>11.8125</v>
      </c>
      <c r="L165" s="340">
        <f>AVERAGE(L144:L159)</f>
        <v>13.731249999999999</v>
      </c>
      <c r="M165" s="343"/>
      <c r="N165" s="344"/>
      <c r="O165" s="343"/>
      <c r="P165" s="345"/>
      <c r="Q165" s="345"/>
    </row>
    <row r="166" spans="1:17" x14ac:dyDescent="0.3">
      <c r="A166" s="346"/>
      <c r="B166" s="346"/>
      <c r="C166" s="347"/>
      <c r="D166" s="347"/>
      <c r="E166" s="347"/>
      <c r="F166" s="347"/>
      <c r="G166" s="347"/>
      <c r="H166" s="347"/>
      <c r="I166" s="347"/>
      <c r="J166" s="347"/>
      <c r="K166" s="348"/>
      <c r="L166" s="349"/>
      <c r="M166" s="350"/>
      <c r="N166" s="351"/>
      <c r="O166" s="350"/>
      <c r="P166" s="352"/>
      <c r="Q166" s="352"/>
    </row>
    <row r="167" spans="1:17" x14ac:dyDescent="0.3">
      <c r="A167" s="2" t="s">
        <v>546</v>
      </c>
      <c r="B167" s="35" t="s">
        <v>547</v>
      </c>
      <c r="C167" s="321"/>
      <c r="D167" s="321"/>
      <c r="E167" s="275" t="s">
        <v>623</v>
      </c>
      <c r="F167" s="275" t="s">
        <v>624</v>
      </c>
      <c r="G167" s="275" t="s">
        <v>625</v>
      </c>
      <c r="H167" s="275" t="s">
        <v>626</v>
      </c>
      <c r="I167" s="321"/>
      <c r="J167" s="321"/>
      <c r="K167" s="263" t="s">
        <v>627</v>
      </c>
      <c r="L167" s="353"/>
      <c r="M167" s="1"/>
      <c r="N167" s="323"/>
      <c r="O167" s="1"/>
    </row>
    <row r="168" spans="1:17" x14ac:dyDescent="0.3">
      <c r="A168" s="2" t="s">
        <v>554</v>
      </c>
      <c r="B168" s="324"/>
      <c r="C168" s="321"/>
      <c r="D168" s="321"/>
      <c r="E168" s="321"/>
      <c r="F168" s="321"/>
      <c r="G168" s="321"/>
      <c r="H168" s="321"/>
      <c r="I168" s="321"/>
      <c r="J168" s="321"/>
      <c r="K168" s="263"/>
      <c r="L168" s="353"/>
      <c r="M168" s="1"/>
      <c r="N168" s="323"/>
      <c r="O168" s="1"/>
    </row>
    <row r="169" spans="1:17" x14ac:dyDescent="0.3">
      <c r="A169" s="2" t="s">
        <v>555</v>
      </c>
      <c r="B169" s="324"/>
      <c r="C169" s="321"/>
      <c r="D169" s="321"/>
      <c r="E169" s="321"/>
      <c r="F169" s="321"/>
      <c r="G169" s="321"/>
      <c r="H169" s="321"/>
      <c r="I169" s="321"/>
      <c r="J169" s="321"/>
      <c r="K169" s="368"/>
      <c r="L169" s="353"/>
      <c r="M169" s="1"/>
      <c r="N169" s="323"/>
      <c r="O169" s="1"/>
    </row>
    <row r="170" spans="1:17" x14ac:dyDescent="0.3">
      <c r="A170" s="2" t="s">
        <v>556</v>
      </c>
      <c r="B170" s="2">
        <f>RANK(K170,K$170:K$185,1)</f>
        <v>2</v>
      </c>
      <c r="C170" s="321"/>
      <c r="D170" s="321"/>
      <c r="E170" s="275"/>
      <c r="F170" s="275">
        <v>5</v>
      </c>
      <c r="G170" s="275">
        <v>7</v>
      </c>
      <c r="H170" s="275">
        <v>18</v>
      </c>
      <c r="I170" s="321"/>
      <c r="J170" s="321"/>
      <c r="K170" s="275">
        <f t="shared" ref="K170:K179" si="22">(E170+F170+G170+H170)</f>
        <v>30</v>
      </c>
      <c r="L170" s="353"/>
      <c r="M170" s="1"/>
      <c r="N170" s="323"/>
      <c r="O170" s="1"/>
    </row>
    <row r="171" spans="1:17" x14ac:dyDescent="0.3">
      <c r="A171" s="369" t="s">
        <v>557</v>
      </c>
      <c r="B171" s="2">
        <f>RANK(K171,K$170:K$190,1)</f>
        <v>14</v>
      </c>
      <c r="C171" s="321"/>
      <c r="D171" s="321"/>
      <c r="E171" s="275">
        <v>7</v>
      </c>
      <c r="F171" s="275">
        <v>13</v>
      </c>
      <c r="G171" s="275">
        <v>17</v>
      </c>
      <c r="H171" s="275">
        <v>24</v>
      </c>
      <c r="I171" s="326"/>
      <c r="J171" s="326"/>
      <c r="K171" s="275">
        <f t="shared" si="22"/>
        <v>61</v>
      </c>
      <c r="L171" s="353"/>
      <c r="M171" s="1"/>
      <c r="N171" s="323"/>
      <c r="O171" s="1"/>
    </row>
    <row r="172" spans="1:17" x14ac:dyDescent="0.3">
      <c r="A172" s="2" t="s">
        <v>559</v>
      </c>
      <c r="B172" s="2">
        <f t="shared" ref="B172:B185" si="23">RANK(K172,K$170:K$185,1)</f>
        <v>10</v>
      </c>
      <c r="C172" s="328"/>
      <c r="D172" s="328"/>
      <c r="E172" s="275">
        <v>14</v>
      </c>
      <c r="F172" s="275">
        <v>6</v>
      </c>
      <c r="G172" s="275">
        <v>7</v>
      </c>
      <c r="H172" s="275">
        <v>27</v>
      </c>
      <c r="I172" s="321"/>
      <c r="J172" s="321"/>
      <c r="K172" s="275">
        <f t="shared" si="22"/>
        <v>54</v>
      </c>
      <c r="L172" s="374" t="s">
        <v>628</v>
      </c>
      <c r="M172" s="1"/>
      <c r="N172" s="323"/>
      <c r="O172" s="1"/>
    </row>
    <row r="173" spans="1:17" x14ac:dyDescent="0.3">
      <c r="A173" s="35" t="s">
        <v>561</v>
      </c>
      <c r="B173" s="2">
        <f t="shared" si="23"/>
        <v>6</v>
      </c>
      <c r="C173" s="330"/>
      <c r="D173" s="330"/>
      <c r="E173" s="275">
        <v>9</v>
      </c>
      <c r="F173" s="275">
        <v>7</v>
      </c>
      <c r="G173" s="275">
        <v>8</v>
      </c>
      <c r="H173" s="275">
        <v>17</v>
      </c>
      <c r="I173" s="321"/>
      <c r="J173" s="321"/>
      <c r="K173" s="275">
        <f t="shared" si="22"/>
        <v>41</v>
      </c>
      <c r="L173" s="331" t="s">
        <v>629</v>
      </c>
      <c r="M173" s="1"/>
      <c r="N173" s="323"/>
      <c r="O173" s="1"/>
    </row>
    <row r="174" spans="1:17" x14ac:dyDescent="0.3">
      <c r="A174" s="2" t="s">
        <v>562</v>
      </c>
      <c r="B174" s="2">
        <f t="shared" si="23"/>
        <v>5</v>
      </c>
      <c r="C174" s="321"/>
      <c r="D174" s="321"/>
      <c r="E174" s="275">
        <v>5</v>
      </c>
      <c r="F174" s="275">
        <v>11</v>
      </c>
      <c r="G174" s="275">
        <v>5</v>
      </c>
      <c r="H174" s="275">
        <v>18</v>
      </c>
      <c r="I174" s="330"/>
      <c r="J174" s="330"/>
      <c r="K174" s="275">
        <f t="shared" si="22"/>
        <v>39</v>
      </c>
      <c r="L174" s="1"/>
      <c r="M174" s="1"/>
      <c r="N174" s="323"/>
      <c r="O174" s="1"/>
    </row>
    <row r="175" spans="1:17" x14ac:dyDescent="0.3">
      <c r="A175" s="375" t="s">
        <v>563</v>
      </c>
      <c r="B175" s="2">
        <f t="shared" si="23"/>
        <v>1</v>
      </c>
      <c r="C175" s="321"/>
      <c r="D175" s="321"/>
      <c r="E175" s="275">
        <v>4</v>
      </c>
      <c r="F175" s="275">
        <v>3</v>
      </c>
      <c r="G175" s="275">
        <v>1</v>
      </c>
      <c r="H175" s="275">
        <v>13</v>
      </c>
      <c r="I175" s="330"/>
      <c r="J175" s="330"/>
      <c r="K175" s="275">
        <f t="shared" si="22"/>
        <v>21</v>
      </c>
      <c r="L175" s="322" t="s">
        <v>611</v>
      </c>
      <c r="M175" s="1"/>
      <c r="N175" s="323"/>
      <c r="O175" s="1"/>
    </row>
    <row r="176" spans="1:17" x14ac:dyDescent="0.3">
      <c r="A176" s="376" t="s">
        <v>564</v>
      </c>
      <c r="B176" s="2">
        <f t="shared" si="23"/>
        <v>16</v>
      </c>
      <c r="C176" s="330"/>
      <c r="D176" s="330"/>
      <c r="E176" s="275">
        <v>15</v>
      </c>
      <c r="F176" s="275">
        <v>20</v>
      </c>
      <c r="G176" s="275">
        <v>19</v>
      </c>
      <c r="H176" s="275">
        <v>26</v>
      </c>
      <c r="I176" s="332"/>
      <c r="J176" s="332"/>
      <c r="K176" s="275">
        <f t="shared" si="22"/>
        <v>80</v>
      </c>
      <c r="L176" s="353"/>
      <c r="M176" s="1"/>
      <c r="N176" s="323"/>
      <c r="O176" s="1"/>
    </row>
    <row r="177" spans="1:15" x14ac:dyDescent="0.3">
      <c r="A177" s="334" t="s">
        <v>565</v>
      </c>
      <c r="B177" s="2">
        <f t="shared" si="23"/>
        <v>12</v>
      </c>
      <c r="C177" s="326"/>
      <c r="D177" s="326"/>
      <c r="E177" s="275">
        <v>8</v>
      </c>
      <c r="F177" s="275">
        <v>13</v>
      </c>
      <c r="G177" s="275">
        <v>21</v>
      </c>
      <c r="H177" s="275">
        <v>20</v>
      </c>
      <c r="I177" s="328"/>
      <c r="J177" s="328"/>
      <c r="K177" s="275">
        <f t="shared" si="22"/>
        <v>62</v>
      </c>
      <c r="L177" s="353"/>
      <c r="M177" s="1"/>
      <c r="N177" s="323"/>
      <c r="O177" s="1"/>
    </row>
    <row r="178" spans="1:15" x14ac:dyDescent="0.3">
      <c r="A178" s="2" t="s">
        <v>566</v>
      </c>
      <c r="B178" s="2">
        <f t="shared" si="23"/>
        <v>6</v>
      </c>
      <c r="C178" s="335"/>
      <c r="D178" s="335"/>
      <c r="E178" s="275">
        <v>5</v>
      </c>
      <c r="F178" s="275">
        <v>2</v>
      </c>
      <c r="G178" s="275">
        <v>7</v>
      </c>
      <c r="H178" s="275">
        <v>27</v>
      </c>
      <c r="I178" s="328"/>
      <c r="J178" s="328"/>
      <c r="K178" s="275">
        <f t="shared" si="22"/>
        <v>41</v>
      </c>
      <c r="L178" s="353"/>
      <c r="M178" s="1"/>
      <c r="N178" s="323"/>
      <c r="O178" s="1"/>
    </row>
    <row r="179" spans="1:15" x14ac:dyDescent="0.3">
      <c r="A179" s="35" t="s">
        <v>567</v>
      </c>
      <c r="B179" s="2">
        <f t="shared" si="23"/>
        <v>4</v>
      </c>
      <c r="C179" s="335"/>
      <c r="D179" s="335"/>
      <c r="E179" s="275">
        <v>10</v>
      </c>
      <c r="F179" s="275">
        <v>0</v>
      </c>
      <c r="G179" s="275">
        <v>5</v>
      </c>
      <c r="H179" s="275">
        <v>19</v>
      </c>
      <c r="I179" s="328"/>
      <c r="J179" s="328"/>
      <c r="K179" s="275">
        <f t="shared" si="22"/>
        <v>34</v>
      </c>
      <c r="L179" s="353"/>
      <c r="M179" s="1"/>
      <c r="N179" s="323"/>
      <c r="O179" s="1"/>
    </row>
    <row r="180" spans="1:15" x14ac:dyDescent="0.3">
      <c r="A180" s="35" t="s">
        <v>568</v>
      </c>
      <c r="B180" s="2">
        <f t="shared" si="23"/>
        <v>8</v>
      </c>
      <c r="C180" s="337"/>
      <c r="D180" s="337"/>
      <c r="E180" s="275">
        <v>0</v>
      </c>
      <c r="F180" s="275">
        <v>9</v>
      </c>
      <c r="G180" s="275">
        <v>11</v>
      </c>
      <c r="H180" s="275">
        <v>22</v>
      </c>
      <c r="I180" s="328"/>
      <c r="J180" s="328"/>
      <c r="K180" s="275">
        <f t="shared" ref="K180:K191" si="24">(E180+F180+G180+H180)</f>
        <v>42</v>
      </c>
      <c r="L180" s="353"/>
      <c r="M180" s="1"/>
      <c r="N180" s="323"/>
      <c r="O180" s="1"/>
    </row>
    <row r="181" spans="1:15" x14ac:dyDescent="0.3">
      <c r="A181" s="35" t="s">
        <v>569</v>
      </c>
      <c r="B181" s="2">
        <f t="shared" si="23"/>
        <v>14</v>
      </c>
      <c r="C181" s="337"/>
      <c r="D181" s="337"/>
      <c r="E181" s="275">
        <v>18</v>
      </c>
      <c r="F181" s="275">
        <v>14</v>
      </c>
      <c r="G181" s="275">
        <v>5</v>
      </c>
      <c r="H181" s="275">
        <v>28</v>
      </c>
      <c r="I181" s="328"/>
      <c r="J181" s="328"/>
      <c r="K181" s="275">
        <f t="shared" si="24"/>
        <v>65</v>
      </c>
      <c r="L181" s="353"/>
      <c r="M181" s="1"/>
      <c r="N181" s="323"/>
      <c r="O181" s="1"/>
    </row>
    <row r="182" spans="1:15" x14ac:dyDescent="0.3">
      <c r="A182" s="35" t="s">
        <v>570</v>
      </c>
      <c r="B182" s="2">
        <f t="shared" si="23"/>
        <v>3</v>
      </c>
      <c r="C182" s="337"/>
      <c r="D182" s="337"/>
      <c r="E182" s="275">
        <v>13</v>
      </c>
      <c r="F182" s="275">
        <v>8</v>
      </c>
      <c r="G182" s="275">
        <v>1</v>
      </c>
      <c r="H182" s="275">
        <v>9</v>
      </c>
      <c r="I182" s="328"/>
      <c r="J182" s="328"/>
      <c r="K182" s="275">
        <f t="shared" si="24"/>
        <v>31</v>
      </c>
      <c r="L182" s="353"/>
      <c r="M182" s="1"/>
      <c r="N182" s="323"/>
      <c r="O182" s="1"/>
    </row>
    <row r="183" spans="1:15" x14ac:dyDescent="0.3">
      <c r="A183" s="35" t="s">
        <v>727</v>
      </c>
      <c r="B183" s="2">
        <f t="shared" si="23"/>
        <v>15</v>
      </c>
      <c r="C183" s="337"/>
      <c r="D183" s="337"/>
      <c r="E183" s="275">
        <v>9</v>
      </c>
      <c r="F183" s="275">
        <v>15</v>
      </c>
      <c r="G183" s="275">
        <v>18</v>
      </c>
      <c r="H183" s="275">
        <v>29</v>
      </c>
      <c r="I183" s="328"/>
      <c r="J183" s="328"/>
      <c r="K183" s="275">
        <f t="shared" si="24"/>
        <v>71</v>
      </c>
      <c r="L183" s="353"/>
      <c r="M183" s="1"/>
      <c r="N183" s="323"/>
      <c r="O183" s="1"/>
    </row>
    <row r="184" spans="1:15" x14ac:dyDescent="0.3">
      <c r="A184" s="35" t="s">
        <v>747</v>
      </c>
      <c r="B184" s="2">
        <f t="shared" si="23"/>
        <v>8</v>
      </c>
      <c r="C184" s="337"/>
      <c r="D184" s="337"/>
      <c r="E184" s="275">
        <v>8</v>
      </c>
      <c r="F184" s="275">
        <v>9</v>
      </c>
      <c r="G184" s="275">
        <v>4</v>
      </c>
      <c r="H184" s="275">
        <v>21</v>
      </c>
      <c r="I184" s="328"/>
      <c r="J184" s="328"/>
      <c r="K184" s="275">
        <f t="shared" si="24"/>
        <v>42</v>
      </c>
      <c r="L184" s="353"/>
      <c r="M184" s="1"/>
      <c r="N184" s="323"/>
      <c r="O184" s="1"/>
    </row>
    <row r="185" spans="1:15" x14ac:dyDescent="0.3">
      <c r="A185" s="35" t="s">
        <v>769</v>
      </c>
      <c r="B185" s="2">
        <f t="shared" si="23"/>
        <v>13</v>
      </c>
      <c r="C185" s="337"/>
      <c r="D185" s="337"/>
      <c r="E185" s="275">
        <v>28</v>
      </c>
      <c r="F185" s="275">
        <v>9</v>
      </c>
      <c r="G185" s="275">
        <v>9</v>
      </c>
      <c r="H185" s="275">
        <v>17</v>
      </c>
      <c r="I185" s="328"/>
      <c r="J185" s="328"/>
      <c r="K185" s="275">
        <f t="shared" si="24"/>
        <v>63</v>
      </c>
      <c r="L185" s="353"/>
      <c r="M185" s="1"/>
      <c r="N185" s="323"/>
      <c r="O185" s="1"/>
    </row>
    <row r="186" spans="1:15" x14ac:dyDescent="0.3">
      <c r="A186" s="35" t="s">
        <v>786</v>
      </c>
      <c r="B186" s="2"/>
      <c r="C186" s="337"/>
      <c r="D186" s="337"/>
      <c r="E186" s="275">
        <v>8</v>
      </c>
      <c r="F186" s="275">
        <v>1</v>
      </c>
      <c r="G186" s="275">
        <v>14</v>
      </c>
      <c r="H186" s="275">
        <v>27</v>
      </c>
      <c r="I186" s="328"/>
      <c r="J186" s="328"/>
      <c r="K186" s="275">
        <f t="shared" si="24"/>
        <v>50</v>
      </c>
      <c r="L186" s="353"/>
      <c r="M186" s="1"/>
      <c r="N186" s="323"/>
      <c r="O186" s="1"/>
    </row>
    <row r="187" spans="1:15" x14ac:dyDescent="0.3">
      <c r="A187" s="35" t="s">
        <v>787</v>
      </c>
      <c r="B187" s="2"/>
      <c r="C187" s="337"/>
      <c r="D187" s="337"/>
      <c r="E187" s="275">
        <v>5</v>
      </c>
      <c r="F187" s="275">
        <v>13</v>
      </c>
      <c r="G187" s="275">
        <v>4</v>
      </c>
      <c r="H187" s="275">
        <v>18</v>
      </c>
      <c r="I187" s="328"/>
      <c r="J187" s="328"/>
      <c r="K187" s="275">
        <f t="shared" si="24"/>
        <v>40</v>
      </c>
      <c r="L187" s="353"/>
      <c r="M187" s="1"/>
      <c r="N187" s="323"/>
      <c r="O187" s="1"/>
    </row>
    <row r="188" spans="1:15" x14ac:dyDescent="0.3">
      <c r="A188" s="334" t="s">
        <v>820</v>
      </c>
      <c r="B188" s="2"/>
      <c r="C188" s="321"/>
      <c r="D188" s="321"/>
      <c r="E188" s="367">
        <v>16</v>
      </c>
      <c r="F188" s="367">
        <v>1</v>
      </c>
      <c r="G188" s="367">
        <v>20</v>
      </c>
      <c r="H188" s="367">
        <v>29</v>
      </c>
      <c r="I188" s="326"/>
      <c r="J188" s="326"/>
      <c r="K188" s="275">
        <f t="shared" si="24"/>
        <v>66</v>
      </c>
      <c r="L188" s="353"/>
      <c r="M188" s="1"/>
      <c r="N188" s="323"/>
      <c r="O188" s="1"/>
    </row>
    <row r="189" spans="1:15" x14ac:dyDescent="0.3">
      <c r="A189" s="334" t="s">
        <v>821</v>
      </c>
      <c r="B189" s="2"/>
      <c r="C189" s="321"/>
      <c r="D189" s="321"/>
      <c r="E189" s="367">
        <v>13</v>
      </c>
      <c r="F189" s="367">
        <v>13</v>
      </c>
      <c r="G189" s="367">
        <v>17</v>
      </c>
      <c r="H189" s="367">
        <v>22</v>
      </c>
      <c r="I189" s="326"/>
      <c r="J189" s="326"/>
      <c r="K189" s="275">
        <f t="shared" si="24"/>
        <v>65</v>
      </c>
      <c r="L189" s="353"/>
      <c r="M189" s="1"/>
      <c r="N189" s="323"/>
      <c r="O189" s="1"/>
    </row>
    <row r="190" spans="1:15" x14ac:dyDescent="0.3">
      <c r="A190" s="334" t="s">
        <v>822</v>
      </c>
      <c r="B190" s="2"/>
      <c r="C190" s="321"/>
      <c r="D190" s="321"/>
      <c r="E190" s="367">
        <v>13</v>
      </c>
      <c r="F190" s="367">
        <v>4</v>
      </c>
      <c r="G190" s="367">
        <v>17</v>
      </c>
      <c r="H190" s="367">
        <v>22</v>
      </c>
      <c r="I190" s="326"/>
      <c r="J190" s="326"/>
      <c r="K190" s="275">
        <f t="shared" si="24"/>
        <v>56</v>
      </c>
      <c r="L190" s="353"/>
      <c r="M190" s="1"/>
      <c r="N190" s="323"/>
      <c r="O190" s="1"/>
    </row>
    <row r="191" spans="1:15" x14ac:dyDescent="0.3">
      <c r="A191" s="334" t="s">
        <v>882</v>
      </c>
      <c r="B191" s="2"/>
      <c r="C191" s="321"/>
      <c r="D191" s="321"/>
      <c r="E191" s="367">
        <v>12</v>
      </c>
      <c r="F191" s="367">
        <v>5</v>
      </c>
      <c r="G191" s="367">
        <v>21</v>
      </c>
      <c r="H191" s="367">
        <v>26</v>
      </c>
      <c r="I191" s="326"/>
      <c r="J191" s="326"/>
      <c r="K191" s="275">
        <f t="shared" si="24"/>
        <v>64</v>
      </c>
      <c r="L191" s="353"/>
      <c r="M191" s="1"/>
      <c r="N191" s="323"/>
      <c r="O191" s="1"/>
    </row>
    <row r="192" spans="1:15" x14ac:dyDescent="0.3">
      <c r="A192" s="334" t="s">
        <v>883</v>
      </c>
      <c r="B192" s="2"/>
      <c r="C192" s="321"/>
      <c r="D192" s="321"/>
      <c r="E192" s="367"/>
      <c r="F192" s="367"/>
      <c r="G192" s="367"/>
      <c r="H192" s="367"/>
      <c r="I192" s="326"/>
      <c r="J192" s="326"/>
      <c r="K192" s="275"/>
      <c r="L192" s="353"/>
      <c r="M192" s="1"/>
      <c r="N192" s="323"/>
      <c r="O192" s="1"/>
    </row>
    <row r="193" spans="1:17" x14ac:dyDescent="0.3">
      <c r="A193" s="338" t="s">
        <v>571</v>
      </c>
      <c r="B193" s="339"/>
      <c r="C193" s="340"/>
      <c r="D193" s="340"/>
      <c r="E193" s="340">
        <f>AVERAGE(E170:E191)</f>
        <v>10.476190476190476</v>
      </c>
      <c r="F193" s="340">
        <f>AVERAGE(F170:F191)</f>
        <v>8.2272727272727266</v>
      </c>
      <c r="G193" s="340">
        <f>AVERAGE(G170:G191)</f>
        <v>10.818181818181818</v>
      </c>
      <c r="H193" s="340">
        <f>AVERAGE(H170:H191)</f>
        <v>21.772727272727273</v>
      </c>
      <c r="I193" s="340"/>
      <c r="J193" s="340"/>
      <c r="K193" s="340">
        <f>AVERAGE(K170:K190)</f>
        <v>50.19047619047619</v>
      </c>
      <c r="L193" s="342"/>
      <c r="M193" s="343"/>
      <c r="N193" s="344"/>
      <c r="O193" s="343"/>
      <c r="P193" s="345"/>
      <c r="Q193" s="345"/>
    </row>
    <row r="194" spans="1:17" x14ac:dyDescent="0.3">
      <c r="A194" s="346"/>
      <c r="B194" s="346"/>
      <c r="C194" s="347"/>
      <c r="D194" s="347"/>
      <c r="E194" s="347"/>
      <c r="F194" s="347"/>
      <c r="G194" s="347"/>
      <c r="H194" s="347"/>
      <c r="I194" s="347"/>
      <c r="J194" s="347"/>
      <c r="K194" s="348"/>
      <c r="L194" s="349"/>
      <c r="M194" s="350"/>
      <c r="N194" s="351"/>
      <c r="O194" s="350"/>
      <c r="P194" s="352"/>
      <c r="Q194" s="352"/>
    </row>
    <row r="195" spans="1:17" x14ac:dyDescent="0.3">
      <c r="A195" s="2" t="s">
        <v>546</v>
      </c>
      <c r="B195" s="35" t="s">
        <v>547</v>
      </c>
      <c r="C195" s="321"/>
      <c r="D195" s="287" t="s">
        <v>630</v>
      </c>
      <c r="E195" s="275" t="s">
        <v>631</v>
      </c>
      <c r="F195" s="275" t="s">
        <v>632</v>
      </c>
      <c r="G195" s="275" t="s">
        <v>633</v>
      </c>
      <c r="H195" s="275" t="s">
        <v>634</v>
      </c>
      <c r="I195" s="321"/>
      <c r="J195" s="321"/>
      <c r="K195" s="263" t="s">
        <v>635</v>
      </c>
      <c r="L195" s="353"/>
      <c r="M195" s="1"/>
      <c r="N195" s="323"/>
      <c r="O195" s="1"/>
    </row>
    <row r="196" spans="1:17" x14ac:dyDescent="0.3">
      <c r="A196" s="334" t="s">
        <v>554</v>
      </c>
      <c r="B196" s="377"/>
      <c r="C196" s="335"/>
      <c r="D196" s="335"/>
      <c r="E196" s="321"/>
      <c r="F196" s="321"/>
      <c r="G196" s="321"/>
      <c r="H196" s="321"/>
      <c r="I196" s="321"/>
      <c r="J196" s="321"/>
      <c r="K196" s="372"/>
      <c r="L196" s="353"/>
      <c r="M196" s="1"/>
      <c r="N196" s="323"/>
      <c r="O196" s="1"/>
    </row>
    <row r="197" spans="1:17" x14ac:dyDescent="0.3">
      <c r="A197" s="334" t="s">
        <v>555</v>
      </c>
      <c r="B197" s="377"/>
      <c r="C197" s="335"/>
      <c r="D197" s="335"/>
      <c r="E197" s="321"/>
      <c r="F197" s="321"/>
      <c r="G197" s="321"/>
      <c r="H197" s="321"/>
      <c r="I197" s="321"/>
      <c r="J197" s="321"/>
      <c r="K197" s="372"/>
      <c r="L197" s="353"/>
      <c r="M197" s="1"/>
      <c r="N197" s="323"/>
      <c r="O197" s="1"/>
    </row>
    <row r="198" spans="1:17" x14ac:dyDescent="0.3">
      <c r="A198" s="333" t="s">
        <v>556</v>
      </c>
      <c r="B198" s="2">
        <f>RANK(K198,K$198:K$219,0)</f>
        <v>16</v>
      </c>
      <c r="C198" s="321"/>
      <c r="D198" s="321"/>
      <c r="E198" s="357"/>
      <c r="F198" s="275">
        <v>0</v>
      </c>
      <c r="G198" s="401">
        <v>0</v>
      </c>
      <c r="H198" s="401">
        <v>0</v>
      </c>
      <c r="I198" s="321"/>
      <c r="J198" s="321"/>
      <c r="K198" s="275">
        <f>SUM(C198:H198)</f>
        <v>0</v>
      </c>
      <c r="L198" s="353"/>
      <c r="M198" s="1"/>
      <c r="N198" s="323"/>
      <c r="O198" s="1"/>
    </row>
    <row r="199" spans="1:17" x14ac:dyDescent="0.3">
      <c r="A199" s="378" t="s">
        <v>557</v>
      </c>
      <c r="B199" s="2">
        <f t="shared" ref="B199:B219" si="25">RANK(K199,K$198:K$219,0)</f>
        <v>10</v>
      </c>
      <c r="C199" s="326"/>
      <c r="D199" s="275">
        <v>0</v>
      </c>
      <c r="E199" s="275">
        <v>1</v>
      </c>
      <c r="F199" s="275">
        <v>1</v>
      </c>
      <c r="G199" s="401">
        <v>0</v>
      </c>
      <c r="H199" s="401">
        <v>0</v>
      </c>
      <c r="I199" s="321"/>
      <c r="J199" s="321"/>
      <c r="K199" s="275">
        <f t="shared" ref="K199:K207" si="26">SUM(C199:H199)</f>
        <v>2</v>
      </c>
      <c r="L199" s="374" t="s">
        <v>636</v>
      </c>
      <c r="M199" s="1"/>
      <c r="N199" s="323"/>
      <c r="O199" s="1"/>
    </row>
    <row r="200" spans="1:17" x14ac:dyDescent="0.3">
      <c r="A200" s="334" t="s">
        <v>559</v>
      </c>
      <c r="B200" s="2">
        <f t="shared" si="25"/>
        <v>6</v>
      </c>
      <c r="C200" s="321"/>
      <c r="D200" s="275">
        <v>0</v>
      </c>
      <c r="E200" s="275">
        <v>0</v>
      </c>
      <c r="F200" s="275">
        <v>3</v>
      </c>
      <c r="G200" s="401">
        <v>0</v>
      </c>
      <c r="H200" s="401">
        <v>0</v>
      </c>
      <c r="I200" s="321"/>
      <c r="J200" s="321"/>
      <c r="K200" s="275">
        <f t="shared" si="26"/>
        <v>3</v>
      </c>
      <c r="L200" s="331" t="s">
        <v>637</v>
      </c>
      <c r="M200" s="1"/>
      <c r="N200" s="323"/>
      <c r="O200" s="1"/>
    </row>
    <row r="201" spans="1:17" x14ac:dyDescent="0.3">
      <c r="A201" s="334" t="s">
        <v>561</v>
      </c>
      <c r="B201" s="2">
        <f t="shared" si="25"/>
        <v>11</v>
      </c>
      <c r="C201" s="321"/>
      <c r="D201" s="275">
        <v>0</v>
      </c>
      <c r="E201" s="275">
        <v>0</v>
      </c>
      <c r="F201" s="275">
        <v>1</v>
      </c>
      <c r="G201" s="401">
        <v>0</v>
      </c>
      <c r="H201" s="401">
        <v>0</v>
      </c>
      <c r="I201" s="321"/>
      <c r="J201" s="321"/>
      <c r="K201" s="275">
        <f t="shared" si="26"/>
        <v>1</v>
      </c>
      <c r="L201" s="1"/>
      <c r="M201" s="1"/>
      <c r="N201" s="323"/>
      <c r="O201" s="1"/>
    </row>
    <row r="202" spans="1:17" x14ac:dyDescent="0.3">
      <c r="A202" s="334" t="s">
        <v>562</v>
      </c>
      <c r="B202" s="2">
        <f t="shared" si="25"/>
        <v>11</v>
      </c>
      <c r="C202" s="330"/>
      <c r="D202" s="275">
        <v>0</v>
      </c>
      <c r="E202" s="275">
        <v>1</v>
      </c>
      <c r="F202" s="275">
        <v>0</v>
      </c>
      <c r="G202" s="401">
        <v>0</v>
      </c>
      <c r="H202" s="401">
        <v>0</v>
      </c>
      <c r="I202" s="321"/>
      <c r="J202" s="321"/>
      <c r="K202" s="275">
        <f t="shared" si="26"/>
        <v>1</v>
      </c>
      <c r="L202" s="322" t="s">
        <v>611</v>
      </c>
      <c r="M202" s="1"/>
      <c r="N202" s="323"/>
      <c r="O202" s="1"/>
    </row>
    <row r="203" spans="1:17" x14ac:dyDescent="0.3">
      <c r="A203" s="333" t="s">
        <v>563</v>
      </c>
      <c r="B203" s="2">
        <f t="shared" si="25"/>
        <v>16</v>
      </c>
      <c r="C203" s="330"/>
      <c r="D203" s="275">
        <v>0</v>
      </c>
      <c r="E203" s="275">
        <v>0</v>
      </c>
      <c r="F203" s="275">
        <v>0</v>
      </c>
      <c r="G203" s="401">
        <v>0</v>
      </c>
      <c r="H203" s="401">
        <v>0</v>
      </c>
      <c r="I203" s="321"/>
      <c r="J203" s="321"/>
      <c r="K203" s="275">
        <f t="shared" si="26"/>
        <v>0</v>
      </c>
      <c r="L203" s="353"/>
      <c r="M203" s="1"/>
      <c r="N203" s="323"/>
      <c r="O203" s="1"/>
    </row>
    <row r="204" spans="1:17" x14ac:dyDescent="0.3">
      <c r="A204" s="333" t="s">
        <v>564</v>
      </c>
      <c r="B204" s="2">
        <f t="shared" si="25"/>
        <v>16</v>
      </c>
      <c r="C204" s="328"/>
      <c r="D204" s="275">
        <v>0</v>
      </c>
      <c r="E204" s="275">
        <v>0</v>
      </c>
      <c r="F204" s="275">
        <v>0</v>
      </c>
      <c r="G204" s="401">
        <v>0</v>
      </c>
      <c r="H204" s="401">
        <v>0</v>
      </c>
      <c r="I204" s="321"/>
      <c r="J204" s="321"/>
      <c r="K204" s="275">
        <f t="shared" si="26"/>
        <v>0</v>
      </c>
      <c r="L204" s="353"/>
      <c r="M204" s="1"/>
      <c r="N204" s="323"/>
      <c r="O204" s="1"/>
    </row>
    <row r="205" spans="1:17" x14ac:dyDescent="0.3">
      <c r="A205" s="334" t="s">
        <v>565</v>
      </c>
      <c r="B205" s="2">
        <f t="shared" si="25"/>
        <v>11</v>
      </c>
      <c r="C205" s="335"/>
      <c r="D205" s="275">
        <v>0</v>
      </c>
      <c r="E205" s="275">
        <v>1</v>
      </c>
      <c r="F205" s="275">
        <v>0</v>
      </c>
      <c r="G205" s="401">
        <v>0</v>
      </c>
      <c r="H205" s="401">
        <v>0</v>
      </c>
      <c r="I205" s="321"/>
      <c r="J205" s="321"/>
      <c r="K205" s="275">
        <f t="shared" si="26"/>
        <v>1</v>
      </c>
      <c r="L205" s="353"/>
      <c r="M205" s="1"/>
      <c r="N205" s="323"/>
      <c r="O205" s="1"/>
    </row>
    <row r="206" spans="1:17" x14ac:dyDescent="0.3">
      <c r="A206" s="334" t="s">
        <v>566</v>
      </c>
      <c r="B206" s="2">
        <f t="shared" si="25"/>
        <v>6</v>
      </c>
      <c r="C206" s="335"/>
      <c r="D206" s="275">
        <v>0</v>
      </c>
      <c r="E206" s="275">
        <v>0</v>
      </c>
      <c r="F206" s="275">
        <v>3</v>
      </c>
      <c r="G206" s="401">
        <v>0</v>
      </c>
      <c r="H206" s="401">
        <v>0</v>
      </c>
      <c r="I206" s="321"/>
      <c r="J206" s="321"/>
      <c r="K206" s="275">
        <f t="shared" si="26"/>
        <v>3</v>
      </c>
      <c r="L206" s="353"/>
      <c r="M206" s="1"/>
      <c r="N206" s="323"/>
      <c r="O206" s="1"/>
    </row>
    <row r="207" spans="1:17" x14ac:dyDescent="0.3">
      <c r="A207" s="336" t="s">
        <v>567</v>
      </c>
      <c r="B207" s="2">
        <f t="shared" si="25"/>
        <v>2</v>
      </c>
      <c r="C207" s="379"/>
      <c r="D207" s="275">
        <v>0</v>
      </c>
      <c r="E207" s="275">
        <v>2</v>
      </c>
      <c r="F207" s="275">
        <v>6</v>
      </c>
      <c r="G207" s="401">
        <v>0</v>
      </c>
      <c r="H207" s="401">
        <v>0</v>
      </c>
      <c r="I207" s="321"/>
      <c r="J207" s="321"/>
      <c r="K207" s="275">
        <f t="shared" si="26"/>
        <v>8</v>
      </c>
      <c r="L207" s="353"/>
      <c r="M207" s="1"/>
      <c r="N207" s="323"/>
      <c r="O207" s="1"/>
    </row>
    <row r="208" spans="1:17" x14ac:dyDescent="0.3">
      <c r="A208" s="334" t="s">
        <v>568</v>
      </c>
      <c r="B208" s="2">
        <f t="shared" si="25"/>
        <v>3</v>
      </c>
      <c r="C208" s="335"/>
      <c r="D208" s="275">
        <v>1</v>
      </c>
      <c r="E208" s="275">
        <v>3</v>
      </c>
      <c r="F208" s="275">
        <v>1</v>
      </c>
      <c r="G208" s="401">
        <v>0</v>
      </c>
      <c r="H208" s="401">
        <v>0</v>
      </c>
      <c r="I208" s="321"/>
      <c r="J208" s="321"/>
      <c r="K208" s="275">
        <f t="shared" ref="K208:K219" si="27">SUM(C208:H208)</f>
        <v>5</v>
      </c>
      <c r="L208" s="353"/>
      <c r="M208" s="1"/>
      <c r="N208" s="323"/>
      <c r="O208" s="1"/>
    </row>
    <row r="209" spans="1:17" x14ac:dyDescent="0.3">
      <c r="A209" s="35" t="s">
        <v>569</v>
      </c>
      <c r="B209" s="2">
        <f t="shared" si="25"/>
        <v>1</v>
      </c>
      <c r="C209" s="335"/>
      <c r="D209" s="275">
        <v>0</v>
      </c>
      <c r="E209" s="275">
        <v>0</v>
      </c>
      <c r="F209" s="275">
        <v>0</v>
      </c>
      <c r="G209" s="402">
        <v>10</v>
      </c>
      <c r="H209" s="401">
        <v>0</v>
      </c>
      <c r="I209" s="321"/>
      <c r="J209" s="321"/>
      <c r="K209" s="275">
        <f t="shared" si="27"/>
        <v>10</v>
      </c>
      <c r="L209" s="353"/>
      <c r="M209" s="1"/>
      <c r="N209" s="323"/>
      <c r="O209" s="1"/>
    </row>
    <row r="210" spans="1:17" x14ac:dyDescent="0.3">
      <c r="A210" s="35" t="s">
        <v>570</v>
      </c>
      <c r="B210" s="2">
        <f t="shared" si="25"/>
        <v>3</v>
      </c>
      <c r="C210" s="335"/>
      <c r="D210" s="275">
        <v>0</v>
      </c>
      <c r="E210" s="275">
        <v>0</v>
      </c>
      <c r="F210" s="275">
        <f>'2013'!C99</f>
        <v>5</v>
      </c>
      <c r="G210" s="401">
        <f>'2013'!D99</f>
        <v>0</v>
      </c>
      <c r="H210" s="401">
        <f>'2013'!E99</f>
        <v>0</v>
      </c>
      <c r="I210" s="321"/>
      <c r="J210" s="321"/>
      <c r="K210" s="275">
        <f t="shared" si="27"/>
        <v>5</v>
      </c>
      <c r="L210" s="353"/>
      <c r="M210" s="1"/>
      <c r="N210" s="323"/>
      <c r="O210" s="1"/>
    </row>
    <row r="211" spans="1:17" x14ac:dyDescent="0.3">
      <c r="A211" s="35" t="s">
        <v>727</v>
      </c>
      <c r="B211" s="2">
        <f t="shared" si="25"/>
        <v>16</v>
      </c>
      <c r="C211" s="335"/>
      <c r="D211" s="275">
        <v>0</v>
      </c>
      <c r="E211" s="275">
        <v>0</v>
      </c>
      <c r="F211" s="275">
        <v>0</v>
      </c>
      <c r="G211" s="401">
        <v>0</v>
      </c>
      <c r="H211" s="401">
        <v>0</v>
      </c>
      <c r="I211" s="321"/>
      <c r="J211" s="321"/>
      <c r="K211" s="275">
        <f t="shared" si="27"/>
        <v>0</v>
      </c>
      <c r="L211" s="353"/>
      <c r="M211" s="1"/>
      <c r="N211" s="323"/>
      <c r="O211" s="1"/>
    </row>
    <row r="212" spans="1:17" x14ac:dyDescent="0.3">
      <c r="A212" s="35" t="s">
        <v>747</v>
      </c>
      <c r="B212" s="2">
        <f t="shared" si="25"/>
        <v>16</v>
      </c>
      <c r="C212" s="335"/>
      <c r="D212" s="275">
        <v>0</v>
      </c>
      <c r="E212" s="275">
        <v>0</v>
      </c>
      <c r="F212" s="275">
        <v>0</v>
      </c>
      <c r="G212" s="401">
        <v>0</v>
      </c>
      <c r="H212" s="401">
        <v>0</v>
      </c>
      <c r="I212" s="321"/>
      <c r="J212" s="321"/>
      <c r="K212" s="275">
        <f t="shared" si="27"/>
        <v>0</v>
      </c>
      <c r="L212" s="353"/>
      <c r="M212" s="1"/>
      <c r="N212" s="323"/>
      <c r="O212" s="1"/>
    </row>
    <row r="213" spans="1:17" x14ac:dyDescent="0.3">
      <c r="A213" s="35" t="s">
        <v>757</v>
      </c>
      <c r="B213" s="2">
        <f t="shared" si="25"/>
        <v>11</v>
      </c>
      <c r="C213" s="335"/>
      <c r="D213" s="275">
        <v>0</v>
      </c>
      <c r="E213" s="275">
        <v>0</v>
      </c>
      <c r="F213" s="275">
        <v>1</v>
      </c>
      <c r="G213" s="401">
        <v>0</v>
      </c>
      <c r="H213" s="401">
        <v>0</v>
      </c>
      <c r="I213" s="321"/>
      <c r="J213" s="321"/>
      <c r="K213" s="275">
        <f t="shared" si="27"/>
        <v>1</v>
      </c>
      <c r="L213" s="353"/>
      <c r="M213" s="1"/>
      <c r="N213" s="323"/>
      <c r="O213" s="1"/>
    </row>
    <row r="214" spans="1:17" x14ac:dyDescent="0.3">
      <c r="A214" s="35" t="s">
        <v>786</v>
      </c>
      <c r="B214" s="2">
        <f t="shared" si="25"/>
        <v>6</v>
      </c>
      <c r="C214" s="335"/>
      <c r="D214" s="275">
        <v>0</v>
      </c>
      <c r="E214" s="275">
        <v>0</v>
      </c>
      <c r="F214" s="275">
        <v>3</v>
      </c>
      <c r="G214" s="401">
        <v>0</v>
      </c>
      <c r="H214" s="401">
        <v>0</v>
      </c>
      <c r="I214" s="321"/>
      <c r="J214" s="321"/>
      <c r="K214" s="275">
        <f t="shared" si="27"/>
        <v>3</v>
      </c>
      <c r="L214" s="353"/>
      <c r="M214" s="1"/>
      <c r="N214" s="323"/>
      <c r="O214" s="1"/>
    </row>
    <row r="215" spans="1:17" x14ac:dyDescent="0.3">
      <c r="A215" s="35" t="s">
        <v>787</v>
      </c>
      <c r="B215" s="2">
        <f t="shared" si="25"/>
        <v>6</v>
      </c>
      <c r="C215" s="335"/>
      <c r="D215" s="275">
        <v>0</v>
      </c>
      <c r="E215" s="275">
        <v>1</v>
      </c>
      <c r="F215" s="275">
        <v>0</v>
      </c>
      <c r="G215" s="401">
        <v>2</v>
      </c>
      <c r="H215" s="401">
        <v>0</v>
      </c>
      <c r="I215" s="321"/>
      <c r="J215" s="321"/>
      <c r="K215" s="275">
        <f t="shared" si="27"/>
        <v>3</v>
      </c>
      <c r="L215" s="353"/>
      <c r="M215" s="1"/>
      <c r="N215" s="323"/>
      <c r="O215" s="1"/>
    </row>
    <row r="216" spans="1:17" x14ac:dyDescent="0.3">
      <c r="A216" s="334" t="s">
        <v>820</v>
      </c>
      <c r="B216" s="2">
        <f t="shared" si="25"/>
        <v>16</v>
      </c>
      <c r="C216" s="321"/>
      <c r="D216" s="367">
        <v>0</v>
      </c>
      <c r="E216" s="367">
        <v>0</v>
      </c>
      <c r="F216" s="367">
        <v>0</v>
      </c>
      <c r="G216" s="367">
        <v>0</v>
      </c>
      <c r="H216" s="367">
        <v>0</v>
      </c>
      <c r="I216" s="326"/>
      <c r="J216" s="326"/>
      <c r="K216" s="275">
        <f t="shared" si="27"/>
        <v>0</v>
      </c>
      <c r="L216" s="353"/>
      <c r="M216" s="1"/>
      <c r="N216" s="323"/>
      <c r="O216" s="1"/>
    </row>
    <row r="217" spans="1:17" x14ac:dyDescent="0.3">
      <c r="A217" s="334" t="s">
        <v>821</v>
      </c>
      <c r="B217" s="2">
        <f t="shared" si="25"/>
        <v>16</v>
      </c>
      <c r="C217" s="321"/>
      <c r="D217" s="367">
        <v>0</v>
      </c>
      <c r="E217" s="367">
        <v>0</v>
      </c>
      <c r="F217" s="367">
        <v>0</v>
      </c>
      <c r="G217" s="367">
        <v>0</v>
      </c>
      <c r="H217" s="367">
        <v>0</v>
      </c>
      <c r="I217" s="326"/>
      <c r="J217" s="326"/>
      <c r="K217" s="275">
        <f t="shared" si="27"/>
        <v>0</v>
      </c>
      <c r="L217" s="353"/>
      <c r="M217" s="1"/>
      <c r="N217" s="323"/>
      <c r="O217" s="1"/>
    </row>
    <row r="218" spans="1:17" x14ac:dyDescent="0.3">
      <c r="A218" s="334" t="s">
        <v>822</v>
      </c>
      <c r="B218" s="2">
        <f t="shared" si="25"/>
        <v>5</v>
      </c>
      <c r="C218" s="321"/>
      <c r="D218" s="367">
        <v>0</v>
      </c>
      <c r="E218" s="367">
        <v>0</v>
      </c>
      <c r="F218" s="367">
        <v>0</v>
      </c>
      <c r="G218" s="367">
        <v>4</v>
      </c>
      <c r="H218" s="367">
        <v>0</v>
      </c>
      <c r="I218" s="326"/>
      <c r="J218" s="326"/>
      <c r="K218" s="478">
        <f t="shared" si="27"/>
        <v>4</v>
      </c>
      <c r="L218" s="353"/>
      <c r="M218" s="1"/>
      <c r="N218" s="323"/>
      <c r="O218" s="1"/>
    </row>
    <row r="219" spans="1:17" x14ac:dyDescent="0.3">
      <c r="A219" s="334" t="s">
        <v>882</v>
      </c>
      <c r="B219" s="2">
        <f t="shared" si="25"/>
        <v>11</v>
      </c>
      <c r="C219" s="321"/>
      <c r="D219" s="367">
        <v>0</v>
      </c>
      <c r="E219" s="367">
        <v>1</v>
      </c>
      <c r="F219" s="367">
        <v>0</v>
      </c>
      <c r="G219" s="367">
        <v>0</v>
      </c>
      <c r="H219" s="367">
        <v>0</v>
      </c>
      <c r="I219" s="326"/>
      <c r="J219" s="326"/>
      <c r="K219" s="275">
        <f t="shared" si="27"/>
        <v>1</v>
      </c>
      <c r="L219" s="353"/>
      <c r="M219" s="1"/>
      <c r="N219" s="323"/>
      <c r="O219" s="1"/>
    </row>
    <row r="220" spans="1:17" x14ac:dyDescent="0.3">
      <c r="A220" s="334" t="s">
        <v>883</v>
      </c>
      <c r="B220" s="2"/>
      <c r="C220" s="321"/>
      <c r="D220" s="367"/>
      <c r="E220" s="367"/>
      <c r="F220" s="367"/>
      <c r="G220" s="367"/>
      <c r="H220" s="367"/>
      <c r="I220" s="326"/>
      <c r="J220" s="326"/>
      <c r="K220" s="275"/>
      <c r="L220" s="353"/>
      <c r="M220" s="1"/>
      <c r="N220" s="323"/>
      <c r="O220" s="1"/>
    </row>
    <row r="221" spans="1:17" x14ac:dyDescent="0.3">
      <c r="A221" s="338" t="s">
        <v>571</v>
      </c>
      <c r="B221" s="339"/>
      <c r="C221" s="340"/>
      <c r="D221" s="340">
        <f>AVERAGE(D198:D218)</f>
        <v>0.05</v>
      </c>
      <c r="E221" s="340">
        <f>AVERAGE(E198:E218)</f>
        <v>0.45</v>
      </c>
      <c r="F221" s="340">
        <f>AVERAGE(F198:F218)</f>
        <v>1.1428571428571428</v>
      </c>
      <c r="G221" s="340">
        <f>AVERAGE(G198:G218)</f>
        <v>0.76190476190476186</v>
      </c>
      <c r="H221" s="340">
        <f>AVERAGE(H198:H218)</f>
        <v>0</v>
      </c>
      <c r="I221" s="340"/>
      <c r="J221" s="340"/>
      <c r="K221" s="340">
        <f>AVERAGE(K198:K218)</f>
        <v>2.3809523809523809</v>
      </c>
      <c r="L221" s="342"/>
      <c r="M221" s="343"/>
      <c r="N221" s="344"/>
      <c r="O221" s="343"/>
      <c r="P221" s="345"/>
      <c r="Q221" s="345"/>
    </row>
    <row r="222" spans="1:17" x14ac:dyDescent="0.3">
      <c r="A222" s="346"/>
      <c r="B222" s="346"/>
      <c r="C222" s="347"/>
      <c r="D222" s="347"/>
      <c r="E222" s="347"/>
      <c r="F222" s="347"/>
      <c r="G222" s="347"/>
      <c r="H222" s="347"/>
      <c r="I222" s="347"/>
      <c r="J222" s="347"/>
      <c r="K222" s="348"/>
      <c r="L222" s="349"/>
      <c r="M222" s="350"/>
      <c r="N222" s="351"/>
      <c r="O222" s="350"/>
      <c r="P222" s="352"/>
      <c r="Q222" s="352"/>
    </row>
    <row r="223" spans="1:17" x14ac:dyDescent="0.3">
      <c r="A223" s="2" t="s">
        <v>546</v>
      </c>
      <c r="B223" s="35" t="s">
        <v>638</v>
      </c>
      <c r="C223" s="287" t="s">
        <v>639</v>
      </c>
      <c r="D223" s="287" t="s">
        <v>640</v>
      </c>
      <c r="E223" s="287" t="s">
        <v>641</v>
      </c>
      <c r="F223" s="287" t="s">
        <v>642</v>
      </c>
      <c r="G223" s="287" t="s">
        <v>643</v>
      </c>
      <c r="H223" s="287" t="s">
        <v>644</v>
      </c>
      <c r="I223" s="287" t="s">
        <v>645</v>
      </c>
      <c r="J223" s="330"/>
      <c r="K223" s="263" t="s">
        <v>646</v>
      </c>
      <c r="L223" s="380"/>
      <c r="M223" s="1"/>
      <c r="N223" s="323"/>
      <c r="O223" s="1"/>
    </row>
    <row r="224" spans="1:17" x14ac:dyDescent="0.3">
      <c r="A224" s="334" t="s">
        <v>554</v>
      </c>
      <c r="B224" s="377"/>
      <c r="C224" s="335"/>
      <c r="D224" s="335"/>
      <c r="E224" s="321"/>
      <c r="F224" s="321"/>
      <c r="G224" s="321"/>
      <c r="H224" s="321"/>
      <c r="I224" s="321"/>
      <c r="J224" s="321"/>
      <c r="K224" s="372"/>
      <c r="L224" s="353"/>
      <c r="M224" s="1"/>
      <c r="N224" s="323"/>
      <c r="O224" s="1"/>
    </row>
    <row r="225" spans="1:15" x14ac:dyDescent="0.3">
      <c r="A225" s="334" t="s">
        <v>555</v>
      </c>
      <c r="B225" s="377"/>
      <c r="C225" s="335"/>
      <c r="D225" s="335"/>
      <c r="E225" s="321"/>
      <c r="F225" s="321"/>
      <c r="G225" s="321"/>
      <c r="H225" s="321"/>
      <c r="I225" s="321"/>
      <c r="J225" s="321"/>
      <c r="K225" s="372"/>
      <c r="L225" s="353"/>
      <c r="M225" s="1"/>
      <c r="N225" s="323"/>
      <c r="O225" s="1"/>
    </row>
    <row r="226" spans="1:15" x14ac:dyDescent="0.3">
      <c r="A226" s="334" t="s">
        <v>556</v>
      </c>
      <c r="B226" s="2">
        <f>RANK(K226,K$226:K$247,0)</f>
        <v>14</v>
      </c>
      <c r="C226" s="321"/>
      <c r="D226" s="321"/>
      <c r="E226" s="357"/>
      <c r="F226" s="275">
        <v>1</v>
      </c>
      <c r="G226" s="275">
        <v>1</v>
      </c>
      <c r="H226" s="275">
        <v>0</v>
      </c>
      <c r="I226" s="275">
        <v>0</v>
      </c>
      <c r="J226" s="321"/>
      <c r="K226" s="275">
        <f>SUM(C226:I226)</f>
        <v>2</v>
      </c>
      <c r="L226" s="353"/>
      <c r="M226" s="1"/>
      <c r="N226" s="323"/>
      <c r="O226" s="1"/>
    </row>
    <row r="227" spans="1:15" x14ac:dyDescent="0.3">
      <c r="A227" s="378" t="s">
        <v>557</v>
      </c>
      <c r="B227" s="2">
        <f t="shared" ref="B227:B247" si="28">RANK(K227,K$226:K$247,0)</f>
        <v>13</v>
      </c>
      <c r="C227" s="370">
        <v>0</v>
      </c>
      <c r="D227" s="275">
        <v>0</v>
      </c>
      <c r="E227" s="275">
        <v>1</v>
      </c>
      <c r="F227" s="275">
        <v>2</v>
      </c>
      <c r="G227" s="275">
        <v>0</v>
      </c>
      <c r="H227" s="275">
        <v>0</v>
      </c>
      <c r="I227" s="275">
        <v>0</v>
      </c>
      <c r="J227" s="321"/>
      <c r="K227" s="275">
        <f t="shared" ref="K227:K235" si="29">SUM(C227:I227)</f>
        <v>3</v>
      </c>
      <c r="L227" s="374" t="s">
        <v>647</v>
      </c>
      <c r="M227" s="1"/>
      <c r="N227" s="323"/>
      <c r="O227" s="1"/>
    </row>
    <row r="228" spans="1:15" x14ac:dyDescent="0.3">
      <c r="A228" s="334" t="s">
        <v>559</v>
      </c>
      <c r="B228" s="2">
        <f t="shared" si="28"/>
        <v>5</v>
      </c>
      <c r="C228" s="367">
        <v>0</v>
      </c>
      <c r="D228" s="275">
        <v>0</v>
      </c>
      <c r="E228" s="275">
        <v>0</v>
      </c>
      <c r="F228" s="275">
        <v>6</v>
      </c>
      <c r="G228" s="275">
        <v>3</v>
      </c>
      <c r="H228" s="275">
        <v>0</v>
      </c>
      <c r="I228" s="275">
        <v>1</v>
      </c>
      <c r="J228" s="321"/>
      <c r="K228" s="275">
        <f t="shared" si="29"/>
        <v>10</v>
      </c>
      <c r="L228" s="381" t="s">
        <v>648</v>
      </c>
      <c r="M228" s="1"/>
      <c r="N228" s="323"/>
      <c r="O228" s="1"/>
    </row>
    <row r="229" spans="1:15" x14ac:dyDescent="0.3">
      <c r="A229" s="334" t="s">
        <v>561</v>
      </c>
      <c r="B229" s="2">
        <f t="shared" si="28"/>
        <v>9</v>
      </c>
      <c r="C229" s="367">
        <v>2</v>
      </c>
      <c r="D229" s="275">
        <v>0</v>
      </c>
      <c r="E229" s="275">
        <v>1</v>
      </c>
      <c r="F229" s="275">
        <v>2</v>
      </c>
      <c r="G229" s="275">
        <v>1</v>
      </c>
      <c r="H229" s="275">
        <v>0</v>
      </c>
      <c r="I229" s="275">
        <v>0</v>
      </c>
      <c r="J229" s="321"/>
      <c r="K229" s="275">
        <f t="shared" si="29"/>
        <v>6</v>
      </c>
      <c r="L229" s="353"/>
      <c r="M229" s="1"/>
      <c r="N229" s="323"/>
      <c r="O229" s="1"/>
    </row>
    <row r="230" spans="1:15" x14ac:dyDescent="0.3">
      <c r="A230" s="334" t="s">
        <v>562</v>
      </c>
      <c r="B230" s="2">
        <f t="shared" si="28"/>
        <v>5</v>
      </c>
      <c r="C230" s="366">
        <v>0</v>
      </c>
      <c r="D230" s="275">
        <v>0</v>
      </c>
      <c r="E230" s="275">
        <v>2</v>
      </c>
      <c r="F230" s="275">
        <v>0</v>
      </c>
      <c r="G230" s="275">
        <v>3</v>
      </c>
      <c r="H230" s="275">
        <v>5</v>
      </c>
      <c r="I230" s="275">
        <v>0</v>
      </c>
      <c r="J230" s="321"/>
      <c r="K230" s="275">
        <f t="shared" si="29"/>
        <v>10</v>
      </c>
      <c r="L230" s="353"/>
      <c r="M230" s="322"/>
      <c r="N230" s="323"/>
      <c r="O230" s="1"/>
    </row>
    <row r="231" spans="1:15" x14ac:dyDescent="0.3">
      <c r="A231" s="334" t="s">
        <v>563</v>
      </c>
      <c r="B231" s="2">
        <f t="shared" si="28"/>
        <v>10</v>
      </c>
      <c r="C231" s="366">
        <v>0</v>
      </c>
      <c r="D231" s="275">
        <v>0</v>
      </c>
      <c r="E231" s="275">
        <v>1</v>
      </c>
      <c r="F231" s="275">
        <v>2</v>
      </c>
      <c r="G231" s="275">
        <v>0</v>
      </c>
      <c r="H231" s="275">
        <v>2</v>
      </c>
      <c r="I231" s="275">
        <v>0</v>
      </c>
      <c r="J231" s="321"/>
      <c r="K231" s="275">
        <f t="shared" si="29"/>
        <v>5</v>
      </c>
      <c r="L231" s="353"/>
      <c r="M231" s="1"/>
      <c r="N231" s="323"/>
      <c r="O231" s="1"/>
    </row>
    <row r="232" spans="1:15" x14ac:dyDescent="0.3">
      <c r="A232" s="333" t="s">
        <v>564</v>
      </c>
      <c r="B232" s="2">
        <f t="shared" si="28"/>
        <v>18</v>
      </c>
      <c r="C232" s="382">
        <v>0</v>
      </c>
      <c r="D232" s="275">
        <v>0</v>
      </c>
      <c r="E232" s="275">
        <v>0</v>
      </c>
      <c r="F232" s="275">
        <v>1</v>
      </c>
      <c r="G232" s="275">
        <v>0</v>
      </c>
      <c r="H232" s="275">
        <v>0</v>
      </c>
      <c r="I232" s="275">
        <v>0</v>
      </c>
      <c r="J232" s="321"/>
      <c r="K232" s="275">
        <f t="shared" si="29"/>
        <v>1</v>
      </c>
      <c r="L232" s="353"/>
      <c r="M232" s="1"/>
      <c r="N232" s="323"/>
      <c r="O232" s="1"/>
    </row>
    <row r="233" spans="1:15" x14ac:dyDescent="0.3">
      <c r="A233" s="334" t="s">
        <v>565</v>
      </c>
      <c r="B233" s="2">
        <f t="shared" si="28"/>
        <v>14</v>
      </c>
      <c r="C233" s="383">
        <v>0</v>
      </c>
      <c r="D233" s="275">
        <v>0</v>
      </c>
      <c r="E233" s="275">
        <v>1</v>
      </c>
      <c r="F233" s="275">
        <v>0</v>
      </c>
      <c r="G233" s="275">
        <v>1</v>
      </c>
      <c r="H233" s="275">
        <v>0</v>
      </c>
      <c r="I233" s="275">
        <v>0</v>
      </c>
      <c r="J233" s="321"/>
      <c r="K233" s="275">
        <f t="shared" si="29"/>
        <v>2</v>
      </c>
      <c r="L233" s="353"/>
      <c r="M233" s="1"/>
      <c r="N233" s="323"/>
      <c r="O233" s="1"/>
    </row>
    <row r="234" spans="1:15" x14ac:dyDescent="0.3">
      <c r="A234" s="334" t="s">
        <v>566</v>
      </c>
      <c r="B234" s="2">
        <f t="shared" si="28"/>
        <v>3</v>
      </c>
      <c r="C234" s="383">
        <v>0</v>
      </c>
      <c r="D234" s="275">
        <v>0</v>
      </c>
      <c r="E234" s="275">
        <v>2</v>
      </c>
      <c r="F234" s="275">
        <v>8</v>
      </c>
      <c r="G234" s="275">
        <v>1</v>
      </c>
      <c r="H234" s="275">
        <v>0</v>
      </c>
      <c r="I234" s="275">
        <v>0</v>
      </c>
      <c r="J234" s="321"/>
      <c r="K234" s="275">
        <f t="shared" si="29"/>
        <v>11</v>
      </c>
      <c r="L234" s="353"/>
      <c r="M234" s="1"/>
      <c r="N234" s="323"/>
      <c r="O234" s="1"/>
    </row>
    <row r="235" spans="1:15" x14ac:dyDescent="0.3">
      <c r="A235" s="336" t="s">
        <v>567</v>
      </c>
      <c r="B235" s="2">
        <f t="shared" si="28"/>
        <v>1</v>
      </c>
      <c r="C235" s="384">
        <v>0</v>
      </c>
      <c r="D235" s="275">
        <v>0</v>
      </c>
      <c r="E235" s="275">
        <v>5</v>
      </c>
      <c r="F235" s="275">
        <v>9</v>
      </c>
      <c r="G235" s="275">
        <v>3</v>
      </c>
      <c r="H235" s="275">
        <v>1</v>
      </c>
      <c r="I235" s="275">
        <v>0</v>
      </c>
      <c r="J235" s="321"/>
      <c r="K235" s="275">
        <f t="shared" si="29"/>
        <v>18</v>
      </c>
      <c r="L235" s="353"/>
      <c r="M235" s="1"/>
      <c r="N235" s="323"/>
      <c r="O235" s="1"/>
    </row>
    <row r="236" spans="1:15" x14ac:dyDescent="0.3">
      <c r="A236" s="334" t="s">
        <v>568</v>
      </c>
      <c r="B236" s="2">
        <f t="shared" si="28"/>
        <v>3</v>
      </c>
      <c r="C236" s="383">
        <v>0</v>
      </c>
      <c r="D236" s="275">
        <v>1</v>
      </c>
      <c r="E236" s="275">
        <v>9</v>
      </c>
      <c r="F236" s="275">
        <v>1</v>
      </c>
      <c r="G236" s="275">
        <v>0</v>
      </c>
      <c r="H236" s="275">
        <v>0</v>
      </c>
      <c r="I236" s="275">
        <v>0</v>
      </c>
      <c r="J236" s="321"/>
      <c r="K236" s="275">
        <f t="shared" ref="K236:K247" si="30">SUM(C236:I236)</f>
        <v>11</v>
      </c>
      <c r="L236" s="353"/>
      <c r="M236" s="1"/>
      <c r="N236" s="323"/>
      <c r="O236" s="1"/>
    </row>
    <row r="237" spans="1:15" x14ac:dyDescent="0.3">
      <c r="A237" s="35" t="s">
        <v>569</v>
      </c>
      <c r="B237" s="2">
        <f t="shared" si="28"/>
        <v>2</v>
      </c>
      <c r="C237" s="383">
        <v>0</v>
      </c>
      <c r="D237" s="275">
        <v>0</v>
      </c>
      <c r="E237" s="275">
        <v>0</v>
      </c>
      <c r="F237" s="275">
        <v>1</v>
      </c>
      <c r="G237" s="275">
        <v>12</v>
      </c>
      <c r="H237" s="275">
        <v>0</v>
      </c>
      <c r="I237" s="275">
        <v>0</v>
      </c>
      <c r="J237" s="321"/>
      <c r="K237" s="275">
        <f t="shared" si="30"/>
        <v>13</v>
      </c>
      <c r="L237" s="353"/>
      <c r="M237" s="1"/>
      <c r="N237" s="323"/>
      <c r="O237" s="1"/>
    </row>
    <row r="238" spans="1:15" x14ac:dyDescent="0.3">
      <c r="A238" s="35" t="s">
        <v>570</v>
      </c>
      <c r="B238" s="2">
        <f t="shared" si="28"/>
        <v>8</v>
      </c>
      <c r="C238" s="383">
        <v>0</v>
      </c>
      <c r="D238" s="275">
        <v>0</v>
      </c>
      <c r="E238" s="275">
        <v>1</v>
      </c>
      <c r="F238" s="275">
        <f>'2013'!C83</f>
        <v>5</v>
      </c>
      <c r="G238" s="275">
        <f>'2013'!D83</f>
        <v>1</v>
      </c>
      <c r="H238" s="275">
        <f>'2013'!E83</f>
        <v>1</v>
      </c>
      <c r="I238" s="275">
        <f>'2013'!F83</f>
        <v>0</v>
      </c>
      <c r="J238" s="321"/>
      <c r="K238" s="275">
        <f t="shared" si="30"/>
        <v>8</v>
      </c>
      <c r="L238" s="353"/>
      <c r="M238" s="1"/>
      <c r="N238" s="323"/>
      <c r="O238" s="1"/>
    </row>
    <row r="239" spans="1:15" x14ac:dyDescent="0.3">
      <c r="A239" s="35" t="s">
        <v>727</v>
      </c>
      <c r="B239" s="2">
        <f t="shared" si="28"/>
        <v>20</v>
      </c>
      <c r="C239" s="383">
        <v>0</v>
      </c>
      <c r="D239" s="275">
        <v>0</v>
      </c>
      <c r="E239" s="275">
        <v>0</v>
      </c>
      <c r="F239" s="275">
        <v>0</v>
      </c>
      <c r="G239" s="275">
        <v>0</v>
      </c>
      <c r="H239" s="275">
        <v>0</v>
      </c>
      <c r="I239" s="275">
        <v>0</v>
      </c>
      <c r="J239" s="321"/>
      <c r="K239" s="275">
        <f t="shared" si="30"/>
        <v>0</v>
      </c>
      <c r="L239" s="353"/>
      <c r="M239" s="1"/>
      <c r="N239" s="323"/>
      <c r="O239" s="1"/>
    </row>
    <row r="240" spans="1:15" x14ac:dyDescent="0.3">
      <c r="A240" s="35" t="s">
        <v>747</v>
      </c>
      <c r="B240" s="2">
        <f t="shared" si="28"/>
        <v>18</v>
      </c>
      <c r="C240" s="383">
        <v>0</v>
      </c>
      <c r="D240" s="275">
        <v>0</v>
      </c>
      <c r="E240" s="275">
        <v>1</v>
      </c>
      <c r="F240" s="275">
        <v>0</v>
      </c>
      <c r="G240" s="275">
        <v>0</v>
      </c>
      <c r="H240" s="275">
        <v>0</v>
      </c>
      <c r="I240" s="275">
        <v>0</v>
      </c>
      <c r="J240" s="321"/>
      <c r="K240" s="275">
        <f t="shared" si="30"/>
        <v>1</v>
      </c>
      <c r="L240" s="353"/>
      <c r="M240" s="1"/>
      <c r="N240" s="323"/>
      <c r="O240" s="1"/>
    </row>
    <row r="241" spans="1:17" x14ac:dyDescent="0.3">
      <c r="A241" s="35" t="s">
        <v>757</v>
      </c>
      <c r="B241" s="2">
        <f t="shared" si="28"/>
        <v>14</v>
      </c>
      <c r="C241" s="383">
        <v>0</v>
      </c>
      <c r="D241" s="275">
        <v>0</v>
      </c>
      <c r="E241" s="275">
        <v>0</v>
      </c>
      <c r="F241" s="275">
        <v>2</v>
      </c>
      <c r="G241" s="275">
        <v>0</v>
      </c>
      <c r="H241" s="275">
        <v>0</v>
      </c>
      <c r="I241" s="275">
        <v>0</v>
      </c>
      <c r="J241" s="321"/>
      <c r="K241" s="275">
        <f t="shared" si="30"/>
        <v>2</v>
      </c>
      <c r="L241" s="353"/>
      <c r="M241" s="1"/>
      <c r="N241" s="323"/>
      <c r="O241" s="1"/>
    </row>
    <row r="242" spans="1:17" x14ac:dyDescent="0.3">
      <c r="A242" s="35" t="s">
        <v>786</v>
      </c>
      <c r="B242" s="2">
        <f t="shared" si="28"/>
        <v>7</v>
      </c>
      <c r="C242" s="383">
        <v>0</v>
      </c>
      <c r="D242" s="275">
        <v>1</v>
      </c>
      <c r="E242" s="275">
        <v>0</v>
      </c>
      <c r="F242" s="275">
        <v>8</v>
      </c>
      <c r="G242" s="275">
        <v>0</v>
      </c>
      <c r="H242" s="275">
        <v>0</v>
      </c>
      <c r="I242" s="275">
        <v>0</v>
      </c>
      <c r="J242" s="321"/>
      <c r="K242" s="275">
        <f t="shared" si="30"/>
        <v>9</v>
      </c>
      <c r="L242" s="353"/>
      <c r="M242" s="1"/>
      <c r="N242" s="323"/>
      <c r="O242" s="1"/>
    </row>
    <row r="243" spans="1:17" x14ac:dyDescent="0.3">
      <c r="A243" s="35" t="s">
        <v>787</v>
      </c>
      <c r="B243" s="2">
        <f t="shared" si="28"/>
        <v>11</v>
      </c>
      <c r="C243" s="383">
        <v>0</v>
      </c>
      <c r="D243" s="275">
        <v>0</v>
      </c>
      <c r="E243" s="275">
        <v>0</v>
      </c>
      <c r="F243" s="275">
        <v>0</v>
      </c>
      <c r="G243" s="275">
        <v>3</v>
      </c>
      <c r="H243" s="275">
        <v>1</v>
      </c>
      <c r="I243" s="275">
        <v>0</v>
      </c>
      <c r="J243" s="321"/>
      <c r="K243" s="275">
        <f t="shared" si="30"/>
        <v>4</v>
      </c>
      <c r="L243" s="353"/>
      <c r="M243" s="1"/>
      <c r="N243" s="323"/>
      <c r="O243" s="1"/>
    </row>
    <row r="244" spans="1:17" x14ac:dyDescent="0.3">
      <c r="A244" s="334" t="s">
        <v>820</v>
      </c>
      <c r="B244" s="2">
        <f t="shared" si="28"/>
        <v>14</v>
      </c>
      <c r="C244" s="367">
        <v>0</v>
      </c>
      <c r="D244" s="367">
        <v>0</v>
      </c>
      <c r="E244" s="367">
        <v>2</v>
      </c>
      <c r="F244" s="367">
        <v>0</v>
      </c>
      <c r="G244" s="367">
        <v>0</v>
      </c>
      <c r="H244" s="367">
        <v>0</v>
      </c>
      <c r="I244" s="370">
        <v>0</v>
      </c>
      <c r="J244" s="326"/>
      <c r="K244" s="275">
        <f t="shared" si="30"/>
        <v>2</v>
      </c>
      <c r="L244" s="353"/>
      <c r="M244" s="1"/>
      <c r="N244" s="323"/>
      <c r="O244" s="1"/>
    </row>
    <row r="245" spans="1:17" x14ac:dyDescent="0.3">
      <c r="A245" s="334" t="s">
        <v>821</v>
      </c>
      <c r="B245" s="2">
        <f t="shared" si="28"/>
        <v>20</v>
      </c>
      <c r="C245" s="367">
        <v>0</v>
      </c>
      <c r="D245" s="367">
        <v>0</v>
      </c>
      <c r="E245" s="367">
        <v>0</v>
      </c>
      <c r="F245" s="367">
        <v>0</v>
      </c>
      <c r="G245" s="367">
        <v>0</v>
      </c>
      <c r="H245" s="367">
        <v>0</v>
      </c>
      <c r="I245" s="370">
        <v>0</v>
      </c>
      <c r="J245" s="326"/>
      <c r="K245" s="275">
        <f t="shared" si="30"/>
        <v>0</v>
      </c>
      <c r="L245" s="353"/>
      <c r="M245" s="1"/>
      <c r="N245" s="323"/>
      <c r="O245" s="1"/>
    </row>
    <row r="246" spans="1:17" x14ac:dyDescent="0.3">
      <c r="A246" s="334" t="s">
        <v>822</v>
      </c>
      <c r="B246" s="2">
        <f t="shared" si="28"/>
        <v>11</v>
      </c>
      <c r="C246" s="367">
        <v>0</v>
      </c>
      <c r="D246" s="367">
        <v>0</v>
      </c>
      <c r="E246" s="367">
        <v>0</v>
      </c>
      <c r="F246" s="367">
        <v>0</v>
      </c>
      <c r="G246" s="367">
        <v>4</v>
      </c>
      <c r="H246" s="367">
        <v>0</v>
      </c>
      <c r="I246" s="370">
        <v>0</v>
      </c>
      <c r="J246" s="326"/>
      <c r="K246" s="275">
        <f t="shared" si="30"/>
        <v>4</v>
      </c>
      <c r="L246" s="353"/>
      <c r="M246" s="1"/>
      <c r="N246" s="323"/>
      <c r="O246" s="1"/>
    </row>
    <row r="247" spans="1:17" x14ac:dyDescent="0.3">
      <c r="A247" s="334" t="s">
        <v>882</v>
      </c>
      <c r="B247" s="2">
        <f t="shared" si="28"/>
        <v>20</v>
      </c>
      <c r="C247" s="367">
        <v>0</v>
      </c>
      <c r="D247" s="367">
        <v>0</v>
      </c>
      <c r="E247" s="367">
        <v>0</v>
      </c>
      <c r="F247" s="367">
        <v>0</v>
      </c>
      <c r="G247" s="367">
        <v>0</v>
      </c>
      <c r="H247" s="367">
        <v>0</v>
      </c>
      <c r="I247" s="370">
        <v>0</v>
      </c>
      <c r="J247" s="326"/>
      <c r="K247" s="275">
        <f t="shared" si="30"/>
        <v>0</v>
      </c>
      <c r="L247" s="353"/>
      <c r="M247" s="1"/>
      <c r="N247" s="323"/>
      <c r="O247" s="1"/>
    </row>
    <row r="248" spans="1:17" x14ac:dyDescent="0.3">
      <c r="A248" s="334" t="s">
        <v>883</v>
      </c>
      <c r="B248" s="2"/>
      <c r="C248" s="367"/>
      <c r="D248" s="367"/>
      <c r="E248" s="367"/>
      <c r="F248" s="367"/>
      <c r="G248" s="367"/>
      <c r="H248" s="367"/>
      <c r="I248" s="370"/>
      <c r="J248" s="326"/>
      <c r="K248" s="275"/>
      <c r="L248" s="353"/>
      <c r="M248" s="1"/>
      <c r="N248" s="323"/>
      <c r="O248" s="1"/>
    </row>
    <row r="249" spans="1:17" x14ac:dyDescent="0.3">
      <c r="A249" s="338" t="s">
        <v>571</v>
      </c>
      <c r="B249" s="339"/>
      <c r="C249" s="340">
        <f t="shared" ref="C249:I249" si="31">AVERAGE(C226:C246)</f>
        <v>0.1</v>
      </c>
      <c r="D249" s="340">
        <f t="shared" si="31"/>
        <v>0.1</v>
      </c>
      <c r="E249" s="340">
        <f t="shared" si="31"/>
        <v>1.3</v>
      </c>
      <c r="F249" s="340">
        <f t="shared" si="31"/>
        <v>2.2857142857142856</v>
      </c>
      <c r="G249" s="340">
        <f t="shared" si="31"/>
        <v>1.5714285714285714</v>
      </c>
      <c r="H249" s="340">
        <f t="shared" si="31"/>
        <v>0.47619047619047616</v>
      </c>
      <c r="I249" s="340">
        <f t="shared" si="31"/>
        <v>4.7619047619047616E-2</v>
      </c>
      <c r="J249" s="340"/>
      <c r="K249" s="340">
        <f>AVERAGE(K226:K246)</f>
        <v>5.8095238095238093</v>
      </c>
      <c r="L249" s="342"/>
      <c r="M249" s="343"/>
      <c r="N249" s="344"/>
      <c r="O249" s="343"/>
      <c r="P249" s="345"/>
      <c r="Q249" s="345"/>
    </row>
    <row r="250" spans="1:17" x14ac:dyDescent="0.3">
      <c r="A250" s="346"/>
      <c r="B250" s="346"/>
      <c r="C250" s="347"/>
      <c r="D250" s="347"/>
      <c r="E250" s="347"/>
      <c r="F250" s="347"/>
      <c r="G250" s="347"/>
      <c r="H250" s="347"/>
      <c r="I250" s="347"/>
      <c r="J250" s="347"/>
      <c r="K250" s="348"/>
      <c r="L250" s="349"/>
      <c r="M250" s="350"/>
      <c r="N250" s="351"/>
      <c r="O250" s="350"/>
      <c r="P250" s="352"/>
      <c r="Q250" s="352"/>
    </row>
    <row r="251" spans="1:17" x14ac:dyDescent="0.3">
      <c r="A251" s="2" t="s">
        <v>546</v>
      </c>
      <c r="B251" s="35" t="s">
        <v>638</v>
      </c>
      <c r="C251" s="321"/>
      <c r="D251" s="287" t="s">
        <v>649</v>
      </c>
      <c r="E251" s="287" t="s">
        <v>650</v>
      </c>
      <c r="F251" s="287" t="s">
        <v>651</v>
      </c>
      <c r="G251" s="287" t="s">
        <v>652</v>
      </c>
      <c r="H251" s="287" t="s">
        <v>653</v>
      </c>
      <c r="I251" s="330"/>
      <c r="J251" s="330"/>
      <c r="K251" s="263" t="s">
        <v>654</v>
      </c>
      <c r="L251" s="353"/>
      <c r="M251" s="1"/>
      <c r="N251" s="323"/>
      <c r="O251" s="1"/>
    </row>
    <row r="252" spans="1:17" x14ac:dyDescent="0.3">
      <c r="A252" s="334" t="s">
        <v>554</v>
      </c>
      <c r="B252" s="377"/>
      <c r="C252" s="335"/>
      <c r="D252" s="335"/>
      <c r="E252" s="321"/>
      <c r="F252" s="321"/>
      <c r="G252" s="321"/>
      <c r="H252" s="321"/>
      <c r="I252" s="321"/>
      <c r="J252" s="321"/>
      <c r="K252" s="372"/>
      <c r="L252" s="353"/>
      <c r="M252" s="1"/>
      <c r="N252" s="323"/>
      <c r="O252" s="1"/>
    </row>
    <row r="253" spans="1:17" x14ac:dyDescent="0.3">
      <c r="A253" s="334" t="s">
        <v>555</v>
      </c>
      <c r="B253" s="377"/>
      <c r="C253" s="335"/>
      <c r="D253" s="335"/>
      <c r="E253" s="321"/>
      <c r="F253" s="321"/>
      <c r="G253" s="321"/>
      <c r="H253" s="321"/>
      <c r="I253" s="321"/>
      <c r="J253" s="321"/>
      <c r="K253" s="372"/>
      <c r="L253" s="353"/>
      <c r="M253" s="1"/>
      <c r="N253" s="323"/>
      <c r="O253" s="1"/>
    </row>
    <row r="254" spans="1:17" x14ac:dyDescent="0.3">
      <c r="A254" s="333" t="s">
        <v>556</v>
      </c>
      <c r="B254" s="2">
        <f>RANK(K254,K$254:K$275,0)</f>
        <v>7</v>
      </c>
      <c r="C254" s="321"/>
      <c r="D254" s="321"/>
      <c r="E254" s="357"/>
      <c r="F254" s="275">
        <v>0</v>
      </c>
      <c r="G254" s="275">
        <v>0</v>
      </c>
      <c r="H254" s="275">
        <v>0</v>
      </c>
      <c r="I254" s="321"/>
      <c r="J254" s="321"/>
      <c r="K254" s="275">
        <f>SUM(D254:H254)</f>
        <v>0</v>
      </c>
      <c r="L254" s="353"/>
      <c r="M254" s="1"/>
      <c r="N254" s="323"/>
      <c r="O254" s="1"/>
    </row>
    <row r="255" spans="1:17" x14ac:dyDescent="0.3">
      <c r="A255" s="385" t="s">
        <v>557</v>
      </c>
      <c r="B255" s="2">
        <f t="shared" ref="B255:B275" si="32">RANK(K255,K$254:K$275,0)</f>
        <v>7</v>
      </c>
      <c r="C255" s="326"/>
      <c r="D255" s="386">
        <v>0</v>
      </c>
      <c r="E255" s="275">
        <v>0</v>
      </c>
      <c r="F255" s="275">
        <v>0</v>
      </c>
      <c r="G255" s="275">
        <v>0</v>
      </c>
      <c r="H255" s="275">
        <v>0</v>
      </c>
      <c r="I255" s="321"/>
      <c r="J255" s="321"/>
      <c r="K255" s="275">
        <f t="shared" ref="K255:K263" si="33">SUM(D255:H255)</f>
        <v>0</v>
      </c>
      <c r="L255" s="374" t="s">
        <v>655</v>
      </c>
      <c r="M255" s="1"/>
      <c r="N255" s="323"/>
      <c r="O255" s="1"/>
    </row>
    <row r="256" spans="1:17" x14ac:dyDescent="0.3">
      <c r="A256" s="333" t="s">
        <v>559</v>
      </c>
      <c r="B256" s="2">
        <f t="shared" si="32"/>
        <v>7</v>
      </c>
      <c r="C256" s="321"/>
      <c r="D256" s="386">
        <v>0</v>
      </c>
      <c r="E256" s="275">
        <v>0</v>
      </c>
      <c r="F256" s="275">
        <v>0</v>
      </c>
      <c r="G256" s="275">
        <v>0</v>
      </c>
      <c r="H256" s="275">
        <v>0</v>
      </c>
      <c r="I256" s="321"/>
      <c r="J256" s="321"/>
      <c r="K256" s="275">
        <f t="shared" si="33"/>
        <v>0</v>
      </c>
      <c r="L256" s="331" t="s">
        <v>656</v>
      </c>
      <c r="M256" s="1"/>
      <c r="N256" s="323"/>
      <c r="O256" s="1"/>
    </row>
    <row r="257" spans="1:15" x14ac:dyDescent="0.3">
      <c r="A257" s="333" t="s">
        <v>561</v>
      </c>
      <c r="B257" s="2">
        <f t="shared" si="32"/>
        <v>7</v>
      </c>
      <c r="C257" s="321"/>
      <c r="D257" s="386">
        <v>0</v>
      </c>
      <c r="E257" s="275">
        <v>0</v>
      </c>
      <c r="F257" s="275">
        <v>0</v>
      </c>
      <c r="G257" s="275">
        <v>0</v>
      </c>
      <c r="H257" s="275">
        <v>0</v>
      </c>
      <c r="I257" s="321"/>
      <c r="J257" s="321"/>
      <c r="K257" s="275">
        <f t="shared" si="33"/>
        <v>0</v>
      </c>
      <c r="L257" s="353"/>
      <c r="M257" s="1"/>
      <c r="N257" s="323"/>
      <c r="O257" s="1"/>
    </row>
    <row r="258" spans="1:15" x14ac:dyDescent="0.3">
      <c r="A258" s="334" t="s">
        <v>562</v>
      </c>
      <c r="B258" s="2">
        <f t="shared" si="32"/>
        <v>3</v>
      </c>
      <c r="C258" s="330"/>
      <c r="D258" s="386">
        <v>0</v>
      </c>
      <c r="E258" s="275">
        <v>0</v>
      </c>
      <c r="F258" s="275">
        <v>0</v>
      </c>
      <c r="G258" s="275">
        <v>1</v>
      </c>
      <c r="H258" s="275">
        <v>1</v>
      </c>
      <c r="I258" s="321"/>
      <c r="J258" s="321"/>
      <c r="K258" s="275">
        <f t="shared" si="33"/>
        <v>2</v>
      </c>
      <c r="L258" s="353"/>
      <c r="M258" s="322"/>
      <c r="N258" s="323"/>
      <c r="O258" s="1"/>
    </row>
    <row r="259" spans="1:15" x14ac:dyDescent="0.3">
      <c r="A259" s="333" t="s">
        <v>563</v>
      </c>
      <c r="B259" s="2">
        <f t="shared" si="32"/>
        <v>7</v>
      </c>
      <c r="C259" s="330"/>
      <c r="D259" s="386">
        <v>0</v>
      </c>
      <c r="E259" s="275">
        <v>0</v>
      </c>
      <c r="F259" s="275">
        <v>0</v>
      </c>
      <c r="G259" s="275">
        <v>0</v>
      </c>
      <c r="H259" s="275">
        <v>0</v>
      </c>
      <c r="I259" s="321"/>
      <c r="J259" s="321"/>
      <c r="K259" s="275">
        <f t="shared" si="33"/>
        <v>0</v>
      </c>
      <c r="L259" s="353"/>
      <c r="M259" s="1"/>
      <c r="N259" s="323"/>
      <c r="O259" s="1"/>
    </row>
    <row r="260" spans="1:15" x14ac:dyDescent="0.3">
      <c r="A260" s="333" t="s">
        <v>564</v>
      </c>
      <c r="B260" s="2">
        <f t="shared" si="32"/>
        <v>7</v>
      </c>
      <c r="C260" s="328"/>
      <c r="D260" s="386">
        <v>0</v>
      </c>
      <c r="E260" s="275">
        <v>0</v>
      </c>
      <c r="F260" s="275">
        <v>0</v>
      </c>
      <c r="G260" s="275">
        <v>0</v>
      </c>
      <c r="H260" s="275">
        <v>0</v>
      </c>
      <c r="I260" s="321"/>
      <c r="J260" s="321"/>
      <c r="K260" s="275">
        <f t="shared" si="33"/>
        <v>0</v>
      </c>
      <c r="L260" s="353"/>
      <c r="M260" s="1"/>
      <c r="N260" s="323"/>
      <c r="O260" s="1"/>
    </row>
    <row r="261" spans="1:15" x14ac:dyDescent="0.3">
      <c r="A261" s="333" t="s">
        <v>565</v>
      </c>
      <c r="B261" s="2">
        <f t="shared" si="32"/>
        <v>7</v>
      </c>
      <c r="C261" s="335"/>
      <c r="D261" s="386">
        <v>0</v>
      </c>
      <c r="E261" s="275">
        <v>0</v>
      </c>
      <c r="F261" s="275">
        <v>0</v>
      </c>
      <c r="G261" s="275">
        <v>0</v>
      </c>
      <c r="H261" s="275">
        <v>0</v>
      </c>
      <c r="I261" s="321"/>
      <c r="J261" s="321"/>
      <c r="K261" s="275">
        <f t="shared" si="33"/>
        <v>0</v>
      </c>
      <c r="L261" s="353"/>
      <c r="M261" s="1"/>
      <c r="N261" s="323"/>
      <c r="O261" s="1"/>
    </row>
    <row r="262" spans="1:15" x14ac:dyDescent="0.3">
      <c r="A262" s="336" t="s">
        <v>566</v>
      </c>
      <c r="B262" s="2">
        <f t="shared" si="32"/>
        <v>2</v>
      </c>
      <c r="C262" s="335"/>
      <c r="D262" s="386">
        <v>0</v>
      </c>
      <c r="E262" s="275">
        <v>0</v>
      </c>
      <c r="F262" s="275">
        <v>4</v>
      </c>
      <c r="G262" s="275">
        <v>0</v>
      </c>
      <c r="H262" s="275">
        <v>0</v>
      </c>
      <c r="I262" s="321"/>
      <c r="J262" s="321"/>
      <c r="K262" s="275">
        <f t="shared" si="33"/>
        <v>4</v>
      </c>
      <c r="L262" s="353"/>
      <c r="M262" s="1"/>
      <c r="N262" s="323"/>
      <c r="O262" s="1"/>
    </row>
    <row r="263" spans="1:15" x14ac:dyDescent="0.3">
      <c r="A263" s="334" t="s">
        <v>567</v>
      </c>
      <c r="B263" s="2">
        <f t="shared" si="32"/>
        <v>3</v>
      </c>
      <c r="C263" s="379"/>
      <c r="D263" s="386">
        <v>0</v>
      </c>
      <c r="E263" s="275">
        <v>0</v>
      </c>
      <c r="F263" s="275">
        <v>2</v>
      </c>
      <c r="G263" s="275">
        <v>0</v>
      </c>
      <c r="H263" s="275">
        <v>0</v>
      </c>
      <c r="I263" s="321"/>
      <c r="J263" s="321"/>
      <c r="K263" s="275">
        <f t="shared" si="33"/>
        <v>2</v>
      </c>
      <c r="L263" s="353"/>
      <c r="M263" s="1"/>
      <c r="N263" s="323"/>
      <c r="O263" s="1"/>
    </row>
    <row r="264" spans="1:15" x14ac:dyDescent="0.3">
      <c r="A264" s="334" t="s">
        <v>568</v>
      </c>
      <c r="B264" s="2">
        <f t="shared" si="32"/>
        <v>6</v>
      </c>
      <c r="C264" s="335"/>
      <c r="D264" s="386">
        <v>0</v>
      </c>
      <c r="E264" s="275">
        <v>1</v>
      </c>
      <c r="F264" s="275">
        <v>0</v>
      </c>
      <c r="G264" s="275">
        <v>0</v>
      </c>
      <c r="H264" s="275">
        <v>0</v>
      </c>
      <c r="I264" s="321"/>
      <c r="J264" s="321"/>
      <c r="K264" s="275">
        <f t="shared" ref="K264:K275" si="34">SUM(D264:H264)</f>
        <v>1</v>
      </c>
      <c r="L264" s="353"/>
      <c r="M264" s="1"/>
      <c r="N264" s="323"/>
      <c r="O264" s="1"/>
    </row>
    <row r="265" spans="1:15" x14ac:dyDescent="0.3">
      <c r="A265" s="333" t="s">
        <v>569</v>
      </c>
      <c r="B265" s="2">
        <f t="shared" si="32"/>
        <v>1</v>
      </c>
      <c r="C265" s="335"/>
      <c r="D265" s="386">
        <v>0</v>
      </c>
      <c r="E265" s="275">
        <v>0</v>
      </c>
      <c r="F265" s="275">
        <v>0</v>
      </c>
      <c r="G265" s="275">
        <v>7</v>
      </c>
      <c r="H265" s="275">
        <v>0</v>
      </c>
      <c r="I265" s="321"/>
      <c r="J265" s="321"/>
      <c r="K265" s="275">
        <f t="shared" si="34"/>
        <v>7</v>
      </c>
      <c r="L265" s="353"/>
      <c r="M265" s="1"/>
      <c r="N265" s="323"/>
      <c r="O265" s="1"/>
    </row>
    <row r="266" spans="1:15" x14ac:dyDescent="0.3">
      <c r="A266" s="333" t="s">
        <v>570</v>
      </c>
      <c r="B266" s="2">
        <f t="shared" si="32"/>
        <v>3</v>
      </c>
      <c r="C266" s="335"/>
      <c r="D266" s="275">
        <v>0</v>
      </c>
      <c r="E266" s="275">
        <v>0</v>
      </c>
      <c r="F266" s="275">
        <f>'2013'!C91</f>
        <v>2</v>
      </c>
      <c r="G266" s="275">
        <f>'2013'!D91</f>
        <v>0</v>
      </c>
      <c r="H266" s="275">
        <f>'2013'!E91</f>
        <v>0</v>
      </c>
      <c r="I266" s="321"/>
      <c r="J266" s="321"/>
      <c r="K266" s="275">
        <f t="shared" si="34"/>
        <v>2</v>
      </c>
      <c r="L266" s="353"/>
      <c r="M266" s="1"/>
      <c r="N266" s="323"/>
      <c r="O266" s="1"/>
    </row>
    <row r="267" spans="1:15" x14ac:dyDescent="0.3">
      <c r="A267" s="333" t="s">
        <v>727</v>
      </c>
      <c r="B267" s="2">
        <f t="shared" si="32"/>
        <v>7</v>
      </c>
      <c r="C267" s="335"/>
      <c r="D267" s="275">
        <v>0</v>
      </c>
      <c r="E267" s="275">
        <v>0</v>
      </c>
      <c r="F267" s="275">
        <v>0</v>
      </c>
      <c r="G267" s="275">
        <v>0</v>
      </c>
      <c r="H267" s="275">
        <v>0</v>
      </c>
      <c r="I267" s="321"/>
      <c r="J267" s="321"/>
      <c r="K267" s="275">
        <f t="shared" si="34"/>
        <v>0</v>
      </c>
      <c r="L267" s="353"/>
      <c r="M267" s="1"/>
      <c r="N267" s="323"/>
      <c r="O267" s="1"/>
    </row>
    <row r="268" spans="1:15" x14ac:dyDescent="0.3">
      <c r="A268" s="333" t="s">
        <v>747</v>
      </c>
      <c r="B268" s="2">
        <f t="shared" si="32"/>
        <v>7</v>
      </c>
      <c r="C268" s="335"/>
      <c r="D268" s="275">
        <v>0</v>
      </c>
      <c r="E268" s="275">
        <v>0</v>
      </c>
      <c r="F268" s="275">
        <v>0</v>
      </c>
      <c r="G268" s="275">
        <v>0</v>
      </c>
      <c r="H268" s="275">
        <v>0</v>
      </c>
      <c r="I268" s="321"/>
      <c r="J268" s="321"/>
      <c r="K268" s="275">
        <f t="shared" si="34"/>
        <v>0</v>
      </c>
      <c r="L268" s="353"/>
      <c r="M268" s="1"/>
      <c r="N268" s="323"/>
      <c r="O268" s="1"/>
    </row>
    <row r="269" spans="1:15" x14ac:dyDescent="0.3">
      <c r="A269" s="333" t="s">
        <v>757</v>
      </c>
      <c r="B269" s="2">
        <f t="shared" si="32"/>
        <v>7</v>
      </c>
      <c r="C269" s="335"/>
      <c r="D269" s="275">
        <v>0</v>
      </c>
      <c r="E269" s="275">
        <v>0</v>
      </c>
      <c r="F269" s="275">
        <v>0</v>
      </c>
      <c r="G269" s="275">
        <v>0</v>
      </c>
      <c r="H269" s="275">
        <v>0</v>
      </c>
      <c r="I269" s="321"/>
      <c r="J269" s="321"/>
      <c r="K269" s="275">
        <f t="shared" si="34"/>
        <v>0</v>
      </c>
      <c r="L269" s="353"/>
      <c r="M269" s="1"/>
      <c r="N269" s="323"/>
      <c r="O269" s="1"/>
    </row>
    <row r="270" spans="1:15" x14ac:dyDescent="0.3">
      <c r="A270" s="333" t="s">
        <v>786</v>
      </c>
      <c r="B270" s="2">
        <f t="shared" si="32"/>
        <v>7</v>
      </c>
      <c r="C270" s="335"/>
      <c r="D270" s="275">
        <v>0</v>
      </c>
      <c r="E270" s="275">
        <v>0</v>
      </c>
      <c r="F270" s="275">
        <v>0</v>
      </c>
      <c r="G270" s="275">
        <v>0</v>
      </c>
      <c r="H270" s="275">
        <v>0</v>
      </c>
      <c r="I270" s="321"/>
      <c r="J270" s="321"/>
      <c r="K270" s="275">
        <f t="shared" si="34"/>
        <v>0</v>
      </c>
      <c r="L270" s="353"/>
      <c r="M270" s="1"/>
      <c r="N270" s="323"/>
      <c r="O270" s="1"/>
    </row>
    <row r="271" spans="1:15" x14ac:dyDescent="0.3">
      <c r="A271" s="333" t="s">
        <v>787</v>
      </c>
      <c r="B271" s="2">
        <f t="shared" si="32"/>
        <v>7</v>
      </c>
      <c r="C271" s="335"/>
      <c r="D271" s="275">
        <v>0</v>
      </c>
      <c r="E271" s="275">
        <v>0</v>
      </c>
      <c r="F271" s="275">
        <v>0</v>
      </c>
      <c r="G271" s="275">
        <v>0</v>
      </c>
      <c r="H271" s="275">
        <v>0</v>
      </c>
      <c r="I271" s="321"/>
      <c r="J271" s="321"/>
      <c r="K271" s="275">
        <f t="shared" si="34"/>
        <v>0</v>
      </c>
      <c r="L271" s="353"/>
      <c r="M271" s="1"/>
      <c r="N271" s="323"/>
      <c r="O271" s="1"/>
    </row>
    <row r="272" spans="1:15" x14ac:dyDescent="0.3">
      <c r="A272" s="334" t="s">
        <v>820</v>
      </c>
      <c r="B272" s="2">
        <f t="shared" si="32"/>
        <v>7</v>
      </c>
      <c r="C272" s="321"/>
      <c r="D272" s="367">
        <v>0</v>
      </c>
      <c r="E272" s="367">
        <v>0</v>
      </c>
      <c r="F272" s="367">
        <v>0</v>
      </c>
      <c r="G272" s="367">
        <v>0</v>
      </c>
      <c r="H272" s="367">
        <v>0</v>
      </c>
      <c r="I272" s="326"/>
      <c r="J272" s="326"/>
      <c r="K272" s="275">
        <f t="shared" si="34"/>
        <v>0</v>
      </c>
      <c r="L272" s="353"/>
      <c r="M272" s="1"/>
      <c r="N272" s="323"/>
      <c r="O272" s="1"/>
    </row>
    <row r="273" spans="1:17" x14ac:dyDescent="0.3">
      <c r="A273" s="334" t="s">
        <v>821</v>
      </c>
      <c r="B273" s="2">
        <f t="shared" si="32"/>
        <v>7</v>
      </c>
      <c r="C273" s="321"/>
      <c r="D273" s="367">
        <v>0</v>
      </c>
      <c r="E273" s="367">
        <v>0</v>
      </c>
      <c r="F273" s="367">
        <v>0</v>
      </c>
      <c r="G273" s="367">
        <v>0</v>
      </c>
      <c r="H273" s="367">
        <v>0</v>
      </c>
      <c r="I273" s="326"/>
      <c r="J273" s="326"/>
      <c r="K273" s="275">
        <f t="shared" si="34"/>
        <v>0</v>
      </c>
      <c r="L273" s="353"/>
      <c r="M273" s="1"/>
      <c r="N273" s="323"/>
      <c r="O273" s="1"/>
    </row>
    <row r="274" spans="1:17" x14ac:dyDescent="0.3">
      <c r="A274" s="334" t="s">
        <v>822</v>
      </c>
      <c r="B274" s="2">
        <f t="shared" si="32"/>
        <v>7</v>
      </c>
      <c r="C274" s="321"/>
      <c r="D274" s="367">
        <v>0</v>
      </c>
      <c r="E274" s="367">
        <v>0</v>
      </c>
      <c r="F274" s="367">
        <v>0</v>
      </c>
      <c r="G274" s="367">
        <v>0</v>
      </c>
      <c r="H274" s="367">
        <v>0</v>
      </c>
      <c r="I274" s="326"/>
      <c r="J274" s="326"/>
      <c r="K274" s="275">
        <f t="shared" si="34"/>
        <v>0</v>
      </c>
      <c r="L274" s="353"/>
      <c r="M274" s="1"/>
      <c r="N274" s="323"/>
      <c r="O274" s="1"/>
    </row>
    <row r="275" spans="1:17" x14ac:dyDescent="0.3">
      <c r="A275" s="334" t="s">
        <v>882</v>
      </c>
      <c r="B275" s="2">
        <f t="shared" si="32"/>
        <v>7</v>
      </c>
      <c r="C275" s="321"/>
      <c r="D275" s="367">
        <v>0</v>
      </c>
      <c r="E275" s="367">
        <v>0</v>
      </c>
      <c r="F275" s="367">
        <v>0</v>
      </c>
      <c r="G275" s="367">
        <v>0</v>
      </c>
      <c r="H275" s="367">
        <v>0</v>
      </c>
      <c r="I275" s="326"/>
      <c r="J275" s="326"/>
      <c r="K275" s="275">
        <f t="shared" si="34"/>
        <v>0</v>
      </c>
      <c r="L275" s="353"/>
      <c r="M275" s="1"/>
      <c r="N275" s="323"/>
      <c r="O275" s="1"/>
    </row>
    <row r="276" spans="1:17" x14ac:dyDescent="0.3">
      <c r="A276" s="334" t="s">
        <v>883</v>
      </c>
      <c r="B276" s="2"/>
      <c r="C276" s="321"/>
      <c r="D276" s="367"/>
      <c r="E276" s="367"/>
      <c r="F276" s="367"/>
      <c r="G276" s="367"/>
      <c r="H276" s="367"/>
      <c r="I276" s="326"/>
      <c r="J276" s="326"/>
      <c r="K276" s="275"/>
      <c r="L276" s="353"/>
      <c r="M276" s="1"/>
      <c r="N276" s="323"/>
      <c r="O276" s="1"/>
    </row>
    <row r="277" spans="1:17" x14ac:dyDescent="0.3">
      <c r="A277" s="338" t="s">
        <v>571</v>
      </c>
      <c r="B277" s="339"/>
      <c r="C277" s="340"/>
      <c r="D277" s="340">
        <f>AVERAGE(D254:D274)</f>
        <v>0</v>
      </c>
      <c r="E277" s="340">
        <f>AVERAGE(E254:E274)</f>
        <v>0.05</v>
      </c>
      <c r="F277" s="340">
        <f>AVERAGE(F254:F274)</f>
        <v>0.38095238095238093</v>
      </c>
      <c r="G277" s="340">
        <f>AVERAGE(G254:G274)</f>
        <v>0.38095238095238093</v>
      </c>
      <c r="H277" s="340">
        <f>AVERAGE(H254:H274)</f>
        <v>4.7619047619047616E-2</v>
      </c>
      <c r="I277" s="341"/>
      <c r="J277" s="341"/>
      <c r="K277" s="340">
        <f>AVERAGE(K254:K274)</f>
        <v>0.8571428571428571</v>
      </c>
      <c r="L277" s="342"/>
      <c r="M277" s="343"/>
      <c r="N277" s="344"/>
      <c r="O277" s="343"/>
      <c r="P277" s="345"/>
      <c r="Q277" s="345"/>
    </row>
    <row r="278" spans="1:17" x14ac:dyDescent="0.3">
      <c r="A278" s="346"/>
      <c r="B278" s="346"/>
      <c r="C278" s="347"/>
      <c r="D278" s="347"/>
      <c r="E278" s="347"/>
      <c r="F278" s="347"/>
      <c r="G278" s="347"/>
      <c r="H278" s="347"/>
      <c r="I278" s="347"/>
      <c r="J278" s="347"/>
      <c r="K278" s="348"/>
      <c r="L278" s="349"/>
      <c r="M278" s="350"/>
      <c r="N278" s="351"/>
      <c r="O278" s="350"/>
      <c r="P278" s="352"/>
      <c r="Q278" s="352"/>
    </row>
    <row r="280" spans="1:17" s="414" customFormat="1" x14ac:dyDescent="0.3">
      <c r="A280" s="414" t="s">
        <v>697</v>
      </c>
    </row>
    <row r="281" spans="1:17" x14ac:dyDescent="0.3">
      <c r="A281" t="s">
        <v>86</v>
      </c>
      <c r="B281" t="s">
        <v>693</v>
      </c>
      <c r="C281" t="s">
        <v>694</v>
      </c>
      <c r="D281" t="s">
        <v>695</v>
      </c>
    </row>
    <row r="282" spans="1:17" x14ac:dyDescent="0.3">
      <c r="A282">
        <v>1999</v>
      </c>
      <c r="B282" t="s">
        <v>2</v>
      </c>
      <c r="C282">
        <f>'1999'!C3</f>
        <v>4.2</v>
      </c>
      <c r="D282">
        <v>84</v>
      </c>
    </row>
    <row r="283" spans="1:17" x14ac:dyDescent="0.3">
      <c r="A283">
        <v>1999</v>
      </c>
      <c r="B283" t="s">
        <v>3</v>
      </c>
      <c r="C283">
        <v>2.5</v>
      </c>
      <c r="D283">
        <v>47</v>
      </c>
    </row>
    <row r="284" spans="1:17" x14ac:dyDescent="0.3">
      <c r="A284">
        <v>1999</v>
      </c>
      <c r="B284" t="s">
        <v>696</v>
      </c>
      <c r="C284">
        <v>3</v>
      </c>
      <c r="D284">
        <v>185</v>
      </c>
    </row>
    <row r="285" spans="1:17" x14ac:dyDescent="0.3">
      <c r="A285">
        <v>2000</v>
      </c>
      <c r="B285" t="s">
        <v>2</v>
      </c>
      <c r="C285">
        <v>0.51</v>
      </c>
      <c r="D285">
        <v>33</v>
      </c>
    </row>
    <row r="286" spans="1:17" x14ac:dyDescent="0.3">
      <c r="A286">
        <v>2000</v>
      </c>
      <c r="B286" t="s">
        <v>3</v>
      </c>
      <c r="C286">
        <v>3.15</v>
      </c>
      <c r="D286">
        <v>75</v>
      </c>
    </row>
    <row r="287" spans="1:17" x14ac:dyDescent="0.3">
      <c r="A287">
        <v>2000</v>
      </c>
      <c r="B287" t="s">
        <v>696</v>
      </c>
      <c r="C287">
        <v>4.1900000000000004</v>
      </c>
      <c r="D287">
        <v>99.4</v>
      </c>
    </row>
    <row r="288" spans="1:17" x14ac:dyDescent="0.3">
      <c r="A288">
        <v>2001</v>
      </c>
      <c r="B288" t="s">
        <v>2</v>
      </c>
      <c r="C288">
        <v>1.66</v>
      </c>
      <c r="D288">
        <v>97</v>
      </c>
    </row>
    <row r="289" spans="1:4" x14ac:dyDescent="0.3">
      <c r="A289">
        <v>2001</v>
      </c>
      <c r="B289" t="s">
        <v>3</v>
      </c>
      <c r="C289">
        <v>2.25</v>
      </c>
      <c r="D289">
        <v>38</v>
      </c>
    </row>
    <row r="290" spans="1:4" x14ac:dyDescent="0.3">
      <c r="A290">
        <v>2001</v>
      </c>
      <c r="B290" t="s">
        <v>696</v>
      </c>
      <c r="C290">
        <v>0.63</v>
      </c>
      <c r="D290">
        <v>58</v>
      </c>
    </row>
    <row r="291" spans="1:4" x14ac:dyDescent="0.3">
      <c r="A291">
        <v>2002</v>
      </c>
      <c r="B291" t="s">
        <v>2</v>
      </c>
      <c r="C291">
        <v>3.19</v>
      </c>
      <c r="D291">
        <v>62</v>
      </c>
    </row>
    <row r="292" spans="1:4" x14ac:dyDescent="0.3">
      <c r="A292">
        <v>2002</v>
      </c>
      <c r="B292" t="s">
        <v>3</v>
      </c>
      <c r="C292">
        <v>5.07</v>
      </c>
      <c r="D292">
        <v>135.5</v>
      </c>
    </row>
    <row r="293" spans="1:4" x14ac:dyDescent="0.3">
      <c r="A293">
        <v>2002</v>
      </c>
      <c r="B293" t="s">
        <v>696</v>
      </c>
      <c r="C293">
        <v>4.5</v>
      </c>
      <c r="D293">
        <v>130.5</v>
      </c>
    </row>
    <row r="294" spans="1:4" x14ac:dyDescent="0.3">
      <c r="A294">
        <v>2003</v>
      </c>
      <c r="B294" t="s">
        <v>2</v>
      </c>
      <c r="C294">
        <v>0.34</v>
      </c>
      <c r="D294">
        <v>66</v>
      </c>
    </row>
    <row r="295" spans="1:4" x14ac:dyDescent="0.3">
      <c r="A295">
        <v>2003</v>
      </c>
      <c r="B295" t="s">
        <v>3</v>
      </c>
      <c r="C295">
        <v>-0.8</v>
      </c>
      <c r="D295">
        <v>19</v>
      </c>
    </row>
    <row r="296" spans="1:4" x14ac:dyDescent="0.3">
      <c r="A296">
        <v>2003</v>
      </c>
      <c r="B296" t="s">
        <v>696</v>
      </c>
      <c r="C296">
        <v>2.13</v>
      </c>
      <c r="D296">
        <v>44</v>
      </c>
    </row>
    <row r="297" spans="1:4" x14ac:dyDescent="0.3">
      <c r="A297">
        <v>2004</v>
      </c>
      <c r="B297" t="s">
        <v>2</v>
      </c>
      <c r="C297">
        <v>2.54</v>
      </c>
      <c r="D297">
        <v>90</v>
      </c>
    </row>
    <row r="298" spans="1:4" x14ac:dyDescent="0.3">
      <c r="A298">
        <v>2004</v>
      </c>
      <c r="B298" t="s">
        <v>3</v>
      </c>
      <c r="C298">
        <v>2.52</v>
      </c>
      <c r="D298">
        <v>22</v>
      </c>
    </row>
    <row r="299" spans="1:4" x14ac:dyDescent="0.3">
      <c r="A299">
        <v>2004</v>
      </c>
      <c r="B299" t="s">
        <v>696</v>
      </c>
      <c r="C299">
        <v>1.34</v>
      </c>
      <c r="D299">
        <v>81</v>
      </c>
    </row>
    <row r="300" spans="1:4" x14ac:dyDescent="0.3">
      <c r="A300">
        <v>2005</v>
      </c>
      <c r="B300" t="s">
        <v>2</v>
      </c>
      <c r="C300">
        <v>3</v>
      </c>
      <c r="D300">
        <v>44</v>
      </c>
    </row>
    <row r="301" spans="1:4" x14ac:dyDescent="0.3">
      <c r="A301">
        <v>2005</v>
      </c>
      <c r="B301" t="s">
        <v>3</v>
      </c>
      <c r="C301">
        <v>0.65400000000000003</v>
      </c>
      <c r="D301">
        <v>73</v>
      </c>
    </row>
    <row r="302" spans="1:4" x14ac:dyDescent="0.3">
      <c r="A302">
        <v>2005</v>
      </c>
      <c r="B302" t="s">
        <v>696</v>
      </c>
      <c r="C302">
        <v>0.98</v>
      </c>
      <c r="D302">
        <v>55</v>
      </c>
    </row>
    <row r="303" spans="1:4" x14ac:dyDescent="0.3">
      <c r="A303">
        <v>2006</v>
      </c>
      <c r="B303" t="s">
        <v>2</v>
      </c>
      <c r="C303">
        <v>0.61599999999999999</v>
      </c>
      <c r="D303">
        <v>33</v>
      </c>
    </row>
    <row r="304" spans="1:4" x14ac:dyDescent="0.3">
      <c r="A304">
        <v>2006</v>
      </c>
      <c r="B304" t="s">
        <v>3</v>
      </c>
      <c r="C304">
        <v>1.29</v>
      </c>
      <c r="D304">
        <v>62</v>
      </c>
    </row>
    <row r="305" spans="1:4" x14ac:dyDescent="0.3">
      <c r="A305">
        <v>2006</v>
      </c>
      <c r="B305" t="s">
        <v>696</v>
      </c>
      <c r="C305">
        <v>3.25</v>
      </c>
      <c r="D305">
        <v>80</v>
      </c>
    </row>
    <row r="306" spans="1:4" x14ac:dyDescent="0.3">
      <c r="A306">
        <v>2007</v>
      </c>
      <c r="B306" t="s">
        <v>2</v>
      </c>
      <c r="C306">
        <v>5.46</v>
      </c>
      <c r="D306">
        <v>32</v>
      </c>
    </row>
    <row r="307" spans="1:4" x14ac:dyDescent="0.3">
      <c r="A307">
        <v>2007</v>
      </c>
      <c r="B307" t="s">
        <v>3</v>
      </c>
      <c r="C307">
        <v>4.21</v>
      </c>
      <c r="D307">
        <v>103</v>
      </c>
    </row>
    <row r="308" spans="1:4" x14ac:dyDescent="0.3">
      <c r="A308">
        <v>2007</v>
      </c>
      <c r="B308" t="s">
        <v>696</v>
      </c>
      <c r="C308">
        <v>1.76</v>
      </c>
      <c r="D308">
        <v>106</v>
      </c>
    </row>
    <row r="309" spans="1:4" x14ac:dyDescent="0.3">
      <c r="A309">
        <v>2008</v>
      </c>
      <c r="B309" t="s">
        <v>2</v>
      </c>
      <c r="C309">
        <v>4.5199999999999996</v>
      </c>
      <c r="D309">
        <v>54</v>
      </c>
    </row>
    <row r="310" spans="1:4" x14ac:dyDescent="0.3">
      <c r="A310">
        <v>2008</v>
      </c>
      <c r="B310" t="s">
        <v>3</v>
      </c>
      <c r="C310">
        <v>2.12</v>
      </c>
      <c r="D310">
        <v>31.4</v>
      </c>
    </row>
    <row r="311" spans="1:4" x14ac:dyDescent="0.3">
      <c r="A311">
        <v>2008</v>
      </c>
      <c r="B311" t="s">
        <v>696</v>
      </c>
      <c r="C311">
        <v>1.1299999999999999</v>
      </c>
      <c r="D311">
        <v>63</v>
      </c>
    </row>
    <row r="312" spans="1:4" x14ac:dyDescent="0.3">
      <c r="A312">
        <v>2009</v>
      </c>
      <c r="B312" t="s">
        <v>2</v>
      </c>
      <c r="C312">
        <v>-1.98</v>
      </c>
      <c r="D312">
        <v>50.2</v>
      </c>
    </row>
    <row r="313" spans="1:4" x14ac:dyDescent="0.3">
      <c r="A313">
        <v>2009</v>
      </c>
      <c r="B313" t="s">
        <v>3</v>
      </c>
      <c r="C313">
        <v>1.1299999999999999</v>
      </c>
      <c r="D313">
        <v>47.8</v>
      </c>
    </row>
    <row r="314" spans="1:4" x14ac:dyDescent="0.3">
      <c r="A314">
        <v>2009</v>
      </c>
      <c r="B314" t="s">
        <v>696</v>
      </c>
      <c r="C314">
        <v>0.71299999999999997</v>
      </c>
      <c r="D314">
        <v>77.2</v>
      </c>
    </row>
    <row r="315" spans="1:4" x14ac:dyDescent="0.3">
      <c r="A315">
        <v>2010</v>
      </c>
      <c r="B315" t="s">
        <v>2</v>
      </c>
      <c r="C315">
        <v>-1.94</v>
      </c>
      <c r="D315">
        <v>51.2</v>
      </c>
    </row>
    <row r="316" spans="1:4" x14ac:dyDescent="0.3">
      <c r="A316">
        <v>2010</v>
      </c>
      <c r="B316" t="s">
        <v>3</v>
      </c>
      <c r="C316">
        <v>0.49299999999999999</v>
      </c>
      <c r="D316">
        <v>100.4</v>
      </c>
    </row>
    <row r="317" spans="1:4" x14ac:dyDescent="0.3">
      <c r="A317">
        <v>2010</v>
      </c>
      <c r="B317" t="s">
        <v>696</v>
      </c>
      <c r="C317">
        <v>-2.5</v>
      </c>
      <c r="D317">
        <v>28</v>
      </c>
    </row>
    <row r="318" spans="1:4" x14ac:dyDescent="0.3">
      <c r="A318">
        <v>2011</v>
      </c>
      <c r="B318" t="s">
        <v>2</v>
      </c>
      <c r="C318">
        <v>1.85</v>
      </c>
      <c r="D318">
        <v>69</v>
      </c>
    </row>
    <row r="319" spans="1:4" x14ac:dyDescent="0.3">
      <c r="A319">
        <v>2011</v>
      </c>
      <c r="B319" t="s">
        <v>3</v>
      </c>
      <c r="C319">
        <v>3.88</v>
      </c>
      <c r="D319">
        <v>40.799999999999997</v>
      </c>
    </row>
    <row r="320" spans="1:4" x14ac:dyDescent="0.3">
      <c r="A320">
        <v>2011</v>
      </c>
      <c r="B320" t="s">
        <v>696</v>
      </c>
      <c r="C320">
        <v>4.37</v>
      </c>
      <c r="D320">
        <v>175.4</v>
      </c>
    </row>
    <row r="321" spans="1:4" x14ac:dyDescent="0.3">
      <c r="A321">
        <v>2012</v>
      </c>
      <c r="B321" t="s">
        <v>2</v>
      </c>
      <c r="C321">
        <v>2.91</v>
      </c>
      <c r="D321">
        <v>44.8</v>
      </c>
    </row>
    <row r="322" spans="1:4" x14ac:dyDescent="0.3">
      <c r="A322">
        <v>2012</v>
      </c>
      <c r="B322" t="s">
        <v>3</v>
      </c>
      <c r="C322">
        <v>-2.1</v>
      </c>
      <c r="D322">
        <v>5.6</v>
      </c>
    </row>
    <row r="323" spans="1:4" x14ac:dyDescent="0.3">
      <c r="A323">
        <v>2012</v>
      </c>
      <c r="B323" t="s">
        <v>696</v>
      </c>
      <c r="C323">
        <v>3.1</v>
      </c>
      <c r="D323">
        <v>150.80000000000001</v>
      </c>
    </row>
    <row r="324" spans="1:4" x14ac:dyDescent="0.3">
      <c r="A324">
        <v>2013</v>
      </c>
      <c r="B324" t="s">
        <v>2</v>
      </c>
      <c r="C324">
        <v>0.9</v>
      </c>
      <c r="D324">
        <v>35</v>
      </c>
    </row>
    <row r="325" spans="1:4" x14ac:dyDescent="0.3">
      <c r="A325">
        <v>2013</v>
      </c>
      <c r="B325" t="s">
        <v>3</v>
      </c>
      <c r="C325">
        <v>0.16</v>
      </c>
      <c r="D325">
        <v>53.2</v>
      </c>
    </row>
    <row r="326" spans="1:4" x14ac:dyDescent="0.3">
      <c r="A326">
        <v>2013</v>
      </c>
      <c r="B326" t="s">
        <v>696</v>
      </c>
      <c r="C326">
        <v>3.57</v>
      </c>
      <c r="D326">
        <v>51.2</v>
      </c>
    </row>
    <row r="327" spans="1:4" x14ac:dyDescent="0.3">
      <c r="A327">
        <v>2014</v>
      </c>
      <c r="B327" t="s">
        <v>2</v>
      </c>
      <c r="C327">
        <v>4.05</v>
      </c>
      <c r="D327">
        <v>96</v>
      </c>
    </row>
    <row r="328" spans="1:4" x14ac:dyDescent="0.3">
      <c r="A328">
        <v>2014</v>
      </c>
      <c r="B328" t="s">
        <v>3</v>
      </c>
      <c r="C328">
        <v>4.49</v>
      </c>
      <c r="D328">
        <v>82.2</v>
      </c>
    </row>
  </sheetData>
  <conditionalFormatting sqref="B3:B26">
    <cfRule type="top10" dxfId="181" priority="208" stopIfTrue="1" rank="1"/>
    <cfRule type="top10" dxfId="180" priority="207" bottom="1" rank="1"/>
  </conditionalFormatting>
  <conditionalFormatting sqref="B31:B54">
    <cfRule type="top10" dxfId="179" priority="194" stopIfTrue="1" rank="1"/>
    <cfRule type="top10" dxfId="178" priority="193" bottom="1" rank="1"/>
  </conditionalFormatting>
  <conditionalFormatting sqref="B59:B82">
    <cfRule type="top10" dxfId="177" priority="210" stopIfTrue="1" rank="1"/>
    <cfRule type="top10" dxfId="176" priority="209" bottom="1" rank="1"/>
  </conditionalFormatting>
  <conditionalFormatting sqref="B89:B110">
    <cfRule type="top10" dxfId="175" priority="170" stopIfTrue="1" rank="1"/>
    <cfRule type="top10" dxfId="174" priority="169" bottom="1" rank="1"/>
  </conditionalFormatting>
  <conditionalFormatting sqref="B116:B138">
    <cfRule type="top10" dxfId="173" priority="150" stopIfTrue="1" rank="1"/>
    <cfRule type="top10" dxfId="172" priority="149" bottom="1" rank="1"/>
  </conditionalFormatting>
  <conditionalFormatting sqref="B144:B161">
    <cfRule type="top10" dxfId="171" priority="132" stopIfTrue="1" rank="1"/>
    <cfRule type="top10" dxfId="170" priority="131" bottom="1" rank="1"/>
  </conditionalFormatting>
  <conditionalFormatting sqref="B162:B164">
    <cfRule type="top10" dxfId="169" priority="28" stopIfTrue="1" rank="1"/>
    <cfRule type="top10" dxfId="168" priority="27" bottom="1" rank="1"/>
  </conditionalFormatting>
  <conditionalFormatting sqref="B170:B187">
    <cfRule type="top10" dxfId="167" priority="73" bottom="1" rank="1"/>
    <cfRule type="top10" dxfId="166" priority="74" stopIfTrue="1" rank="1"/>
  </conditionalFormatting>
  <conditionalFormatting sqref="B188:B192">
    <cfRule type="top10" dxfId="165" priority="21" bottom="1" rank="1"/>
    <cfRule type="top10" dxfId="164" priority="22" stopIfTrue="1" rank="1"/>
  </conditionalFormatting>
  <conditionalFormatting sqref="B198:B220">
    <cfRule type="top10" dxfId="163" priority="114" stopIfTrue="1" rank="1"/>
    <cfRule type="top10" dxfId="162" priority="113" bottom="1" rank="1"/>
  </conditionalFormatting>
  <conditionalFormatting sqref="B226:B248">
    <cfRule type="top10" dxfId="161" priority="104" stopIfTrue="1" rank="1"/>
    <cfRule type="top10" dxfId="160" priority="103" bottom="1" rank="1"/>
  </conditionalFormatting>
  <conditionalFormatting sqref="B254:B276">
    <cfRule type="top10" dxfId="159" priority="87" bottom="1" rank="1"/>
    <cfRule type="top10" dxfId="158" priority="88" stopIfTrue="1" rank="1"/>
  </conditionalFormatting>
  <conditionalFormatting sqref="C89:C105">
    <cfRule type="top10" dxfId="157" priority="156" stopIfTrue="1" bottom="1" rank="1"/>
    <cfRule type="top10" dxfId="156" priority="155" stopIfTrue="1" rank="1"/>
  </conditionalFormatting>
  <conditionalFormatting sqref="C117:C138">
    <cfRule type="top10" dxfId="155" priority="50" stopIfTrue="1" rank="1"/>
    <cfRule type="top10" dxfId="154" priority="49" bottom="1" rank="1"/>
  </conditionalFormatting>
  <conditionalFormatting sqref="C145:C161">
    <cfRule type="top10" dxfId="153" priority="48" rank="1"/>
    <cfRule type="top10" dxfId="152" priority="47" bottom="1" rank="1"/>
  </conditionalFormatting>
  <conditionalFormatting sqref="C227:C243">
    <cfRule type="top10" dxfId="151" priority="46" rank="1"/>
    <cfRule type="top10" dxfId="150" priority="45" bottom="1" rank="1"/>
  </conditionalFormatting>
  <conditionalFormatting sqref="D89:D105">
    <cfRule type="top10" dxfId="149" priority="154" stopIfTrue="1" bottom="1" rank="1"/>
    <cfRule type="top10" dxfId="148" priority="153" stopIfTrue="1" rank="1"/>
  </conditionalFormatting>
  <conditionalFormatting sqref="D117:D138">
    <cfRule type="top10" dxfId="147" priority="138" stopIfTrue="1" bottom="1" rank="1"/>
    <cfRule type="top10" dxfId="146" priority="137" rank="1"/>
  </conditionalFormatting>
  <conditionalFormatting sqref="D145:D161">
    <cfRule type="top10" dxfId="145" priority="120" stopIfTrue="1" bottom="1" rank="1"/>
    <cfRule type="top10" dxfId="144" priority="119" rank="1"/>
  </conditionalFormatting>
  <conditionalFormatting sqref="D199:D215">
    <cfRule type="top10" dxfId="143" priority="108" stopIfTrue="1" bottom="1" rank="1"/>
    <cfRule type="top10" dxfId="142" priority="107" rank="1"/>
  </conditionalFormatting>
  <conditionalFormatting sqref="D227:D243">
    <cfRule type="top10" dxfId="141" priority="91" rank="1"/>
    <cfRule type="top10" dxfId="140" priority="92" stopIfTrue="1" bottom="1" rank="1"/>
  </conditionalFormatting>
  <conditionalFormatting sqref="D255:D271">
    <cfRule type="top10" dxfId="139" priority="78" stopIfTrue="1" bottom="1" rank="1"/>
    <cfRule type="top10" dxfId="138" priority="77" rank="1"/>
  </conditionalFormatting>
  <conditionalFormatting sqref="E3:E26">
    <cfRule type="top10" dxfId="137" priority="206" stopIfTrue="1" rank="1"/>
    <cfRule type="top10" dxfId="136" priority="205" bottom="1" rank="1"/>
  </conditionalFormatting>
  <conditionalFormatting sqref="E31:E54">
    <cfRule type="top10" dxfId="135" priority="192" stopIfTrue="1" rank="1"/>
    <cfRule type="top10" dxfId="134" priority="191" bottom="1" rank="1"/>
  </conditionalFormatting>
  <conditionalFormatting sqref="E89:E105">
    <cfRule type="top10" dxfId="133" priority="151" stopIfTrue="1" rank="1"/>
    <cfRule type="top10" dxfId="132" priority="152" stopIfTrue="1" bottom="1" rank="1"/>
  </conditionalFormatting>
  <conditionalFormatting sqref="E117:E133">
    <cfRule type="top10" dxfId="131" priority="136" stopIfTrue="1" bottom="1" rank="1"/>
    <cfRule type="top10" dxfId="130" priority="135" rank="1"/>
  </conditionalFormatting>
  <conditionalFormatting sqref="E145:E161">
    <cfRule type="top10" dxfId="129" priority="118" stopIfTrue="1" bottom="1" rank="1"/>
    <cfRule type="top10" dxfId="128" priority="117" rank="1"/>
  </conditionalFormatting>
  <conditionalFormatting sqref="E170:E187">
    <cfRule type="top10" dxfId="127" priority="71" bottom="1" rank="1"/>
    <cfRule type="top10" dxfId="126" priority="72" stopIfTrue="1" rank="1"/>
  </conditionalFormatting>
  <conditionalFormatting sqref="E199:E215">
    <cfRule type="top10" dxfId="125" priority="106" stopIfTrue="1" bottom="1" rank="1"/>
    <cfRule type="top10" dxfId="124" priority="105" rank="1"/>
  </conditionalFormatting>
  <conditionalFormatting sqref="E227:E243">
    <cfRule type="top10" dxfId="123" priority="89" rank="1"/>
    <cfRule type="top10" dxfId="122" priority="90" stopIfTrue="1" bottom="1" rank="1"/>
  </conditionalFormatting>
  <conditionalFormatting sqref="E255:E271">
    <cfRule type="top10" dxfId="121" priority="76" stopIfTrue="1" bottom="1" rank="1"/>
    <cfRule type="top10" dxfId="120" priority="75" rank="1"/>
  </conditionalFormatting>
  <conditionalFormatting sqref="E106:H110">
    <cfRule type="top10" dxfId="119" priority="41" bottom="1" rank="1"/>
    <cfRule type="top10" dxfId="118" priority="42" stopIfTrue="1" rank="1"/>
  </conditionalFormatting>
  <conditionalFormatting sqref="E117:H138">
    <cfRule type="top10" dxfId="117" priority="36" stopIfTrue="1" rank="1"/>
    <cfRule type="top10" dxfId="116" priority="35" stopIfTrue="1" bottom="1" rank="1"/>
  </conditionalFormatting>
  <conditionalFormatting sqref="E162:H164">
    <cfRule type="top10" dxfId="115" priority="29" bottom="1" rank="1"/>
    <cfRule type="top10" dxfId="114" priority="30" stopIfTrue="1" rank="1"/>
  </conditionalFormatting>
  <conditionalFormatting sqref="E188:H192">
    <cfRule type="top10" dxfId="113" priority="23" bottom="1" rank="1"/>
    <cfRule type="top10" dxfId="112" priority="24" stopIfTrue="1" rank="1"/>
  </conditionalFormatting>
  <conditionalFormatting sqref="E216:H220">
    <cfRule type="top10" dxfId="111" priority="17" bottom="1" rank="1"/>
    <cfRule type="top10" dxfId="110" priority="18" stopIfTrue="1" rank="1"/>
  </conditionalFormatting>
  <conditionalFormatting sqref="E244:H248">
    <cfRule type="top10" dxfId="109" priority="2" stopIfTrue="1" rank="1"/>
    <cfRule type="top10" dxfId="108" priority="1" bottom="1" rank="1"/>
  </conditionalFormatting>
  <conditionalFormatting sqref="E274:H276">
    <cfRule type="top10" dxfId="107" priority="6" stopIfTrue="1" rank="1"/>
    <cfRule type="top10" dxfId="106" priority="5" bottom="1" rank="1"/>
  </conditionalFormatting>
  <conditionalFormatting sqref="F3:F26">
    <cfRule type="top10" dxfId="105" priority="203" stopIfTrue="1" bottom="1" rank="1"/>
    <cfRule type="top10" dxfId="104" priority="204" stopIfTrue="1" rank="1"/>
  </conditionalFormatting>
  <conditionalFormatting sqref="F31:F54">
    <cfRule type="top10" dxfId="103" priority="190" stopIfTrue="1" rank="1"/>
    <cfRule type="top10" dxfId="102" priority="189" bottom="1" rank="1"/>
  </conditionalFormatting>
  <conditionalFormatting sqref="F59:F71 G71 F72:G74">
    <cfRule type="top10" dxfId="101" priority="178" stopIfTrue="1" rank="1"/>
    <cfRule type="top10" dxfId="100" priority="177" bottom="1" rank="1"/>
  </conditionalFormatting>
  <conditionalFormatting sqref="F88:F105">
    <cfRule type="top10" dxfId="99" priority="167" stopIfTrue="1" rank="1"/>
    <cfRule type="top10" dxfId="98" priority="168" stopIfTrue="1" bottom="1" rank="1"/>
  </conditionalFormatting>
  <conditionalFormatting sqref="F116:F133">
    <cfRule type="top10" dxfId="97" priority="148" stopIfTrue="1" bottom="1" rank="1"/>
    <cfRule type="top10" dxfId="96" priority="147" rank="1"/>
  </conditionalFormatting>
  <conditionalFormatting sqref="F144:F161">
    <cfRule type="top10" dxfId="95" priority="130" stopIfTrue="1" bottom="1" rank="1"/>
    <cfRule type="top10" dxfId="94" priority="129" rank="1"/>
  </conditionalFormatting>
  <conditionalFormatting sqref="F170:F187">
    <cfRule type="top10" dxfId="93" priority="69" bottom="1" rank="1"/>
    <cfRule type="top10" dxfId="92" priority="70" stopIfTrue="1" rank="1"/>
  </conditionalFormatting>
  <conditionalFormatting sqref="F198:F215">
    <cfRule type="top10" dxfId="91" priority="111" rank="1"/>
    <cfRule type="top10" dxfId="90" priority="112" stopIfTrue="1" bottom="1" rank="1"/>
  </conditionalFormatting>
  <conditionalFormatting sqref="F226:F243">
    <cfRule type="top10" dxfId="89" priority="102" stopIfTrue="1" bottom="1" rank="1"/>
    <cfRule type="top10" dxfId="88" priority="101" rank="1"/>
  </conditionalFormatting>
  <conditionalFormatting sqref="F254:F271">
    <cfRule type="top10" dxfId="87" priority="86" stopIfTrue="1" bottom="1" rank="1"/>
    <cfRule type="top10" dxfId="86" priority="85" rank="1"/>
  </conditionalFormatting>
  <conditionalFormatting sqref="F75:H82 E59:E82">
    <cfRule type="top10" dxfId="85" priority="214" stopIfTrue="1" rank="1"/>
    <cfRule type="top10" dxfId="84" priority="213" bottom="1" rank="1"/>
  </conditionalFormatting>
  <conditionalFormatting sqref="G3:G26">
    <cfRule type="top10" dxfId="83" priority="202" stopIfTrue="1" rank="1"/>
    <cfRule type="top10" dxfId="82" priority="201" stopIfTrue="1" bottom="1" rank="1"/>
  </conditionalFormatting>
  <conditionalFormatting sqref="G31:G54">
    <cfRule type="top10" dxfId="81" priority="188" stopIfTrue="1" rank="1"/>
    <cfRule type="top10" dxfId="80" priority="187" bottom="1" rank="1"/>
  </conditionalFormatting>
  <conditionalFormatting sqref="G59:G70">
    <cfRule type="top10" dxfId="79" priority="176" stopIfTrue="1" rank="1"/>
    <cfRule type="top10" dxfId="78" priority="175" bottom="1" rank="1"/>
  </conditionalFormatting>
  <conditionalFormatting sqref="G88:G105">
    <cfRule type="top10" dxfId="77" priority="165" rank="1"/>
    <cfRule type="top10" dxfId="76" priority="166" stopIfTrue="1" bottom="1" rank="1"/>
  </conditionalFormatting>
  <conditionalFormatting sqref="G116:G133">
    <cfRule type="top10" dxfId="75" priority="145" rank="1"/>
    <cfRule type="top10" dxfId="74" priority="146" stopIfTrue="1" bottom="1" rank="1"/>
  </conditionalFormatting>
  <conditionalFormatting sqref="G144:G161">
    <cfRule type="top10" dxfId="73" priority="127" rank="1"/>
    <cfRule type="top10" dxfId="72" priority="128" stopIfTrue="1" bottom="1" rank="1"/>
  </conditionalFormatting>
  <conditionalFormatting sqref="G170:G187">
    <cfRule type="top10" dxfId="71" priority="67" bottom="1" rank="1"/>
    <cfRule type="top10" dxfId="70" priority="68" stopIfTrue="1" rank="1"/>
  </conditionalFormatting>
  <conditionalFormatting sqref="G226:G243">
    <cfRule type="top10" dxfId="69" priority="99" rank="1"/>
    <cfRule type="top10" dxfId="68" priority="100" stopIfTrue="1" bottom="1" rank="1"/>
  </conditionalFormatting>
  <conditionalFormatting sqref="G254:G271">
    <cfRule type="top10" dxfId="67" priority="84" stopIfTrue="1" bottom="1" rank="1"/>
    <cfRule type="top10" dxfId="66" priority="83" rank="1"/>
  </conditionalFormatting>
  <conditionalFormatting sqref="H3:H26">
    <cfRule type="top10" dxfId="65" priority="199" stopIfTrue="1" bottom="1" rank="1"/>
    <cfRule type="top10" dxfId="64" priority="200" stopIfTrue="1" rank="1"/>
  </conditionalFormatting>
  <conditionalFormatting sqref="H31:H54">
    <cfRule type="top10" dxfId="63" priority="186" stopIfTrue="1" rank="1"/>
    <cfRule type="top10" dxfId="62" priority="185" bottom="1" rank="1"/>
  </conditionalFormatting>
  <conditionalFormatting sqref="H59:H74">
    <cfRule type="top10" dxfId="61" priority="174" stopIfTrue="1" rank="1"/>
    <cfRule type="top10" dxfId="60" priority="173" bottom="1" rank="1"/>
  </conditionalFormatting>
  <conditionalFormatting sqref="H88:H105">
    <cfRule type="top10" dxfId="59" priority="163" stopIfTrue="1" rank="1"/>
    <cfRule type="top10" dxfId="58" priority="164" stopIfTrue="1" bottom="1" rank="1"/>
  </conditionalFormatting>
  <conditionalFormatting sqref="H116:H133">
    <cfRule type="top10" dxfId="57" priority="144" stopIfTrue="1" bottom="1" rank="1"/>
    <cfRule type="top10" dxfId="56" priority="143" rank="1"/>
  </conditionalFormatting>
  <conditionalFormatting sqref="H144:H161">
    <cfRule type="top10" dxfId="55" priority="126" stopIfTrue="1" bottom="1" rank="1"/>
    <cfRule type="top10" dxfId="54" priority="125" rank="1"/>
  </conditionalFormatting>
  <conditionalFormatting sqref="H170:H187">
    <cfRule type="top10" dxfId="53" priority="66" stopIfTrue="1" rank="1"/>
    <cfRule type="top10" dxfId="52" priority="65" bottom="1" rank="1"/>
  </conditionalFormatting>
  <conditionalFormatting sqref="H226:H243">
    <cfRule type="top10" dxfId="51" priority="97" rank="1"/>
    <cfRule type="top10" dxfId="50" priority="98" stopIfTrue="1" bottom="1" rank="1"/>
  </conditionalFormatting>
  <conditionalFormatting sqref="H254:H271">
    <cfRule type="top10" dxfId="49" priority="81" rank="1"/>
    <cfRule type="top10" dxfId="48" priority="82" stopIfTrue="1" bottom="1" rank="1"/>
  </conditionalFormatting>
  <conditionalFormatting sqref="I88:I105">
    <cfRule type="top10" dxfId="47" priority="161" rank="1"/>
    <cfRule type="top10" dxfId="46" priority="162" stopIfTrue="1" bottom="1" rank="1"/>
  </conditionalFormatting>
  <conditionalFormatting sqref="I116:I133">
    <cfRule type="top10" dxfId="45" priority="142" stopIfTrue="1" bottom="1" rank="1"/>
    <cfRule type="top10" dxfId="44" priority="141" rank="1"/>
  </conditionalFormatting>
  <conditionalFormatting sqref="I144:I161">
    <cfRule type="top10" dxfId="43" priority="123" rank="1"/>
    <cfRule type="top10" dxfId="42" priority="124" stopIfTrue="1" bottom="1" rank="1"/>
  </conditionalFormatting>
  <conditionalFormatting sqref="I226:I243">
    <cfRule type="top10" dxfId="41" priority="96" stopIfTrue="1" bottom="1" rank="1"/>
    <cfRule type="top10" dxfId="40" priority="95" rank="1"/>
  </conditionalFormatting>
  <conditionalFormatting sqref="J88:J105">
    <cfRule type="top10" dxfId="39" priority="159" rank="1"/>
    <cfRule type="top10" dxfId="38" priority="160" stopIfTrue="1" bottom="1" rank="1"/>
  </conditionalFormatting>
  <conditionalFormatting sqref="K3:K26">
    <cfRule type="top10" dxfId="37" priority="197" bottom="1" rank="1"/>
    <cfRule type="top10" dxfId="36" priority="198" stopIfTrue="1" rank="1"/>
  </conditionalFormatting>
  <conditionalFormatting sqref="K31:K54">
    <cfRule type="top10" dxfId="35" priority="183" bottom="1" rank="1"/>
    <cfRule type="top10" dxfId="34" priority="184" stopIfTrue="1" rank="1"/>
  </conditionalFormatting>
  <conditionalFormatting sqref="K59:K82">
    <cfRule type="top10" dxfId="33" priority="222" stopIfTrue="1" rank="1"/>
    <cfRule type="top10" dxfId="32" priority="221" bottom="1" rank="1"/>
  </conditionalFormatting>
  <conditionalFormatting sqref="K88:K110">
    <cfRule type="top10" dxfId="31" priority="157" rank="1"/>
    <cfRule type="top10" dxfId="30" priority="158" stopIfTrue="1" bottom="1" rank="1"/>
  </conditionalFormatting>
  <conditionalFormatting sqref="K116:K133">
    <cfRule type="top10" dxfId="29" priority="139" rank="1"/>
    <cfRule type="top10" dxfId="28" priority="140" stopIfTrue="1" bottom="1" rank="1"/>
  </conditionalFormatting>
  <conditionalFormatting sqref="K116:K138">
    <cfRule type="top10" dxfId="27" priority="37" bottom="1" rank="1"/>
    <cfRule type="top10" dxfId="26" priority="38" stopIfTrue="1" rank="1"/>
  </conditionalFormatting>
  <conditionalFormatting sqref="K144:K161">
    <cfRule type="top10" dxfId="25" priority="121" rank="1"/>
    <cfRule type="top10" dxfId="24" priority="122" stopIfTrue="1" bottom="1" rank="1"/>
  </conditionalFormatting>
  <conditionalFormatting sqref="K162:K164">
    <cfRule type="top10" dxfId="23" priority="31" bottom="1" rank="1"/>
    <cfRule type="top10" dxfId="22" priority="32" stopIfTrue="1" rank="1"/>
  </conditionalFormatting>
  <conditionalFormatting sqref="K170:K192">
    <cfRule type="top10" dxfId="21" priority="64" stopIfTrue="1" rank="1"/>
    <cfRule type="top10" dxfId="20" priority="63" bottom="1" rank="1"/>
  </conditionalFormatting>
  <conditionalFormatting sqref="K198:K215">
    <cfRule type="top10" dxfId="19" priority="109" rank="1"/>
    <cfRule type="top10" dxfId="18" priority="110" stopIfTrue="1" bottom="1" rank="1"/>
  </conditionalFormatting>
  <conditionalFormatting sqref="K216:K220">
    <cfRule type="top10" dxfId="17" priority="19" bottom="1" rank="1"/>
    <cfRule type="top10" dxfId="16" priority="20" stopIfTrue="1" rank="1"/>
  </conditionalFormatting>
  <conditionalFormatting sqref="K226:K243">
    <cfRule type="top10" dxfId="15" priority="94" stopIfTrue="1" bottom="1" rank="1"/>
    <cfRule type="top10" dxfId="14" priority="93" rank="1"/>
  </conditionalFormatting>
  <conditionalFormatting sqref="K244:K248">
    <cfRule type="top10" dxfId="13" priority="14" stopIfTrue="1" rank="1"/>
    <cfRule type="top10" dxfId="12" priority="13" bottom="1" rank="1"/>
  </conditionalFormatting>
  <conditionalFormatting sqref="K254:K276">
    <cfRule type="top10" dxfId="11" priority="80" stopIfTrue="1" bottom="1" rank="1"/>
    <cfRule type="top10" dxfId="10" priority="79" rank="1"/>
  </conditionalFormatting>
  <conditionalFormatting sqref="L3:L26">
    <cfRule type="top10" dxfId="9" priority="195" bottom="1" rank="1"/>
    <cfRule type="top10" dxfId="8" priority="196" stopIfTrue="1" rank="1"/>
  </conditionalFormatting>
  <conditionalFormatting sqref="L116:L133">
    <cfRule type="top10" dxfId="7" priority="134" stopIfTrue="1" bottom="1" rank="1"/>
    <cfRule type="top10" dxfId="6" priority="133" rank="1"/>
  </conditionalFormatting>
  <conditionalFormatting sqref="L144:L161">
    <cfRule type="top10" dxfId="5" priority="115" rank="1"/>
    <cfRule type="top10" dxfId="4" priority="116" stopIfTrue="1" bottom="1" rank="1"/>
  </conditionalFormatting>
  <pageMargins left="0.7" right="0.7" top="0.75" bottom="0.75" header="0.3" footer="0.3"/>
  <pageSetup paperSize="9" orientation="portrait" horizontalDpi="4294967293" verticalDpi="36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25"/>
  <sheetViews>
    <sheetView topLeftCell="B1" workbookViewId="0">
      <selection activeCell="R12" sqref="R12"/>
    </sheetView>
  </sheetViews>
  <sheetFormatPr baseColWidth="10" defaultRowHeight="14.4" x14ac:dyDescent="0.3"/>
  <cols>
    <col min="1" max="1" width="11.44140625" style="1"/>
    <col min="2" max="2" width="17.109375" style="1" customWidth="1"/>
    <col min="3" max="3" width="11.44140625" style="1"/>
    <col min="4" max="4" width="17.88671875" customWidth="1"/>
  </cols>
  <sheetData>
    <row r="1" spans="1:5" x14ac:dyDescent="0.3">
      <c r="A1" s="387" t="s">
        <v>86</v>
      </c>
      <c r="B1" s="387" t="s">
        <v>716</v>
      </c>
      <c r="C1" s="387" t="s">
        <v>717</v>
      </c>
      <c r="D1" s="387" t="s">
        <v>911</v>
      </c>
      <c r="E1" s="387" t="s">
        <v>717</v>
      </c>
    </row>
    <row r="2" spans="1:5" x14ac:dyDescent="0.3">
      <c r="A2" s="1">
        <v>2003</v>
      </c>
      <c r="B2" s="416">
        <v>41359</v>
      </c>
      <c r="C2" s="1">
        <v>85</v>
      </c>
    </row>
    <row r="3" spans="1:5" x14ac:dyDescent="0.3">
      <c r="A3" s="1">
        <v>2004</v>
      </c>
      <c r="B3" s="416">
        <v>41380</v>
      </c>
      <c r="C3" s="1">
        <v>107</v>
      </c>
      <c r="D3" s="502">
        <v>45588</v>
      </c>
      <c r="E3">
        <v>296</v>
      </c>
    </row>
    <row r="4" spans="1:5" x14ac:dyDescent="0.3">
      <c r="A4" s="1">
        <v>2005</v>
      </c>
      <c r="B4" s="416">
        <v>41380</v>
      </c>
      <c r="C4" s="1">
        <v>106</v>
      </c>
      <c r="D4" s="502">
        <v>45595</v>
      </c>
      <c r="E4">
        <v>303</v>
      </c>
    </row>
    <row r="5" spans="1:5" x14ac:dyDescent="0.3">
      <c r="A5" s="1">
        <v>2006</v>
      </c>
      <c r="B5" s="416">
        <v>41385</v>
      </c>
      <c r="C5" s="1">
        <v>111</v>
      </c>
      <c r="D5" s="502">
        <v>45583</v>
      </c>
      <c r="E5">
        <v>291</v>
      </c>
    </row>
    <row r="6" spans="1:5" x14ac:dyDescent="0.3">
      <c r="A6" s="1">
        <v>2007</v>
      </c>
      <c r="B6" s="416">
        <v>41370</v>
      </c>
      <c r="C6" s="1">
        <v>96</v>
      </c>
      <c r="D6" s="502">
        <v>45558</v>
      </c>
      <c r="E6">
        <v>266</v>
      </c>
    </row>
    <row r="7" spans="1:5" x14ac:dyDescent="0.3">
      <c r="A7" s="1">
        <v>2008</v>
      </c>
      <c r="B7" s="416">
        <v>41386</v>
      </c>
      <c r="C7" s="1">
        <v>113</v>
      </c>
      <c r="D7" s="502">
        <v>45578</v>
      </c>
      <c r="E7">
        <v>286</v>
      </c>
    </row>
    <row r="8" spans="1:5" x14ac:dyDescent="0.3">
      <c r="A8" s="1">
        <v>2009</v>
      </c>
      <c r="B8" s="416">
        <v>41370</v>
      </c>
      <c r="C8" s="1">
        <v>96</v>
      </c>
      <c r="D8" s="502">
        <v>45572</v>
      </c>
      <c r="E8">
        <v>280</v>
      </c>
    </row>
    <row r="9" spans="1:5" x14ac:dyDescent="0.3">
      <c r="A9" s="1">
        <v>2010</v>
      </c>
      <c r="B9" s="416">
        <v>41357</v>
      </c>
      <c r="C9" s="1">
        <v>83</v>
      </c>
      <c r="D9" s="502">
        <v>45574</v>
      </c>
      <c r="E9">
        <v>282</v>
      </c>
    </row>
    <row r="10" spans="1:5" x14ac:dyDescent="0.3">
      <c r="A10" s="1">
        <v>2011</v>
      </c>
      <c r="B10" s="416">
        <v>41358</v>
      </c>
      <c r="C10" s="1">
        <v>84</v>
      </c>
      <c r="D10" s="502">
        <v>45569</v>
      </c>
      <c r="E10">
        <v>277</v>
      </c>
    </row>
    <row r="11" spans="1:5" x14ac:dyDescent="0.3">
      <c r="A11" s="1">
        <v>2012</v>
      </c>
      <c r="B11" s="416">
        <v>41348</v>
      </c>
      <c r="C11" s="1">
        <v>75</v>
      </c>
      <c r="D11" s="502">
        <v>45587</v>
      </c>
      <c r="E11">
        <v>295</v>
      </c>
    </row>
    <row r="12" spans="1:5" x14ac:dyDescent="0.3">
      <c r="A12" s="1">
        <v>2013</v>
      </c>
      <c r="B12" s="416">
        <v>41378</v>
      </c>
      <c r="C12" s="1">
        <v>104</v>
      </c>
      <c r="D12" s="502">
        <v>45591</v>
      </c>
      <c r="E12">
        <v>299</v>
      </c>
    </row>
    <row r="13" spans="1:5" x14ac:dyDescent="0.3">
      <c r="A13" s="1">
        <v>2014</v>
      </c>
      <c r="B13" s="416">
        <v>41707</v>
      </c>
      <c r="C13" s="1">
        <v>69</v>
      </c>
      <c r="D13" s="502">
        <v>45597</v>
      </c>
      <c r="E13">
        <v>305</v>
      </c>
    </row>
    <row r="14" spans="1:5" x14ac:dyDescent="0.3">
      <c r="A14" s="1">
        <v>2015</v>
      </c>
      <c r="B14" s="416">
        <v>42103</v>
      </c>
      <c r="C14" s="1">
        <v>99</v>
      </c>
      <c r="D14" s="502">
        <v>45603</v>
      </c>
      <c r="E14">
        <v>311</v>
      </c>
    </row>
    <row r="15" spans="1:5" x14ac:dyDescent="0.3">
      <c r="A15" s="1">
        <v>2016</v>
      </c>
      <c r="B15" s="416">
        <v>43193</v>
      </c>
      <c r="C15" s="1">
        <v>93</v>
      </c>
      <c r="D15" s="502">
        <v>45563</v>
      </c>
      <c r="E15">
        <v>271</v>
      </c>
    </row>
    <row r="16" spans="1:5" x14ac:dyDescent="0.3">
      <c r="A16" s="1">
        <v>2017</v>
      </c>
      <c r="B16" s="416">
        <v>43189</v>
      </c>
      <c r="C16" s="1">
        <v>89</v>
      </c>
      <c r="D16" s="502">
        <v>45584</v>
      </c>
      <c r="E16">
        <v>292</v>
      </c>
    </row>
    <row r="17" spans="1:5" x14ac:dyDescent="0.3">
      <c r="A17" s="1">
        <v>2018</v>
      </c>
      <c r="B17" s="416">
        <v>45024</v>
      </c>
      <c r="C17" s="1">
        <v>98</v>
      </c>
      <c r="D17" s="502">
        <v>45582</v>
      </c>
      <c r="E17">
        <v>290</v>
      </c>
    </row>
    <row r="18" spans="1:5" x14ac:dyDescent="0.3">
      <c r="A18" s="1">
        <v>2019</v>
      </c>
      <c r="B18" s="416">
        <v>45015</v>
      </c>
      <c r="C18" s="1">
        <v>89</v>
      </c>
      <c r="D18" s="502">
        <v>45591</v>
      </c>
      <c r="E18">
        <v>299</v>
      </c>
    </row>
    <row r="19" spans="1:5" x14ac:dyDescent="0.3">
      <c r="A19" s="1">
        <v>2020</v>
      </c>
      <c r="B19" s="416">
        <v>45021</v>
      </c>
      <c r="C19" s="1">
        <v>95</v>
      </c>
      <c r="D19" s="502">
        <v>45558</v>
      </c>
      <c r="E19">
        <v>266</v>
      </c>
    </row>
    <row r="20" spans="1:5" x14ac:dyDescent="0.3">
      <c r="A20" s="1">
        <v>2021</v>
      </c>
      <c r="B20" s="416">
        <v>45014</v>
      </c>
      <c r="C20" s="1">
        <v>88</v>
      </c>
      <c r="D20" s="502">
        <v>45584</v>
      </c>
      <c r="E20">
        <v>292</v>
      </c>
    </row>
    <row r="21" spans="1:5" x14ac:dyDescent="0.3">
      <c r="A21" s="1">
        <v>2022</v>
      </c>
      <c r="B21" s="416">
        <v>45013</v>
      </c>
      <c r="C21" s="1">
        <v>87</v>
      </c>
      <c r="D21" s="502">
        <v>45594</v>
      </c>
      <c r="E21">
        <v>302</v>
      </c>
    </row>
    <row r="22" spans="1:5" x14ac:dyDescent="0.3">
      <c r="A22" s="1">
        <v>2023</v>
      </c>
      <c r="B22" s="416">
        <v>45014</v>
      </c>
      <c r="C22" s="1">
        <v>88</v>
      </c>
      <c r="D22" s="502">
        <v>45584</v>
      </c>
      <c r="E22">
        <v>292</v>
      </c>
    </row>
    <row r="23" spans="1:5" x14ac:dyDescent="0.3">
      <c r="A23" s="1">
        <v>2024</v>
      </c>
      <c r="B23" s="416">
        <v>45388</v>
      </c>
      <c r="C23" s="1">
        <v>96</v>
      </c>
      <c r="D23" s="502"/>
    </row>
    <row r="25" spans="1:5" x14ac:dyDescent="0.3">
      <c r="A25" s="1" t="s">
        <v>571</v>
      </c>
      <c r="B25" s="416">
        <v>41367</v>
      </c>
      <c r="C25" s="1">
        <f>AVERAGE(C2:C23)</f>
        <v>93.227272727272734</v>
      </c>
      <c r="D25" s="502">
        <v>45582</v>
      </c>
      <c r="E25">
        <f>AVERAGE(E3:E23)</f>
        <v>289.75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T126"/>
  <sheetViews>
    <sheetView topLeftCell="A109" workbookViewId="0">
      <selection activeCell="A76" sqref="A76:XFD103"/>
    </sheetView>
  </sheetViews>
  <sheetFormatPr baseColWidth="10" defaultRowHeight="14.4" x14ac:dyDescent="0.3"/>
  <cols>
    <col min="1" max="1" width="20.33203125" style="409" customWidth="1"/>
    <col min="2" max="4" width="11.6640625" style="409" customWidth="1"/>
    <col min="5" max="10" width="11.44140625" style="405"/>
    <col min="11" max="11" width="15.109375" style="405" customWidth="1"/>
    <col min="12" max="12" width="11.44140625" style="405"/>
    <col min="13" max="13" width="18.6640625" style="405" customWidth="1"/>
    <col min="14" max="15" width="11.44140625" style="405"/>
  </cols>
  <sheetData>
    <row r="1" spans="1:20" s="397" customFormat="1" x14ac:dyDescent="0.3">
      <c r="A1" s="406" t="s">
        <v>684</v>
      </c>
      <c r="B1" s="406"/>
      <c r="C1" s="406"/>
      <c r="D1" s="406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</row>
    <row r="2" spans="1:20" x14ac:dyDescent="0.3">
      <c r="A2" s="407" t="s">
        <v>86</v>
      </c>
      <c r="B2" s="407" t="s">
        <v>638</v>
      </c>
      <c r="C2" s="410"/>
      <c r="D2" s="410"/>
      <c r="E2" s="404" t="s">
        <v>7</v>
      </c>
      <c r="F2" s="404" t="s">
        <v>8</v>
      </c>
      <c r="G2" s="404" t="s">
        <v>9</v>
      </c>
      <c r="H2" s="404" t="s">
        <v>10</v>
      </c>
      <c r="I2" s="404"/>
      <c r="J2" s="404" t="s">
        <v>694</v>
      </c>
      <c r="K2" s="404"/>
      <c r="L2" s="404"/>
      <c r="M2" s="404"/>
      <c r="N2" s="404"/>
      <c r="O2" s="404"/>
      <c r="P2" s="387"/>
      <c r="Q2" s="387"/>
      <c r="R2" s="387"/>
      <c r="S2" s="387"/>
      <c r="T2" s="388"/>
    </row>
    <row r="3" spans="1:20" x14ac:dyDescent="0.3">
      <c r="A3" s="407" t="s">
        <v>683</v>
      </c>
      <c r="B3" s="407"/>
      <c r="C3" s="410"/>
      <c r="D3" s="410"/>
      <c r="E3" s="404">
        <v>10.4</v>
      </c>
      <c r="F3" s="404">
        <v>12.4</v>
      </c>
      <c r="G3" s="404">
        <v>12.5</v>
      </c>
      <c r="H3" s="404">
        <v>10.7</v>
      </c>
      <c r="I3" s="404"/>
      <c r="J3" s="353">
        <f>AVERAGE(E3:H3)</f>
        <v>11.5</v>
      </c>
      <c r="K3" s="404"/>
      <c r="L3" s="404"/>
      <c r="M3" s="404"/>
      <c r="N3" s="404"/>
      <c r="O3" s="404"/>
      <c r="P3" s="387"/>
      <c r="Q3" s="387"/>
      <c r="R3" s="387"/>
      <c r="S3" s="387"/>
      <c r="T3" s="388"/>
    </row>
    <row r="4" spans="1:20" x14ac:dyDescent="0.3">
      <c r="A4" s="408">
        <v>1999</v>
      </c>
      <c r="B4" s="408">
        <f>RANK(J4,J$4:J$22,0)</f>
        <v>3</v>
      </c>
      <c r="C4" s="411"/>
      <c r="D4" s="411"/>
      <c r="E4" s="353">
        <f>'1999'!H3</f>
        <v>10.7</v>
      </c>
      <c r="F4" s="353">
        <f>'1999'!I3</f>
        <v>13.9</v>
      </c>
      <c r="G4" s="353">
        <f>'1999'!J3</f>
        <v>13.8</v>
      </c>
      <c r="H4" s="353">
        <f>'1999'!K3</f>
        <v>13.6</v>
      </c>
      <c r="I4" s="353"/>
      <c r="J4" s="353">
        <f>AVERAGE(E4:H4)</f>
        <v>13.000000000000002</v>
      </c>
      <c r="K4" s="353"/>
      <c r="L4" s="353"/>
      <c r="M4" s="353"/>
      <c r="N4" s="353"/>
      <c r="O4" s="353"/>
      <c r="P4" s="1"/>
      <c r="Q4" s="1"/>
      <c r="R4" s="1"/>
      <c r="S4" s="1"/>
    </row>
    <row r="5" spans="1:20" x14ac:dyDescent="0.3">
      <c r="A5" s="408">
        <v>2000</v>
      </c>
      <c r="B5" s="408">
        <f t="shared" ref="B5:B22" si="0">RANK(J5,J$4:J$22,0)</f>
        <v>18</v>
      </c>
      <c r="C5" s="411"/>
      <c r="D5" s="411"/>
      <c r="E5" s="353">
        <f>'2000'!H3</f>
        <v>10.76</v>
      </c>
      <c r="F5" s="353">
        <f>'2000'!I3</f>
        <v>11.32</v>
      </c>
      <c r="G5" s="353">
        <f>'2000'!J3</f>
        <v>12.24</v>
      </c>
      <c r="H5" s="353">
        <f>'2000'!K3</f>
        <v>11.9</v>
      </c>
      <c r="I5" s="353"/>
      <c r="J5" s="353">
        <f t="shared" ref="J5:J23" si="1">AVERAGE(E5:H5)</f>
        <v>11.555</v>
      </c>
      <c r="K5" s="353"/>
      <c r="L5" s="353"/>
      <c r="M5" s="353"/>
      <c r="N5" s="353"/>
      <c r="O5" s="353"/>
      <c r="P5" s="1"/>
      <c r="Q5" s="1"/>
      <c r="R5" s="1"/>
      <c r="S5" s="1"/>
    </row>
    <row r="6" spans="1:20" x14ac:dyDescent="0.3">
      <c r="A6" s="408">
        <v>2001</v>
      </c>
      <c r="B6" s="408">
        <f t="shared" si="0"/>
        <v>13</v>
      </c>
      <c r="C6" s="411"/>
      <c r="D6" s="411"/>
      <c r="E6" s="353">
        <f>'2001'!H3</f>
        <v>9.85</v>
      </c>
      <c r="F6" s="353">
        <f>'2001'!I3</f>
        <v>14.1</v>
      </c>
      <c r="G6" s="353">
        <f>'2001'!J3</f>
        <v>14.1</v>
      </c>
      <c r="H6" s="353">
        <f>'2001'!K3</f>
        <v>9.77</v>
      </c>
      <c r="I6" s="353"/>
      <c r="J6" s="353">
        <f t="shared" si="1"/>
        <v>11.954999999999998</v>
      </c>
      <c r="K6" s="353"/>
      <c r="L6" s="353"/>
      <c r="M6" s="353"/>
      <c r="N6" s="353"/>
      <c r="O6" s="353"/>
      <c r="P6" s="1"/>
      <c r="Q6" s="1"/>
      <c r="R6" s="1"/>
      <c r="S6" s="1"/>
    </row>
    <row r="7" spans="1:20" x14ac:dyDescent="0.3">
      <c r="A7" s="408">
        <v>2002</v>
      </c>
      <c r="B7" s="408">
        <f t="shared" si="0"/>
        <v>19</v>
      </c>
      <c r="C7" s="411"/>
      <c r="D7" s="411"/>
      <c r="E7" s="353">
        <f>'2002'!H3</f>
        <v>10.9</v>
      </c>
      <c r="F7" s="353">
        <f>'2002'!I3</f>
        <v>12</v>
      </c>
      <c r="G7" s="353">
        <f>'2002'!J3</f>
        <v>13</v>
      </c>
      <c r="H7" s="353">
        <f>'2002'!K3</f>
        <v>8.58</v>
      </c>
      <c r="I7" s="353"/>
      <c r="J7" s="353">
        <f t="shared" si="1"/>
        <v>11.12</v>
      </c>
      <c r="K7" s="353"/>
      <c r="L7" s="353"/>
      <c r="M7" s="353"/>
      <c r="N7" s="353"/>
      <c r="O7" s="353"/>
      <c r="P7" s="1"/>
      <c r="Q7" s="1"/>
      <c r="R7" s="1"/>
      <c r="S7" s="1"/>
    </row>
    <row r="8" spans="1:20" x14ac:dyDescent="0.3">
      <c r="A8" s="408">
        <v>2003</v>
      </c>
      <c r="B8" s="408">
        <f t="shared" si="0"/>
        <v>15</v>
      </c>
      <c r="C8" s="411"/>
      <c r="D8" s="411"/>
      <c r="E8" s="353">
        <f>'2003'!H3</f>
        <v>12.6</v>
      </c>
      <c r="F8" s="353">
        <f>'2003'!I3</f>
        <v>13</v>
      </c>
      <c r="G8" s="353">
        <f>'2003'!J3</f>
        <v>13.8</v>
      </c>
      <c r="H8" s="353">
        <f>'2003'!K3</f>
        <v>7.66</v>
      </c>
      <c r="I8" s="353"/>
      <c r="J8" s="353">
        <f t="shared" si="1"/>
        <v>11.765000000000001</v>
      </c>
      <c r="K8" s="353"/>
      <c r="L8" s="353"/>
      <c r="M8" s="353"/>
      <c r="N8" s="353"/>
      <c r="O8" s="353"/>
      <c r="P8" s="1"/>
      <c r="Q8" s="1"/>
      <c r="R8" s="1"/>
      <c r="S8" s="1"/>
    </row>
    <row r="9" spans="1:20" x14ac:dyDescent="0.3">
      <c r="A9" s="408">
        <v>2004</v>
      </c>
      <c r="B9" s="408">
        <f t="shared" si="0"/>
        <v>4</v>
      </c>
      <c r="C9" s="411"/>
      <c r="D9" s="411"/>
      <c r="E9" s="353">
        <f>'2004'!H3</f>
        <v>11.7</v>
      </c>
      <c r="F9" s="353">
        <f>'2004'!I3</f>
        <v>12.7</v>
      </c>
      <c r="G9" s="353">
        <f>'2004'!J3</f>
        <v>15.2</v>
      </c>
      <c r="H9" s="353">
        <f>'2004'!K3</f>
        <v>12.4</v>
      </c>
      <c r="I9" s="353"/>
      <c r="J9" s="353">
        <f t="shared" si="1"/>
        <v>12.999999999999998</v>
      </c>
      <c r="K9" s="353"/>
      <c r="L9" s="353"/>
      <c r="M9" s="353"/>
      <c r="N9" s="353"/>
      <c r="O9" s="353"/>
      <c r="P9" s="1"/>
      <c r="Q9" s="1"/>
      <c r="R9" s="1"/>
      <c r="S9" s="1"/>
    </row>
    <row r="10" spans="1:20" x14ac:dyDescent="0.3">
      <c r="A10" s="408">
        <v>2005</v>
      </c>
      <c r="B10" s="408">
        <f t="shared" si="0"/>
        <v>6</v>
      </c>
      <c r="C10" s="411"/>
      <c r="D10" s="411"/>
      <c r="E10" s="353">
        <f>'2005'!H3</f>
        <v>11.7</v>
      </c>
      <c r="F10" s="353">
        <f>'2005'!I3</f>
        <v>14.2</v>
      </c>
      <c r="G10" s="353">
        <f>'2005'!J3</f>
        <v>11.7</v>
      </c>
      <c r="H10" s="353">
        <f>'2005'!K3</f>
        <v>12.1</v>
      </c>
      <c r="I10" s="353"/>
      <c r="J10" s="353">
        <f t="shared" si="1"/>
        <v>12.424999999999999</v>
      </c>
      <c r="K10" s="353"/>
      <c r="L10" s="353"/>
      <c r="M10" s="353"/>
      <c r="N10" s="353"/>
      <c r="O10" s="353"/>
      <c r="P10" s="1"/>
      <c r="Q10" s="1"/>
      <c r="R10" s="1"/>
      <c r="S10" s="1"/>
    </row>
    <row r="11" spans="1:20" x14ac:dyDescent="0.3">
      <c r="A11" s="408">
        <v>2006</v>
      </c>
      <c r="B11" s="408">
        <f t="shared" si="0"/>
        <v>1</v>
      </c>
      <c r="C11" s="411"/>
      <c r="D11" s="411"/>
      <c r="E11" s="353">
        <f>'2006'!H3</f>
        <v>11</v>
      </c>
      <c r="F11" s="353">
        <f>'2006'!I3</f>
        <v>15.3</v>
      </c>
      <c r="G11" s="353">
        <f>'2006'!J3</f>
        <v>13.1</v>
      </c>
      <c r="H11" s="353">
        <f>'2006'!K3</f>
        <v>13.9</v>
      </c>
      <c r="I11" s="353"/>
      <c r="J11" s="353">
        <f t="shared" si="1"/>
        <v>13.324999999999999</v>
      </c>
      <c r="K11" s="353"/>
      <c r="L11" s="353"/>
      <c r="M11" s="353"/>
      <c r="N11" s="353"/>
      <c r="O11" s="353"/>
      <c r="P11" s="1"/>
      <c r="Q11" s="1"/>
      <c r="R11" s="1"/>
      <c r="S11" s="1"/>
    </row>
    <row r="12" spans="1:20" x14ac:dyDescent="0.3">
      <c r="A12" s="408">
        <v>2007</v>
      </c>
      <c r="B12" s="408">
        <f t="shared" si="0"/>
        <v>9</v>
      </c>
      <c r="C12" s="411"/>
      <c r="D12" s="411"/>
      <c r="E12" s="353">
        <f>'2007'!H3</f>
        <v>13</v>
      </c>
      <c r="F12" s="353">
        <f>'2007'!I3</f>
        <v>13.1</v>
      </c>
      <c r="G12" s="353">
        <f>'2007'!J3</f>
        <v>12.5</v>
      </c>
      <c r="H12" s="353">
        <f>'2007'!K3</f>
        <v>10.3</v>
      </c>
      <c r="I12" s="353"/>
      <c r="J12" s="353">
        <f t="shared" si="1"/>
        <v>12.225000000000001</v>
      </c>
      <c r="K12" s="353"/>
      <c r="L12" s="353"/>
      <c r="M12" s="353"/>
      <c r="N12" s="353"/>
      <c r="O12" s="353"/>
      <c r="P12" s="1"/>
      <c r="Q12" s="1"/>
      <c r="R12" s="1"/>
      <c r="S12" s="1"/>
    </row>
    <row r="13" spans="1:20" x14ac:dyDescent="0.3">
      <c r="A13" s="408">
        <v>2008</v>
      </c>
      <c r="B13" s="408">
        <f t="shared" si="0"/>
        <v>16</v>
      </c>
      <c r="C13" s="411"/>
      <c r="D13" s="411"/>
      <c r="E13" s="353">
        <f>'2008'!H3</f>
        <v>11.1</v>
      </c>
      <c r="F13" s="353">
        <f>'2008'!I3</f>
        <v>12.8</v>
      </c>
      <c r="G13" s="353">
        <f>'2008'!J3</f>
        <v>13.9</v>
      </c>
      <c r="H13" s="353">
        <f>'2008'!K3</f>
        <v>9.2200000000000006</v>
      </c>
      <c r="I13" s="353"/>
      <c r="J13" s="353">
        <f t="shared" si="1"/>
        <v>11.754999999999999</v>
      </c>
      <c r="K13" s="353"/>
      <c r="L13" s="353"/>
      <c r="M13" s="353"/>
      <c r="N13" s="353"/>
      <c r="O13" s="353"/>
      <c r="P13" s="1"/>
      <c r="Q13" s="1"/>
      <c r="R13" s="1"/>
      <c r="S13" s="1"/>
    </row>
    <row r="14" spans="1:20" x14ac:dyDescent="0.3">
      <c r="A14" s="408">
        <v>2009</v>
      </c>
      <c r="B14" s="408">
        <f t="shared" si="0"/>
        <v>10</v>
      </c>
      <c r="C14" s="411"/>
      <c r="D14" s="411"/>
      <c r="E14" s="353">
        <f>'2009'!H3</f>
        <v>10.8</v>
      </c>
      <c r="F14" s="353">
        <f>'2009'!I3</f>
        <v>13.41</v>
      </c>
      <c r="G14" s="353">
        <f>'2009'!J3</f>
        <v>13.5</v>
      </c>
      <c r="H14" s="353">
        <f>'2009'!K3</f>
        <v>11</v>
      </c>
      <c r="I14" s="353"/>
      <c r="J14" s="353">
        <f t="shared" si="1"/>
        <v>12.1775</v>
      </c>
      <c r="K14" s="353"/>
      <c r="L14" s="353"/>
      <c r="M14" s="353"/>
      <c r="N14" s="353"/>
      <c r="O14" s="353"/>
      <c r="P14" s="1"/>
      <c r="Q14" s="1"/>
      <c r="R14" s="1"/>
      <c r="S14" s="1"/>
    </row>
    <row r="15" spans="1:20" x14ac:dyDescent="0.3">
      <c r="A15" s="408">
        <v>2010</v>
      </c>
      <c r="B15" s="408">
        <f t="shared" si="0"/>
        <v>12</v>
      </c>
      <c r="C15" s="411"/>
      <c r="D15" s="411"/>
      <c r="E15" s="353">
        <f>'2010'!H3</f>
        <v>11.3</v>
      </c>
      <c r="F15" s="353">
        <f>'2010'!I3</f>
        <v>14</v>
      </c>
      <c r="G15" s="353">
        <f>'2010'!J3</f>
        <v>12.6</v>
      </c>
      <c r="H15" s="353">
        <f>'2010'!K3</f>
        <v>9.99</v>
      </c>
      <c r="I15" s="353"/>
      <c r="J15" s="353">
        <f t="shared" si="1"/>
        <v>11.9725</v>
      </c>
      <c r="K15" s="353"/>
      <c r="L15" s="353"/>
      <c r="M15" s="353"/>
      <c r="N15" s="353"/>
      <c r="O15" s="353"/>
      <c r="P15" s="1"/>
      <c r="Q15" s="1"/>
      <c r="R15" s="1"/>
      <c r="S15" s="1"/>
    </row>
    <row r="16" spans="1:20" x14ac:dyDescent="0.3">
      <c r="A16" s="408">
        <v>2011</v>
      </c>
      <c r="B16" s="408">
        <f t="shared" si="0"/>
        <v>11</v>
      </c>
      <c r="C16" s="411"/>
      <c r="D16" s="411"/>
      <c r="E16" s="353">
        <f>'2011'!H3</f>
        <v>11.5</v>
      </c>
      <c r="F16" s="353">
        <f>'2011'!I3</f>
        <v>11.5</v>
      </c>
      <c r="G16" s="353">
        <f>'2011'!J3</f>
        <v>13</v>
      </c>
      <c r="H16" s="353">
        <f>'2011'!K3</f>
        <v>12.3</v>
      </c>
      <c r="I16" s="353"/>
      <c r="J16" s="353">
        <f t="shared" si="1"/>
        <v>12.074999999999999</v>
      </c>
      <c r="K16" s="353"/>
      <c r="L16" s="353"/>
      <c r="M16" s="353"/>
      <c r="N16" s="353"/>
      <c r="O16" s="353"/>
      <c r="P16" s="1"/>
      <c r="Q16" s="1"/>
      <c r="R16" s="1"/>
      <c r="S16" s="1"/>
    </row>
    <row r="17" spans="1:19" x14ac:dyDescent="0.3">
      <c r="A17" s="408">
        <v>2012</v>
      </c>
      <c r="B17" s="408">
        <f t="shared" si="0"/>
        <v>14</v>
      </c>
      <c r="C17" s="411"/>
      <c r="D17" s="411"/>
      <c r="E17" s="353">
        <f>'2012'!H3</f>
        <v>11.6</v>
      </c>
      <c r="F17" s="353">
        <f>'2012'!I3</f>
        <v>12.7</v>
      </c>
      <c r="G17" s="353">
        <f>'2012'!J3</f>
        <v>13.8</v>
      </c>
      <c r="H17" s="353">
        <f>'2012'!K3</f>
        <v>9.44</v>
      </c>
      <c r="I17" s="353"/>
      <c r="J17" s="353">
        <f t="shared" si="1"/>
        <v>11.884999999999998</v>
      </c>
      <c r="K17" s="353"/>
      <c r="L17" s="353"/>
      <c r="M17" s="353"/>
      <c r="N17" s="353"/>
      <c r="O17" s="353"/>
      <c r="P17" s="1"/>
      <c r="Q17" s="1"/>
      <c r="R17" s="1"/>
      <c r="S17" s="1"/>
    </row>
    <row r="18" spans="1:19" x14ac:dyDescent="0.3">
      <c r="A18" s="408">
        <v>2013</v>
      </c>
      <c r="B18" s="408">
        <f t="shared" si="0"/>
        <v>7</v>
      </c>
      <c r="C18" s="411"/>
      <c r="D18" s="411"/>
      <c r="E18" s="353">
        <f>'2013'!H3</f>
        <v>11.2</v>
      </c>
      <c r="F18" s="353">
        <f>'2013'!I3</f>
        <v>13.9</v>
      </c>
      <c r="G18" s="353">
        <f>'2013'!J3</f>
        <v>13.2</v>
      </c>
      <c r="H18" s="353">
        <f>'2013'!K3</f>
        <v>10.9</v>
      </c>
      <c r="I18" s="353"/>
      <c r="J18" s="353">
        <f t="shared" si="1"/>
        <v>12.299999999999999</v>
      </c>
      <c r="K18" s="353"/>
      <c r="L18" s="353"/>
      <c r="M18" s="353"/>
      <c r="N18" s="353"/>
      <c r="O18" s="353"/>
      <c r="P18" s="1"/>
      <c r="Q18" s="1"/>
      <c r="R18" s="1"/>
      <c r="S18" s="1"/>
    </row>
    <row r="19" spans="1:19" x14ac:dyDescent="0.3">
      <c r="A19" s="408">
        <v>2014</v>
      </c>
      <c r="B19" s="408">
        <f t="shared" si="0"/>
        <v>8</v>
      </c>
      <c r="C19" s="411"/>
      <c r="D19" s="411"/>
      <c r="E19" s="353">
        <v>10.6</v>
      </c>
      <c r="F19" s="353">
        <v>14</v>
      </c>
      <c r="G19" s="353">
        <v>12.6</v>
      </c>
      <c r="H19" s="353">
        <v>11.8</v>
      </c>
      <c r="I19" s="353"/>
      <c r="J19" s="353">
        <f t="shared" si="1"/>
        <v>12.25</v>
      </c>
      <c r="K19" s="353"/>
      <c r="L19" s="353"/>
      <c r="M19" s="353"/>
      <c r="N19" s="353"/>
      <c r="O19" s="353"/>
      <c r="P19" s="1"/>
      <c r="Q19" s="1"/>
      <c r="R19" s="1"/>
      <c r="S19" s="1"/>
    </row>
    <row r="20" spans="1:19" x14ac:dyDescent="0.3">
      <c r="A20" s="408">
        <v>2015</v>
      </c>
      <c r="B20" s="408">
        <f t="shared" si="0"/>
        <v>17</v>
      </c>
      <c r="C20" s="411"/>
      <c r="D20" s="411"/>
      <c r="E20" s="353">
        <v>10.3</v>
      </c>
      <c r="F20" s="353">
        <v>13.5</v>
      </c>
      <c r="G20" s="353">
        <v>13.4</v>
      </c>
      <c r="H20" s="353">
        <v>9.24</v>
      </c>
      <c r="I20" s="353"/>
      <c r="J20" s="353">
        <f t="shared" si="1"/>
        <v>11.610000000000001</v>
      </c>
      <c r="K20" s="353"/>
      <c r="L20" s="353"/>
      <c r="M20" s="353"/>
      <c r="N20" s="353"/>
      <c r="O20" s="353"/>
      <c r="P20" s="1"/>
      <c r="Q20" s="1"/>
      <c r="R20" s="1"/>
      <c r="S20" s="1"/>
    </row>
    <row r="21" spans="1:19" x14ac:dyDescent="0.3">
      <c r="A21" s="408">
        <v>2016</v>
      </c>
      <c r="B21" s="408">
        <f t="shared" si="0"/>
        <v>2</v>
      </c>
      <c r="C21" s="411"/>
      <c r="D21" s="411"/>
      <c r="E21" s="353">
        <v>12.5</v>
      </c>
      <c r="F21" s="353">
        <v>13.3</v>
      </c>
      <c r="G21" s="353">
        <v>13.3</v>
      </c>
      <c r="H21" s="353">
        <v>13.3</v>
      </c>
      <c r="I21" s="353"/>
      <c r="J21" s="353">
        <f t="shared" si="1"/>
        <v>13.100000000000001</v>
      </c>
      <c r="K21" s="353"/>
      <c r="L21" s="353"/>
      <c r="M21" s="353"/>
      <c r="N21" s="353"/>
      <c r="O21" s="353"/>
      <c r="P21" s="1"/>
      <c r="Q21" s="1"/>
      <c r="R21" s="1"/>
      <c r="S21" s="1"/>
    </row>
    <row r="22" spans="1:19" x14ac:dyDescent="0.3">
      <c r="A22" s="408">
        <v>2017</v>
      </c>
      <c r="B22" s="408">
        <f t="shared" si="0"/>
        <v>5</v>
      </c>
      <c r="C22" s="411"/>
      <c r="D22" s="411"/>
      <c r="E22" s="353">
        <v>13</v>
      </c>
      <c r="F22" s="353">
        <v>13.5</v>
      </c>
      <c r="G22" s="353">
        <v>13</v>
      </c>
      <c r="H22" s="353">
        <v>10.7</v>
      </c>
      <c r="I22" s="353"/>
      <c r="J22" s="353">
        <f t="shared" si="1"/>
        <v>12.55</v>
      </c>
      <c r="K22" s="353"/>
      <c r="L22" s="353"/>
      <c r="M22" s="353"/>
      <c r="N22" s="353"/>
      <c r="O22" s="353"/>
      <c r="P22" s="1"/>
      <c r="Q22" s="1"/>
      <c r="R22" s="1"/>
      <c r="S22" s="1"/>
    </row>
    <row r="23" spans="1:19" x14ac:dyDescent="0.3">
      <c r="A23" s="408">
        <v>2018</v>
      </c>
      <c r="B23" s="408"/>
      <c r="C23" s="411"/>
      <c r="D23" s="411"/>
      <c r="E23" s="353"/>
      <c r="F23" s="353"/>
      <c r="G23" s="353"/>
      <c r="H23" s="353"/>
      <c r="I23" s="353"/>
      <c r="J23" s="353" t="e">
        <f t="shared" si="1"/>
        <v>#DIV/0!</v>
      </c>
      <c r="K23" s="353"/>
      <c r="L23" s="353"/>
      <c r="M23" s="353"/>
      <c r="N23" s="353"/>
      <c r="O23" s="353"/>
      <c r="P23" s="1"/>
      <c r="Q23" s="1"/>
      <c r="R23" s="1"/>
      <c r="S23" s="1"/>
    </row>
    <row r="24" spans="1:19" s="388" customFormat="1" x14ac:dyDescent="0.3">
      <c r="A24" s="420" t="s">
        <v>571</v>
      </c>
      <c r="B24" s="420"/>
      <c r="C24" s="435"/>
      <c r="D24" s="435"/>
      <c r="E24" s="436">
        <f>AVERAGE(E4:E22)</f>
        <v>11.374210526315789</v>
      </c>
      <c r="F24" s="436">
        <f>AVERAGE(F4:F22)</f>
        <v>13.275263157894736</v>
      </c>
      <c r="G24" s="436">
        <f>AVERAGE(G4:G22)</f>
        <v>13.249473684210527</v>
      </c>
      <c r="H24" s="436">
        <f>AVERAGE(H4:H22)</f>
        <v>10.95263157894737</v>
      </c>
      <c r="I24" s="436"/>
      <c r="J24" s="404">
        <f>AVERAGE(E24:H24)</f>
        <v>12.212894736842106</v>
      </c>
      <c r="K24" s="436"/>
      <c r="L24" s="436"/>
      <c r="M24" s="436"/>
      <c r="N24" s="436"/>
      <c r="O24" s="436"/>
    </row>
    <row r="25" spans="1:19" x14ac:dyDescent="0.3">
      <c r="C25" s="406"/>
      <c r="D25" s="406"/>
    </row>
    <row r="26" spans="1:19" x14ac:dyDescent="0.3">
      <c r="A26" s="406" t="s">
        <v>685</v>
      </c>
      <c r="B26" s="406"/>
      <c r="C26" s="406"/>
      <c r="D26" s="406"/>
      <c r="E26" s="403"/>
      <c r="F26" s="403"/>
      <c r="G26" s="403"/>
      <c r="H26" s="403"/>
      <c r="I26" s="403"/>
      <c r="J26" s="403"/>
      <c r="K26" s="403"/>
      <c r="L26" s="403"/>
      <c r="M26" s="403"/>
      <c r="N26" s="403"/>
      <c r="O26" s="403"/>
      <c r="P26" s="397"/>
      <c r="Q26" s="397"/>
    </row>
    <row r="27" spans="1:19" x14ac:dyDescent="0.3">
      <c r="A27" s="407" t="s">
        <v>86</v>
      </c>
      <c r="B27" s="407" t="s">
        <v>638</v>
      </c>
      <c r="C27" s="410"/>
      <c r="D27" s="410"/>
      <c r="E27" s="404" t="s">
        <v>7</v>
      </c>
      <c r="F27" s="404" t="s">
        <v>8</v>
      </c>
      <c r="G27" s="404" t="s">
        <v>9</v>
      </c>
      <c r="H27" s="404" t="s">
        <v>10</v>
      </c>
      <c r="I27" s="404"/>
      <c r="J27" s="404" t="s">
        <v>737</v>
      </c>
      <c r="K27" s="404"/>
      <c r="L27" s="404"/>
      <c r="M27" s="404"/>
      <c r="N27" s="404"/>
      <c r="O27" s="404"/>
      <c r="P27" s="387"/>
      <c r="Q27" s="387"/>
    </row>
    <row r="28" spans="1:19" x14ac:dyDescent="0.3">
      <c r="A28" s="407" t="s">
        <v>683</v>
      </c>
      <c r="B28" s="407"/>
      <c r="C28" s="410"/>
      <c r="D28" s="410"/>
      <c r="E28" s="404">
        <v>19.3</v>
      </c>
      <c r="F28" s="404">
        <v>21.4</v>
      </c>
      <c r="G28" s="404">
        <v>21.6</v>
      </c>
      <c r="H28" s="404">
        <v>19.2</v>
      </c>
      <c r="I28" s="404"/>
      <c r="J28" s="353">
        <f>AVERAGE(E28:H28)</f>
        <v>20.375</v>
      </c>
      <c r="K28" s="404"/>
      <c r="L28" s="404"/>
      <c r="M28" s="404"/>
      <c r="N28" s="404"/>
      <c r="O28" s="404"/>
      <c r="P28" s="387"/>
      <c r="Q28" s="387"/>
    </row>
    <row r="29" spans="1:19" x14ac:dyDescent="0.3">
      <c r="A29" s="408">
        <v>1999</v>
      </c>
      <c r="B29" s="408">
        <f>RANK(J29,J$29:J$47,0)</f>
        <v>16</v>
      </c>
      <c r="C29" s="411"/>
      <c r="D29" s="411"/>
      <c r="E29" s="353">
        <f>'1999'!H9</f>
        <v>19.2</v>
      </c>
      <c r="F29" s="353">
        <f>'1999'!I9</f>
        <v>23.8</v>
      </c>
      <c r="G29" s="353">
        <f>'1999'!J9</f>
        <v>22.7</v>
      </c>
      <c r="H29" s="353">
        <f>'1999'!K9</f>
        <v>21.6</v>
      </c>
      <c r="I29" s="353"/>
      <c r="J29" s="353">
        <f>AVERAGE(E29:H29)</f>
        <v>21.825000000000003</v>
      </c>
      <c r="K29" s="353"/>
      <c r="L29" s="353"/>
      <c r="M29" s="353"/>
      <c r="N29" s="353"/>
      <c r="O29" s="353"/>
      <c r="P29" s="1"/>
      <c r="Q29" s="1"/>
    </row>
    <row r="30" spans="1:19" x14ac:dyDescent="0.3">
      <c r="A30" s="408">
        <v>2000</v>
      </c>
      <c r="B30" s="408">
        <f t="shared" ref="B30:B47" si="2">RANK(J30,J$29:J$47,0)</f>
        <v>4</v>
      </c>
      <c r="C30" s="411"/>
      <c r="D30" s="411"/>
      <c r="E30" s="353">
        <f>'2000'!H9</f>
        <v>23.4</v>
      </c>
      <c r="F30" s="353">
        <f>'2000'!I9</f>
        <v>21.43</v>
      </c>
      <c r="G30" s="353">
        <f>'2000'!J9</f>
        <v>26.32</v>
      </c>
      <c r="H30" s="353">
        <f>'2000'!K9</f>
        <v>21.95</v>
      </c>
      <c r="I30" s="353"/>
      <c r="J30" s="353">
        <f t="shared" ref="J30:J47" si="3">AVERAGE(E30:H30)</f>
        <v>23.275000000000002</v>
      </c>
      <c r="K30" s="353"/>
      <c r="L30" s="353"/>
      <c r="M30" s="353"/>
      <c r="N30" s="353"/>
      <c r="O30" s="353"/>
      <c r="P30" s="1"/>
      <c r="Q30" s="1"/>
    </row>
    <row r="31" spans="1:19" x14ac:dyDescent="0.3">
      <c r="A31" s="408">
        <v>2001</v>
      </c>
      <c r="B31" s="408">
        <f t="shared" si="2"/>
        <v>14</v>
      </c>
      <c r="C31" s="411"/>
      <c r="D31" s="411"/>
      <c r="E31" s="353">
        <f>'2001'!H9</f>
        <v>21.5</v>
      </c>
      <c r="F31" s="353">
        <f>'2001'!I9</f>
        <v>23.7</v>
      </c>
      <c r="G31" s="353">
        <f>'2001'!J9</f>
        <v>25.2</v>
      </c>
      <c r="H31" s="353">
        <f>'2001'!K9</f>
        <v>18.100000000000001</v>
      </c>
      <c r="I31" s="353"/>
      <c r="J31" s="353">
        <f t="shared" si="3"/>
        <v>22.125</v>
      </c>
      <c r="K31" s="353"/>
      <c r="L31" s="353"/>
      <c r="M31" s="353"/>
      <c r="N31" s="353"/>
      <c r="O31" s="353"/>
      <c r="P31" s="1"/>
      <c r="Q31" s="1"/>
    </row>
    <row r="32" spans="1:19" x14ac:dyDescent="0.3">
      <c r="A32" s="408">
        <v>2002</v>
      </c>
      <c r="B32" s="408">
        <f t="shared" si="2"/>
        <v>19</v>
      </c>
      <c r="C32" s="411"/>
      <c r="D32" s="411"/>
      <c r="E32" s="353">
        <f>'2002'!H10</f>
        <v>20</v>
      </c>
      <c r="F32" s="353">
        <f>'2002'!I10</f>
        <v>21.9</v>
      </c>
      <c r="G32" s="353">
        <f>'2002'!J10</f>
        <v>23.3</v>
      </c>
      <c r="H32" s="353">
        <f>'2002'!K10</f>
        <v>19.5</v>
      </c>
      <c r="I32" s="353"/>
      <c r="J32" s="353">
        <f t="shared" si="3"/>
        <v>21.175000000000001</v>
      </c>
      <c r="K32" s="353"/>
      <c r="L32" s="353"/>
      <c r="M32" s="353"/>
      <c r="N32" s="353"/>
      <c r="O32" s="353"/>
      <c r="P32" s="1"/>
      <c r="Q32" s="1"/>
    </row>
    <row r="33" spans="1:17" x14ac:dyDescent="0.3">
      <c r="A33" s="408">
        <v>2003</v>
      </c>
      <c r="B33" s="408">
        <f t="shared" si="2"/>
        <v>2</v>
      </c>
      <c r="C33" s="411"/>
      <c r="D33" s="411"/>
      <c r="E33" s="353">
        <f>'2003'!H26</f>
        <v>22.6</v>
      </c>
      <c r="F33" s="353">
        <f>'2003'!I26</f>
        <v>23.5</v>
      </c>
      <c r="G33" s="353">
        <f>'2003'!J26</f>
        <v>26.9</v>
      </c>
      <c r="H33" s="353">
        <f>'2003'!K26</f>
        <v>22.2</v>
      </c>
      <c r="I33" s="353"/>
      <c r="J33" s="353">
        <f t="shared" si="3"/>
        <v>23.8</v>
      </c>
      <c r="K33" s="353"/>
      <c r="L33" s="353"/>
      <c r="M33" s="353"/>
      <c r="N33" s="353"/>
      <c r="O33" s="353"/>
      <c r="P33" s="1"/>
      <c r="Q33" s="1"/>
    </row>
    <row r="34" spans="1:17" x14ac:dyDescent="0.3">
      <c r="A34" s="408">
        <v>2004</v>
      </c>
      <c r="B34" s="408">
        <f t="shared" si="2"/>
        <v>11</v>
      </c>
      <c r="C34" s="411"/>
      <c r="D34" s="411"/>
      <c r="E34" s="353">
        <f>'2004'!H26</f>
        <v>21.5</v>
      </c>
      <c r="F34" s="353">
        <f>'2004'!I26</f>
        <v>22.6</v>
      </c>
      <c r="G34" s="353">
        <f>'2004'!J26</f>
        <v>23.8</v>
      </c>
      <c r="H34" s="353">
        <f>'2004'!K26</f>
        <v>21.3</v>
      </c>
      <c r="I34" s="353"/>
      <c r="J34" s="353">
        <f t="shared" si="3"/>
        <v>22.3</v>
      </c>
      <c r="K34" s="353"/>
      <c r="L34" s="353"/>
      <c r="M34" s="353"/>
      <c r="N34" s="353"/>
      <c r="O34" s="353"/>
      <c r="P34" s="1"/>
      <c r="Q34" s="1"/>
    </row>
    <row r="35" spans="1:17" x14ac:dyDescent="0.3">
      <c r="A35" s="408">
        <v>2005</v>
      </c>
      <c r="B35" s="408">
        <f t="shared" si="2"/>
        <v>8</v>
      </c>
      <c r="C35" s="411"/>
      <c r="D35" s="411"/>
      <c r="E35" s="353">
        <f>'2005'!H26</f>
        <v>23.5</v>
      </c>
      <c r="F35" s="353">
        <f>'2005'!I26</f>
        <v>23</v>
      </c>
      <c r="G35" s="353">
        <f>'2005'!J26</f>
        <v>23</v>
      </c>
      <c r="H35" s="353">
        <f>'2005'!K26</f>
        <v>21.9</v>
      </c>
      <c r="I35" s="353"/>
      <c r="J35" s="353">
        <f t="shared" si="3"/>
        <v>22.85</v>
      </c>
      <c r="K35" s="353"/>
      <c r="L35" s="353"/>
      <c r="M35" s="353"/>
      <c r="N35" s="353"/>
      <c r="O35" s="353"/>
      <c r="P35" s="1"/>
      <c r="Q35" s="1"/>
    </row>
    <row r="36" spans="1:17" x14ac:dyDescent="0.3">
      <c r="A36" s="408">
        <v>2006</v>
      </c>
      <c r="B36" s="408">
        <f t="shared" si="2"/>
        <v>1</v>
      </c>
      <c r="C36" s="411"/>
      <c r="D36" s="411"/>
      <c r="E36" s="353">
        <f>'2006'!H26</f>
        <v>23.1</v>
      </c>
      <c r="F36" s="353">
        <f>'2006'!I26</f>
        <v>28.9</v>
      </c>
      <c r="G36" s="353">
        <f>'2006'!J26</f>
        <v>21.6</v>
      </c>
      <c r="H36" s="353">
        <f>'2006'!K26</f>
        <v>23.8</v>
      </c>
      <c r="I36" s="353"/>
      <c r="J36" s="353">
        <f t="shared" si="3"/>
        <v>24.349999999999998</v>
      </c>
      <c r="K36" s="353"/>
      <c r="L36" s="353"/>
      <c r="M36" s="353"/>
      <c r="N36" s="353"/>
      <c r="O36" s="353"/>
      <c r="P36" s="1"/>
      <c r="Q36" s="1"/>
    </row>
    <row r="37" spans="1:17" x14ac:dyDescent="0.3">
      <c r="A37" s="408">
        <v>2007</v>
      </c>
      <c r="B37" s="408">
        <f t="shared" si="2"/>
        <v>18</v>
      </c>
      <c r="C37" s="411"/>
      <c r="D37" s="411"/>
      <c r="E37" s="353">
        <f>'2007'!H26</f>
        <v>21.6</v>
      </c>
      <c r="F37" s="353">
        <f>'2007'!I26</f>
        <v>22</v>
      </c>
      <c r="G37" s="353">
        <f>'2007'!J26</f>
        <v>22.3</v>
      </c>
      <c r="H37" s="353">
        <f>'2007'!K26</f>
        <v>19.8</v>
      </c>
      <c r="I37" s="353"/>
      <c r="J37" s="353">
        <f t="shared" si="3"/>
        <v>21.425000000000001</v>
      </c>
      <c r="K37" s="353"/>
      <c r="L37" s="353"/>
      <c r="M37" s="353"/>
      <c r="N37" s="353"/>
      <c r="O37" s="353"/>
      <c r="P37" s="1"/>
      <c r="Q37" s="1"/>
    </row>
    <row r="38" spans="1:17" x14ac:dyDescent="0.3">
      <c r="A38" s="408">
        <v>2008</v>
      </c>
      <c r="B38" s="408">
        <f t="shared" si="2"/>
        <v>17</v>
      </c>
      <c r="C38" s="411"/>
      <c r="D38" s="411"/>
      <c r="E38" s="353">
        <f>'2008'!H26</f>
        <v>21.3</v>
      </c>
      <c r="F38" s="353">
        <f>'2008'!I26</f>
        <v>23.3</v>
      </c>
      <c r="G38" s="353">
        <f>'2008'!J26</f>
        <v>22.3</v>
      </c>
      <c r="H38" s="353">
        <f>'2008'!K26</f>
        <v>19.3</v>
      </c>
      <c r="I38" s="353"/>
      <c r="J38" s="353">
        <f t="shared" si="3"/>
        <v>21.55</v>
      </c>
      <c r="K38" s="353"/>
      <c r="L38" s="353"/>
      <c r="M38" s="353"/>
      <c r="N38" s="353"/>
      <c r="O38" s="353"/>
      <c r="P38" s="1"/>
      <c r="Q38" s="1"/>
    </row>
    <row r="39" spans="1:17" x14ac:dyDescent="0.3">
      <c r="A39" s="408">
        <v>2009</v>
      </c>
      <c r="B39" s="408">
        <f t="shared" si="2"/>
        <v>3</v>
      </c>
      <c r="C39" s="411"/>
      <c r="D39" s="411"/>
      <c r="E39" s="353">
        <f>'2009'!H26</f>
        <v>22.6</v>
      </c>
      <c r="F39" s="353">
        <f>'2009'!I26</f>
        <v>24</v>
      </c>
      <c r="G39" s="353">
        <f>'2009'!J26</f>
        <v>25.9</v>
      </c>
      <c r="H39" s="353">
        <f>'2009'!K26</f>
        <v>21.8</v>
      </c>
      <c r="I39" s="353"/>
      <c r="J39" s="353">
        <f t="shared" si="3"/>
        <v>23.574999999999999</v>
      </c>
      <c r="K39" s="353"/>
      <c r="L39" s="353"/>
      <c r="M39" s="353"/>
      <c r="N39" s="353"/>
      <c r="O39" s="353"/>
      <c r="P39" s="1"/>
      <c r="Q39" s="1"/>
    </row>
    <row r="40" spans="1:17" x14ac:dyDescent="0.3">
      <c r="A40" s="408">
        <v>2010</v>
      </c>
      <c r="B40" s="408">
        <f t="shared" si="2"/>
        <v>6</v>
      </c>
      <c r="C40" s="411"/>
      <c r="D40" s="411"/>
      <c r="E40" s="353">
        <f>'2010'!H26</f>
        <v>23.2</v>
      </c>
      <c r="F40" s="353">
        <f>'2010'!I26</f>
        <v>26.2</v>
      </c>
      <c r="G40" s="353">
        <f>'2010'!J26</f>
        <v>22.2</v>
      </c>
      <c r="H40" s="353">
        <f>'2010'!K26</f>
        <v>20</v>
      </c>
      <c r="I40" s="353"/>
      <c r="J40" s="353">
        <f t="shared" si="3"/>
        <v>22.9</v>
      </c>
      <c r="K40" s="353"/>
      <c r="L40" s="353"/>
      <c r="M40" s="353"/>
      <c r="N40" s="353"/>
      <c r="O40" s="353"/>
      <c r="P40" s="1"/>
      <c r="Q40" s="1"/>
    </row>
    <row r="41" spans="1:17" x14ac:dyDescent="0.3">
      <c r="A41" s="408">
        <v>2011</v>
      </c>
      <c r="B41" s="408">
        <f t="shared" si="2"/>
        <v>12</v>
      </c>
      <c r="C41" s="411"/>
      <c r="D41" s="411"/>
      <c r="E41" s="353">
        <f>'2011'!H26</f>
        <v>22.2</v>
      </c>
      <c r="F41" s="353">
        <f>'2011'!I26</f>
        <v>22.1</v>
      </c>
      <c r="G41" s="353">
        <f>'2011'!J26</f>
        <v>22.7</v>
      </c>
      <c r="H41" s="353">
        <f>'2011'!K26</f>
        <v>22.1</v>
      </c>
      <c r="I41" s="353"/>
      <c r="J41" s="353">
        <f t="shared" si="3"/>
        <v>22.274999999999999</v>
      </c>
      <c r="K41" s="353"/>
      <c r="L41" s="353"/>
      <c r="M41" s="353"/>
      <c r="N41" s="353"/>
      <c r="O41" s="353"/>
      <c r="P41" s="1"/>
      <c r="Q41" s="1"/>
    </row>
    <row r="42" spans="1:17" x14ac:dyDescent="0.3">
      <c r="A42" s="408">
        <v>2012</v>
      </c>
      <c r="B42" s="408">
        <f t="shared" si="2"/>
        <v>15</v>
      </c>
      <c r="C42" s="411"/>
      <c r="D42" s="411"/>
      <c r="E42" s="353">
        <f>'2012'!H26</f>
        <v>20.6</v>
      </c>
      <c r="F42" s="353">
        <f>'2012'!I26</f>
        <v>22.3</v>
      </c>
      <c r="G42" s="353">
        <f>'2012'!J26</f>
        <v>24.8</v>
      </c>
      <c r="H42" s="353">
        <f>'2012'!K26</f>
        <v>20.7</v>
      </c>
      <c r="I42" s="353"/>
      <c r="J42" s="353">
        <f t="shared" si="3"/>
        <v>22.1</v>
      </c>
      <c r="K42" s="353"/>
      <c r="L42" s="353"/>
      <c r="M42" s="353"/>
      <c r="N42" s="353"/>
      <c r="O42" s="353"/>
      <c r="P42" s="1"/>
      <c r="Q42" s="1"/>
    </row>
    <row r="43" spans="1:17" x14ac:dyDescent="0.3">
      <c r="A43" s="408">
        <v>2013</v>
      </c>
      <c r="B43" s="408">
        <f t="shared" si="2"/>
        <v>5</v>
      </c>
      <c r="C43" s="411"/>
      <c r="D43" s="411"/>
      <c r="E43" s="353">
        <f>'2013'!H26</f>
        <v>20.8</v>
      </c>
      <c r="F43" s="353">
        <f>'2013'!I26</f>
        <v>26.4</v>
      </c>
      <c r="G43" s="353">
        <f>'2013'!J26</f>
        <v>24.8</v>
      </c>
      <c r="H43" s="353">
        <f>'2013'!K26</f>
        <v>20.8</v>
      </c>
      <c r="I43" s="353"/>
      <c r="J43" s="353">
        <f t="shared" si="3"/>
        <v>23.2</v>
      </c>
      <c r="K43" s="353"/>
      <c r="L43" s="353"/>
      <c r="M43" s="353"/>
      <c r="N43" s="353"/>
      <c r="O43" s="353"/>
      <c r="P43" s="1"/>
      <c r="Q43" s="1"/>
    </row>
    <row r="44" spans="1:17" x14ac:dyDescent="0.3">
      <c r="A44" s="408">
        <v>2014</v>
      </c>
      <c r="B44" s="408">
        <f t="shared" si="2"/>
        <v>10</v>
      </c>
      <c r="C44" s="411"/>
      <c r="D44" s="411"/>
      <c r="E44" s="353">
        <v>22.1</v>
      </c>
      <c r="F44" s="353">
        <v>24.3</v>
      </c>
      <c r="G44" s="353">
        <v>21.3</v>
      </c>
      <c r="H44" s="353">
        <v>22.9</v>
      </c>
      <c r="I44" s="353"/>
      <c r="J44" s="353">
        <f t="shared" si="3"/>
        <v>22.65</v>
      </c>
      <c r="K44" s="353"/>
      <c r="L44" s="353"/>
      <c r="M44" s="353"/>
      <c r="N44" s="353"/>
      <c r="O44" s="353"/>
      <c r="P44" s="1"/>
      <c r="Q44" s="1"/>
    </row>
    <row r="45" spans="1:17" x14ac:dyDescent="0.3">
      <c r="A45" s="408">
        <v>2015</v>
      </c>
      <c r="B45" s="408">
        <f t="shared" si="2"/>
        <v>13</v>
      </c>
      <c r="C45" s="411"/>
      <c r="D45" s="411"/>
      <c r="E45" s="353">
        <v>22.5</v>
      </c>
      <c r="F45" s="353">
        <v>23.4</v>
      </c>
      <c r="G45" s="353">
        <v>24.4</v>
      </c>
      <c r="H45" s="353">
        <v>18.5</v>
      </c>
      <c r="I45" s="353"/>
      <c r="J45" s="353">
        <f t="shared" si="3"/>
        <v>22.2</v>
      </c>
      <c r="K45" s="353"/>
      <c r="L45" s="353"/>
      <c r="M45" s="353"/>
      <c r="N45" s="353"/>
      <c r="O45" s="353"/>
      <c r="P45" s="1"/>
      <c r="Q45" s="1"/>
    </row>
    <row r="46" spans="1:17" x14ac:dyDescent="0.3">
      <c r="A46" s="408">
        <v>2016</v>
      </c>
      <c r="B46" s="408">
        <f t="shared" si="2"/>
        <v>6</v>
      </c>
      <c r="C46" s="411"/>
      <c r="D46" s="411"/>
      <c r="E46" s="353">
        <v>20.6</v>
      </c>
      <c r="F46" s="353">
        <v>23.5</v>
      </c>
      <c r="G46" s="353">
        <v>24.7</v>
      </c>
      <c r="H46" s="353">
        <v>22.8</v>
      </c>
      <c r="I46" s="353"/>
      <c r="J46" s="353">
        <f t="shared" si="3"/>
        <v>22.9</v>
      </c>
      <c r="K46" s="353"/>
      <c r="L46" s="353"/>
      <c r="M46" s="353"/>
      <c r="N46" s="353"/>
      <c r="O46" s="353"/>
      <c r="P46" s="1"/>
      <c r="Q46" s="1"/>
    </row>
    <row r="47" spans="1:17" x14ac:dyDescent="0.3">
      <c r="A47" s="408">
        <v>2017</v>
      </c>
      <c r="B47" s="408">
        <f t="shared" si="2"/>
        <v>9</v>
      </c>
      <c r="C47" s="411"/>
      <c r="D47" s="411"/>
      <c r="E47" s="353">
        <v>24.2</v>
      </c>
      <c r="F47" s="353">
        <v>24.4</v>
      </c>
      <c r="G47" s="353">
        <v>23.2</v>
      </c>
      <c r="H47" s="353">
        <v>19.100000000000001</v>
      </c>
      <c r="I47" s="353"/>
      <c r="J47" s="353">
        <f t="shared" si="3"/>
        <v>22.725000000000001</v>
      </c>
      <c r="K47" s="353"/>
      <c r="L47" s="353"/>
      <c r="M47" s="353"/>
      <c r="N47" s="353"/>
      <c r="O47" s="353"/>
      <c r="P47" s="1"/>
      <c r="Q47" s="1"/>
    </row>
    <row r="48" spans="1:17" x14ac:dyDescent="0.3">
      <c r="A48" s="408">
        <v>2018</v>
      </c>
      <c r="B48" s="408"/>
      <c r="C48" s="411"/>
      <c r="D48" s="411"/>
      <c r="E48" s="353"/>
      <c r="F48" s="353"/>
      <c r="G48" s="353"/>
      <c r="H48" s="353"/>
      <c r="I48" s="353"/>
      <c r="J48" s="353"/>
      <c r="K48" s="353"/>
      <c r="L48" s="353"/>
      <c r="M48" s="353"/>
      <c r="N48" s="353"/>
      <c r="O48" s="353"/>
      <c r="P48" s="1"/>
      <c r="Q48" s="1"/>
    </row>
    <row r="49" spans="1:17" s="388" customFormat="1" x14ac:dyDescent="0.3">
      <c r="A49" s="420" t="s">
        <v>571</v>
      </c>
      <c r="B49" s="420"/>
      <c r="C49" s="435"/>
      <c r="D49" s="435"/>
      <c r="E49" s="436">
        <f>AVERAGE(E29:E47)</f>
        <v>21.921052631578949</v>
      </c>
      <c r="F49" s="436">
        <f>AVERAGE(F29:F47)</f>
        <v>23.722631578947368</v>
      </c>
      <c r="G49" s="436">
        <f>AVERAGE(G29:G47)</f>
        <v>23.758947368421051</v>
      </c>
      <c r="H49" s="436">
        <f>AVERAGE(H29:H47)</f>
        <v>20.955263157894741</v>
      </c>
      <c r="I49" s="436"/>
      <c r="J49" s="404">
        <f>AVERAGE(E49:H49)</f>
        <v>22.589473684210525</v>
      </c>
      <c r="K49" s="436"/>
      <c r="L49" s="436"/>
      <c r="M49" s="436"/>
      <c r="N49" s="436"/>
      <c r="O49" s="436"/>
    </row>
    <row r="50" spans="1:17" x14ac:dyDescent="0.3">
      <c r="C50" s="406"/>
      <c r="D50" s="406"/>
    </row>
    <row r="51" spans="1:17" x14ac:dyDescent="0.3">
      <c r="A51" s="406" t="s">
        <v>686</v>
      </c>
      <c r="B51" s="406"/>
      <c r="C51" s="406"/>
      <c r="D51" s="406"/>
      <c r="E51" s="403"/>
      <c r="F51" s="403"/>
      <c r="G51" s="403"/>
      <c r="H51" s="403"/>
      <c r="I51" s="403"/>
      <c r="J51" s="403"/>
      <c r="K51" s="403"/>
      <c r="L51" s="403"/>
      <c r="M51" s="403"/>
      <c r="N51" s="403"/>
      <c r="O51" s="403"/>
      <c r="P51" s="397"/>
      <c r="Q51" s="397"/>
    </row>
    <row r="52" spans="1:17" x14ac:dyDescent="0.3">
      <c r="A52" s="407" t="s">
        <v>86</v>
      </c>
      <c r="B52" s="407" t="s">
        <v>638</v>
      </c>
      <c r="C52" s="410"/>
      <c r="D52" s="410"/>
      <c r="E52" s="404" t="s">
        <v>7</v>
      </c>
      <c r="F52" s="404" t="s">
        <v>8</v>
      </c>
      <c r="G52" s="404" t="s">
        <v>9</v>
      </c>
      <c r="H52" s="404" t="s">
        <v>10</v>
      </c>
      <c r="I52" s="404"/>
      <c r="J52" s="404" t="s">
        <v>571</v>
      </c>
      <c r="K52" s="404"/>
      <c r="L52" s="404"/>
      <c r="M52" s="404"/>
      <c r="N52" s="404"/>
      <c r="O52" s="404"/>
      <c r="P52" s="387"/>
      <c r="Q52" s="387"/>
    </row>
    <row r="53" spans="1:17" x14ac:dyDescent="0.3">
      <c r="A53" s="407" t="s">
        <v>683</v>
      </c>
      <c r="B53" s="407"/>
      <c r="C53" s="410"/>
      <c r="D53" s="410"/>
      <c r="E53" s="404">
        <f t="shared" ref="E53:H67" si="4">(E3+E28)/2</f>
        <v>14.850000000000001</v>
      </c>
      <c r="F53" s="404">
        <f t="shared" si="4"/>
        <v>16.899999999999999</v>
      </c>
      <c r="G53" s="404">
        <f t="shared" si="4"/>
        <v>17.05</v>
      </c>
      <c r="H53" s="404">
        <f t="shared" si="4"/>
        <v>14.95</v>
      </c>
      <c r="I53" s="404"/>
      <c r="J53" s="353">
        <f>AVERAGE(E53:H53)</f>
        <v>15.9375</v>
      </c>
      <c r="K53" s="404"/>
      <c r="L53" s="404"/>
      <c r="M53" s="404"/>
      <c r="N53" s="404"/>
      <c r="O53" s="404"/>
      <c r="P53" s="387"/>
      <c r="Q53" s="387"/>
    </row>
    <row r="54" spans="1:17" x14ac:dyDescent="0.3">
      <c r="A54" s="408">
        <v>1999</v>
      </c>
      <c r="B54" s="408">
        <f>RANK(J54,J$54:J$72,0)</f>
        <v>12</v>
      </c>
      <c r="C54" s="411"/>
      <c r="D54" s="411"/>
      <c r="E54" s="353">
        <f t="shared" si="4"/>
        <v>14.95</v>
      </c>
      <c r="F54" s="353">
        <f t="shared" si="4"/>
        <v>18.850000000000001</v>
      </c>
      <c r="G54" s="353">
        <f t="shared" si="4"/>
        <v>18.25</v>
      </c>
      <c r="H54" s="353">
        <f t="shared" si="4"/>
        <v>17.600000000000001</v>
      </c>
      <c r="I54" s="353"/>
      <c r="J54" s="353">
        <f>AVERAGE(E54:H54)</f>
        <v>17.412500000000001</v>
      </c>
      <c r="K54" s="353"/>
      <c r="L54" s="353"/>
      <c r="M54" s="353"/>
      <c r="N54" s="353"/>
      <c r="O54" s="353"/>
      <c r="P54" s="1"/>
      <c r="Q54" s="1"/>
    </row>
    <row r="55" spans="1:17" x14ac:dyDescent="0.3">
      <c r="A55" s="408">
        <v>2000</v>
      </c>
      <c r="B55" s="408">
        <f t="shared" ref="B55:B72" si="5">RANK(J55,J$54:J$72,0)</f>
        <v>11</v>
      </c>
      <c r="C55" s="411"/>
      <c r="D55" s="411"/>
      <c r="E55" s="353">
        <f t="shared" si="4"/>
        <v>17.079999999999998</v>
      </c>
      <c r="F55" s="353">
        <f t="shared" si="4"/>
        <v>16.375</v>
      </c>
      <c r="G55" s="353">
        <f t="shared" si="4"/>
        <v>19.28</v>
      </c>
      <c r="H55" s="353">
        <f t="shared" si="4"/>
        <v>16.925000000000001</v>
      </c>
      <c r="I55" s="353"/>
      <c r="J55" s="353">
        <f t="shared" ref="J55:J68" si="6">AVERAGE(E55:H55)</f>
        <v>17.414999999999999</v>
      </c>
      <c r="K55" s="353"/>
      <c r="L55" s="353"/>
      <c r="M55" s="353"/>
      <c r="N55" s="353"/>
      <c r="O55" s="353"/>
      <c r="P55" s="1"/>
      <c r="Q55" s="1"/>
    </row>
    <row r="56" spans="1:17" x14ac:dyDescent="0.3">
      <c r="A56" s="408">
        <v>2001</v>
      </c>
      <c r="B56" s="408">
        <f t="shared" si="5"/>
        <v>14</v>
      </c>
      <c r="C56" s="411"/>
      <c r="D56" s="411"/>
      <c r="E56" s="353">
        <f t="shared" si="4"/>
        <v>15.675000000000001</v>
      </c>
      <c r="F56" s="353">
        <f t="shared" si="4"/>
        <v>18.899999999999999</v>
      </c>
      <c r="G56" s="353">
        <f t="shared" si="4"/>
        <v>19.649999999999999</v>
      </c>
      <c r="H56" s="353">
        <f t="shared" si="4"/>
        <v>13.935</v>
      </c>
      <c r="I56" s="353"/>
      <c r="J56" s="353">
        <f t="shared" si="6"/>
        <v>17.04</v>
      </c>
      <c r="K56" s="353"/>
      <c r="L56" s="353"/>
      <c r="M56" s="353"/>
      <c r="N56" s="353"/>
      <c r="O56" s="353"/>
      <c r="P56" s="1"/>
      <c r="Q56" s="1"/>
    </row>
    <row r="57" spans="1:17" x14ac:dyDescent="0.3">
      <c r="A57" s="408">
        <v>2002</v>
      </c>
      <c r="B57" s="408">
        <f t="shared" si="5"/>
        <v>19</v>
      </c>
      <c r="C57" s="411"/>
      <c r="D57" s="411"/>
      <c r="E57" s="353">
        <f t="shared" si="4"/>
        <v>15.45</v>
      </c>
      <c r="F57" s="353">
        <f t="shared" si="4"/>
        <v>16.95</v>
      </c>
      <c r="G57" s="353">
        <f t="shared" si="4"/>
        <v>18.149999999999999</v>
      </c>
      <c r="H57" s="353">
        <f t="shared" si="4"/>
        <v>14.04</v>
      </c>
      <c r="I57" s="353"/>
      <c r="J57" s="353">
        <f t="shared" si="6"/>
        <v>16.147500000000001</v>
      </c>
      <c r="K57" s="353"/>
      <c r="L57" s="353"/>
      <c r="M57" s="353"/>
      <c r="N57" s="353"/>
      <c r="O57" s="353"/>
      <c r="P57" s="1"/>
      <c r="Q57" s="1"/>
    </row>
    <row r="58" spans="1:17" x14ac:dyDescent="0.3">
      <c r="A58" s="408">
        <v>2003</v>
      </c>
      <c r="B58" s="408">
        <f t="shared" si="5"/>
        <v>4</v>
      </c>
      <c r="C58" s="411"/>
      <c r="D58" s="411"/>
      <c r="E58" s="353">
        <f t="shared" si="4"/>
        <v>17.600000000000001</v>
      </c>
      <c r="F58" s="353">
        <f t="shared" si="4"/>
        <v>18.25</v>
      </c>
      <c r="G58" s="353">
        <f t="shared" si="4"/>
        <v>20.350000000000001</v>
      </c>
      <c r="H58" s="353">
        <f t="shared" si="4"/>
        <v>14.93</v>
      </c>
      <c r="I58" s="353"/>
      <c r="J58" s="353">
        <f t="shared" si="6"/>
        <v>17.782499999999999</v>
      </c>
      <c r="K58" s="353"/>
      <c r="L58" s="353"/>
      <c r="M58" s="353"/>
      <c r="N58" s="353"/>
      <c r="O58" s="353"/>
      <c r="P58" s="1"/>
      <c r="Q58" s="1"/>
    </row>
    <row r="59" spans="1:17" x14ac:dyDescent="0.3">
      <c r="A59" s="408">
        <v>2004</v>
      </c>
      <c r="B59" s="408">
        <f t="shared" si="5"/>
        <v>6</v>
      </c>
      <c r="C59" s="411"/>
      <c r="D59" s="411"/>
      <c r="E59" s="353">
        <f t="shared" si="4"/>
        <v>16.600000000000001</v>
      </c>
      <c r="F59" s="353">
        <f t="shared" si="4"/>
        <v>17.649999999999999</v>
      </c>
      <c r="G59" s="353">
        <f t="shared" si="4"/>
        <v>19.5</v>
      </c>
      <c r="H59" s="353">
        <f t="shared" si="4"/>
        <v>16.850000000000001</v>
      </c>
      <c r="I59" s="353"/>
      <c r="J59" s="353">
        <f t="shared" si="6"/>
        <v>17.649999999999999</v>
      </c>
      <c r="K59" s="353"/>
      <c r="L59" s="353"/>
      <c r="M59" s="353"/>
      <c r="N59" s="353"/>
      <c r="O59" s="353"/>
      <c r="P59" s="1"/>
      <c r="Q59" s="1"/>
    </row>
    <row r="60" spans="1:17" x14ac:dyDescent="0.3">
      <c r="A60" s="408">
        <v>2005</v>
      </c>
      <c r="B60" s="408">
        <f t="shared" si="5"/>
        <v>7</v>
      </c>
      <c r="C60" s="411"/>
      <c r="D60" s="411"/>
      <c r="E60" s="353">
        <f t="shared" si="4"/>
        <v>17.600000000000001</v>
      </c>
      <c r="F60" s="353">
        <f t="shared" si="4"/>
        <v>18.600000000000001</v>
      </c>
      <c r="G60" s="353">
        <f t="shared" si="4"/>
        <v>17.350000000000001</v>
      </c>
      <c r="H60" s="353">
        <f t="shared" si="4"/>
        <v>17</v>
      </c>
      <c r="I60" s="353"/>
      <c r="J60" s="353">
        <f t="shared" si="6"/>
        <v>17.637500000000003</v>
      </c>
      <c r="K60" s="353"/>
      <c r="L60" s="353"/>
      <c r="M60" s="353"/>
      <c r="N60" s="353"/>
      <c r="O60" s="353"/>
      <c r="P60" s="1"/>
      <c r="Q60" s="1"/>
    </row>
    <row r="61" spans="1:17" x14ac:dyDescent="0.3">
      <c r="A61" s="408">
        <v>2006</v>
      </c>
      <c r="B61" s="408">
        <f t="shared" si="5"/>
        <v>1</v>
      </c>
      <c r="C61" s="411"/>
      <c r="D61" s="411"/>
      <c r="E61" s="353">
        <f t="shared" si="4"/>
        <v>17.05</v>
      </c>
      <c r="F61" s="353">
        <f t="shared" si="4"/>
        <v>22.1</v>
      </c>
      <c r="G61" s="353">
        <f t="shared" si="4"/>
        <v>17.350000000000001</v>
      </c>
      <c r="H61" s="353">
        <f t="shared" si="4"/>
        <v>18.850000000000001</v>
      </c>
      <c r="I61" s="353"/>
      <c r="J61" s="353">
        <f t="shared" si="6"/>
        <v>18.837500000000002</v>
      </c>
      <c r="K61" s="353"/>
      <c r="L61" s="353"/>
      <c r="M61" s="353"/>
      <c r="N61" s="353"/>
      <c r="O61" s="353"/>
      <c r="P61" s="1"/>
      <c r="Q61" s="1"/>
    </row>
    <row r="62" spans="1:17" x14ac:dyDescent="0.3">
      <c r="A62" s="408">
        <v>2007</v>
      </c>
      <c r="B62" s="408">
        <f t="shared" si="5"/>
        <v>17</v>
      </c>
      <c r="C62" s="411"/>
      <c r="D62" s="411"/>
      <c r="E62" s="353">
        <f t="shared" si="4"/>
        <v>17.3</v>
      </c>
      <c r="F62" s="353">
        <f t="shared" si="4"/>
        <v>17.55</v>
      </c>
      <c r="G62" s="353">
        <f t="shared" si="4"/>
        <v>17.399999999999999</v>
      </c>
      <c r="H62" s="353">
        <f t="shared" si="4"/>
        <v>15.05</v>
      </c>
      <c r="I62" s="353"/>
      <c r="J62" s="353">
        <f t="shared" si="6"/>
        <v>16.824999999999999</v>
      </c>
      <c r="K62" s="353"/>
      <c r="L62" s="353"/>
      <c r="M62" s="353"/>
      <c r="N62" s="353"/>
      <c r="O62" s="353"/>
      <c r="P62" s="1"/>
      <c r="Q62" s="1"/>
    </row>
    <row r="63" spans="1:17" x14ac:dyDescent="0.3">
      <c r="A63" s="408">
        <v>2008</v>
      </c>
      <c r="B63" s="408">
        <f t="shared" si="5"/>
        <v>18</v>
      </c>
      <c r="C63" s="411"/>
      <c r="D63" s="411"/>
      <c r="E63" s="353">
        <f t="shared" si="4"/>
        <v>16.2</v>
      </c>
      <c r="F63" s="353">
        <f t="shared" si="4"/>
        <v>18.05</v>
      </c>
      <c r="G63" s="353">
        <f t="shared" si="4"/>
        <v>18.100000000000001</v>
      </c>
      <c r="H63" s="353">
        <f t="shared" si="4"/>
        <v>14.260000000000002</v>
      </c>
      <c r="I63" s="353"/>
      <c r="J63" s="353">
        <f t="shared" si="6"/>
        <v>16.6525</v>
      </c>
      <c r="K63" s="353"/>
      <c r="L63" s="353"/>
      <c r="M63" s="353"/>
      <c r="N63" s="353"/>
      <c r="O63" s="353"/>
      <c r="P63" s="1"/>
      <c r="Q63" s="1"/>
    </row>
    <row r="64" spans="1:17" x14ac:dyDescent="0.3">
      <c r="A64" s="408">
        <v>2009</v>
      </c>
      <c r="B64" s="408">
        <f t="shared" si="5"/>
        <v>3</v>
      </c>
      <c r="C64" s="411"/>
      <c r="D64" s="411"/>
      <c r="E64" s="353">
        <f t="shared" si="4"/>
        <v>16.700000000000003</v>
      </c>
      <c r="F64" s="353">
        <f t="shared" si="4"/>
        <v>18.704999999999998</v>
      </c>
      <c r="G64" s="353">
        <f t="shared" si="4"/>
        <v>19.7</v>
      </c>
      <c r="H64" s="353">
        <f t="shared" si="4"/>
        <v>16.399999999999999</v>
      </c>
      <c r="I64" s="353"/>
      <c r="J64" s="353">
        <f t="shared" si="6"/>
        <v>17.876249999999999</v>
      </c>
      <c r="K64" s="353"/>
      <c r="L64" s="353"/>
      <c r="M64" s="353"/>
      <c r="N64" s="353"/>
      <c r="O64" s="353"/>
      <c r="P64" s="1"/>
      <c r="Q64" s="1"/>
    </row>
    <row r="65" spans="1:17" x14ac:dyDescent="0.3">
      <c r="A65" s="408">
        <v>2010</v>
      </c>
      <c r="B65" s="408">
        <f t="shared" si="5"/>
        <v>10</v>
      </c>
      <c r="C65" s="411"/>
      <c r="D65" s="411"/>
      <c r="E65" s="353">
        <f t="shared" si="4"/>
        <v>17.25</v>
      </c>
      <c r="F65" s="353">
        <f t="shared" si="4"/>
        <v>20.100000000000001</v>
      </c>
      <c r="G65" s="353">
        <f t="shared" si="4"/>
        <v>17.399999999999999</v>
      </c>
      <c r="H65" s="353">
        <f t="shared" si="4"/>
        <v>14.995000000000001</v>
      </c>
      <c r="I65" s="353"/>
      <c r="J65" s="353">
        <f t="shared" si="6"/>
        <v>17.436250000000001</v>
      </c>
      <c r="K65" s="353"/>
      <c r="L65" s="353"/>
      <c r="M65" s="353"/>
      <c r="N65" s="353"/>
      <c r="O65" s="353"/>
      <c r="P65" s="1"/>
      <c r="Q65" s="1"/>
    </row>
    <row r="66" spans="1:17" x14ac:dyDescent="0.3">
      <c r="A66" s="408">
        <v>2011</v>
      </c>
      <c r="B66" s="408">
        <f t="shared" si="5"/>
        <v>13</v>
      </c>
      <c r="C66" s="411"/>
      <c r="D66" s="411"/>
      <c r="E66" s="353">
        <f t="shared" si="4"/>
        <v>16.850000000000001</v>
      </c>
      <c r="F66" s="353">
        <f t="shared" si="4"/>
        <v>16.8</v>
      </c>
      <c r="G66" s="353">
        <f t="shared" si="4"/>
        <v>17.850000000000001</v>
      </c>
      <c r="H66" s="353">
        <f t="shared" si="4"/>
        <v>17.200000000000003</v>
      </c>
      <c r="I66" s="353"/>
      <c r="J66" s="353">
        <f t="shared" si="6"/>
        <v>17.175000000000004</v>
      </c>
      <c r="K66" s="353"/>
      <c r="L66" s="353"/>
      <c r="M66" s="353"/>
      <c r="N66" s="353"/>
      <c r="O66" s="353"/>
      <c r="P66" s="1"/>
      <c r="Q66" s="1"/>
    </row>
    <row r="67" spans="1:17" x14ac:dyDescent="0.3">
      <c r="A67" s="408">
        <v>2012</v>
      </c>
      <c r="B67" s="408">
        <f t="shared" si="5"/>
        <v>15</v>
      </c>
      <c r="C67" s="411"/>
      <c r="D67" s="411"/>
      <c r="E67" s="353">
        <f t="shared" si="4"/>
        <v>16.100000000000001</v>
      </c>
      <c r="F67" s="353">
        <f t="shared" si="4"/>
        <v>17.5</v>
      </c>
      <c r="G67" s="353">
        <f t="shared" si="4"/>
        <v>19.3</v>
      </c>
      <c r="H67" s="353">
        <f t="shared" si="4"/>
        <v>15.07</v>
      </c>
      <c r="I67" s="353"/>
      <c r="J67" s="353">
        <f t="shared" si="6"/>
        <v>16.9925</v>
      </c>
      <c r="K67" s="353"/>
      <c r="L67" s="353"/>
      <c r="M67" s="353"/>
      <c r="N67" s="353"/>
      <c r="O67" s="353"/>
      <c r="P67" s="1"/>
      <c r="Q67" s="1"/>
    </row>
    <row r="68" spans="1:17" x14ac:dyDescent="0.3">
      <c r="A68" s="408">
        <v>2013</v>
      </c>
      <c r="B68" s="408">
        <f t="shared" si="5"/>
        <v>5</v>
      </c>
      <c r="C68" s="411"/>
      <c r="D68" s="411"/>
      <c r="E68" s="353">
        <f t="shared" ref="E68:H70" si="7">(E18+E43)/2</f>
        <v>16</v>
      </c>
      <c r="F68" s="353">
        <f t="shared" si="7"/>
        <v>20.149999999999999</v>
      </c>
      <c r="G68" s="353">
        <f t="shared" si="7"/>
        <v>19</v>
      </c>
      <c r="H68" s="353">
        <f t="shared" si="7"/>
        <v>15.850000000000001</v>
      </c>
      <c r="I68" s="353"/>
      <c r="J68" s="353">
        <f t="shared" si="6"/>
        <v>17.75</v>
      </c>
      <c r="K68" s="353"/>
      <c r="L68" s="353"/>
      <c r="M68" s="353"/>
      <c r="N68" s="353"/>
      <c r="O68" s="353"/>
      <c r="P68" s="1"/>
      <c r="Q68" s="1"/>
    </row>
    <row r="69" spans="1:17" x14ac:dyDescent="0.3">
      <c r="A69" s="408">
        <v>2014</v>
      </c>
      <c r="B69" s="408">
        <f t="shared" si="5"/>
        <v>9</v>
      </c>
      <c r="C69" s="411"/>
      <c r="D69" s="411"/>
      <c r="E69" s="353">
        <f t="shared" si="7"/>
        <v>16.350000000000001</v>
      </c>
      <c r="F69" s="353">
        <f t="shared" si="7"/>
        <v>19.149999999999999</v>
      </c>
      <c r="G69" s="353">
        <f t="shared" si="7"/>
        <v>16.95</v>
      </c>
      <c r="H69" s="353">
        <f t="shared" si="7"/>
        <v>17.350000000000001</v>
      </c>
      <c r="I69" s="353"/>
      <c r="J69" s="353">
        <f>AVERAGE(E69:H69)</f>
        <v>17.450000000000003</v>
      </c>
      <c r="K69" s="353"/>
      <c r="L69" s="353"/>
      <c r="M69" s="353"/>
      <c r="N69" s="353"/>
      <c r="O69" s="353"/>
      <c r="P69" s="1"/>
      <c r="Q69" s="1"/>
    </row>
    <row r="70" spans="1:17" x14ac:dyDescent="0.3">
      <c r="A70" s="408">
        <v>2015</v>
      </c>
      <c r="B70" s="408">
        <f t="shared" si="5"/>
        <v>16</v>
      </c>
      <c r="C70" s="411"/>
      <c r="D70" s="411"/>
      <c r="E70" s="353">
        <f t="shared" si="7"/>
        <v>16.399999999999999</v>
      </c>
      <c r="F70" s="353">
        <f t="shared" si="7"/>
        <v>18.45</v>
      </c>
      <c r="G70" s="353">
        <f t="shared" si="7"/>
        <v>18.899999999999999</v>
      </c>
      <c r="H70" s="353">
        <f t="shared" si="7"/>
        <v>13.870000000000001</v>
      </c>
      <c r="I70" s="353"/>
      <c r="J70" s="353">
        <f>AVERAGE(E70:H70)</f>
        <v>16.904999999999998</v>
      </c>
      <c r="K70" s="353"/>
      <c r="L70" s="353"/>
      <c r="M70" s="353"/>
      <c r="N70" s="353"/>
      <c r="O70" s="353"/>
      <c r="P70" s="1"/>
      <c r="Q70" s="1"/>
    </row>
    <row r="71" spans="1:17" x14ac:dyDescent="0.3">
      <c r="A71" s="408">
        <v>2016</v>
      </c>
      <c r="B71" s="408">
        <f t="shared" si="5"/>
        <v>2</v>
      </c>
      <c r="C71" s="411"/>
      <c r="D71" s="411"/>
      <c r="E71" s="353">
        <f t="shared" ref="E71:H72" si="8">(E21+E46)/2</f>
        <v>16.55</v>
      </c>
      <c r="F71" s="353">
        <f t="shared" si="8"/>
        <v>18.399999999999999</v>
      </c>
      <c r="G71" s="353">
        <f t="shared" si="8"/>
        <v>19</v>
      </c>
      <c r="H71" s="353">
        <f t="shared" si="8"/>
        <v>18.05</v>
      </c>
      <c r="I71" s="353"/>
      <c r="J71" s="353">
        <f>AVERAGE(E71:H71)</f>
        <v>18</v>
      </c>
      <c r="K71" s="353"/>
      <c r="L71" s="353"/>
      <c r="M71" s="353"/>
      <c r="N71" s="353"/>
      <c r="O71" s="353"/>
      <c r="P71" s="1"/>
      <c r="Q71" s="1"/>
    </row>
    <row r="72" spans="1:17" x14ac:dyDescent="0.3">
      <c r="A72" s="408">
        <v>2017</v>
      </c>
      <c r="B72" s="408">
        <f t="shared" si="5"/>
        <v>8</v>
      </c>
      <c r="C72" s="411"/>
      <c r="D72" s="411"/>
      <c r="E72" s="353">
        <f t="shared" si="8"/>
        <v>18.600000000000001</v>
      </c>
      <c r="F72" s="353">
        <f t="shared" si="8"/>
        <v>18.95</v>
      </c>
      <c r="G72" s="353">
        <f t="shared" si="8"/>
        <v>18.100000000000001</v>
      </c>
      <c r="H72" s="353">
        <f t="shared" si="8"/>
        <v>14.9</v>
      </c>
      <c r="I72" s="353"/>
      <c r="J72" s="353">
        <f>AVERAGE(E72:H72)</f>
        <v>17.637499999999999</v>
      </c>
      <c r="K72" s="353"/>
      <c r="L72" s="353"/>
      <c r="M72" s="353"/>
      <c r="N72" s="353"/>
      <c r="O72" s="353"/>
      <c r="P72" s="1"/>
      <c r="Q72" s="1"/>
    </row>
    <row r="73" spans="1:17" x14ac:dyDescent="0.3">
      <c r="A73" s="408">
        <v>2018</v>
      </c>
      <c r="B73" s="408"/>
      <c r="C73" s="411"/>
      <c r="D73" s="411"/>
      <c r="E73" s="353"/>
      <c r="F73" s="353"/>
      <c r="G73" s="353"/>
      <c r="H73" s="353"/>
      <c r="I73" s="353"/>
      <c r="J73" s="353"/>
      <c r="K73" s="353"/>
      <c r="L73" s="353"/>
      <c r="M73" s="353"/>
      <c r="N73" s="353"/>
      <c r="O73" s="353"/>
      <c r="P73" s="1"/>
      <c r="Q73" s="1"/>
    </row>
    <row r="74" spans="1:17" s="388" customFormat="1" x14ac:dyDescent="0.3">
      <c r="A74" s="420" t="s">
        <v>571</v>
      </c>
      <c r="B74" s="420"/>
      <c r="C74" s="435"/>
      <c r="D74" s="435"/>
      <c r="E74" s="436">
        <f>AVERAGE(E54:E72)</f>
        <v>16.647631578947369</v>
      </c>
      <c r="F74" s="436">
        <f>AVERAGE(F54:F72)</f>
        <v>18.498947368421046</v>
      </c>
      <c r="G74" s="436">
        <f>AVERAGE(G54:G72)</f>
        <v>18.504210526315788</v>
      </c>
      <c r="H74" s="436">
        <f>AVERAGE(H54:H72)</f>
        <v>15.953947368421053</v>
      </c>
      <c r="I74" s="436"/>
      <c r="J74" s="404">
        <f>AVERAGE(E74:H74)</f>
        <v>17.401184210526313</v>
      </c>
      <c r="K74" s="436"/>
      <c r="L74" s="436"/>
      <c r="M74" s="436"/>
      <c r="N74" s="436"/>
      <c r="O74" s="436"/>
    </row>
    <row r="75" spans="1:17" x14ac:dyDescent="0.3">
      <c r="C75" s="406"/>
      <c r="D75" s="406"/>
    </row>
    <row r="76" spans="1:17" x14ac:dyDescent="0.3">
      <c r="A76" s="406" t="s">
        <v>687</v>
      </c>
      <c r="B76" s="406"/>
      <c r="C76" s="406"/>
      <c r="D76" s="406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397"/>
      <c r="Q76" s="397"/>
    </row>
    <row r="77" spans="1:17" x14ac:dyDescent="0.3">
      <c r="A77" s="407" t="s">
        <v>86</v>
      </c>
      <c r="B77" s="407" t="s">
        <v>638</v>
      </c>
      <c r="C77" s="407" t="s">
        <v>5</v>
      </c>
      <c r="D77" s="407" t="s">
        <v>6</v>
      </c>
      <c r="E77" s="404" t="s">
        <v>7</v>
      </c>
      <c r="F77" s="404" t="s">
        <v>8</v>
      </c>
      <c r="G77" s="404" t="s">
        <v>9</v>
      </c>
      <c r="H77" s="404" t="s">
        <v>10</v>
      </c>
      <c r="I77" s="404" t="s">
        <v>11</v>
      </c>
      <c r="J77" s="404" t="s">
        <v>680</v>
      </c>
      <c r="K77" s="417" t="s">
        <v>718</v>
      </c>
      <c r="L77" s="404" t="s">
        <v>717</v>
      </c>
      <c r="M77" s="417" t="s">
        <v>719</v>
      </c>
      <c r="N77" s="404" t="s">
        <v>717</v>
      </c>
      <c r="O77" s="404"/>
      <c r="P77" s="387"/>
      <c r="Q77" s="387"/>
    </row>
    <row r="78" spans="1:17" x14ac:dyDescent="0.3">
      <c r="A78" s="407" t="s">
        <v>683</v>
      </c>
      <c r="B78" s="407"/>
      <c r="C78" s="407">
        <v>0</v>
      </c>
      <c r="D78" s="407">
        <v>1.25</v>
      </c>
      <c r="E78" s="404">
        <v>3</v>
      </c>
      <c r="F78" s="404">
        <v>5.5</v>
      </c>
      <c r="G78" s="404">
        <v>8.25</v>
      </c>
      <c r="H78" s="404">
        <v>4.75</v>
      </c>
      <c r="I78" s="404">
        <v>0</v>
      </c>
      <c r="J78" s="353">
        <f>SUM(C78:I78)</f>
        <v>22.75</v>
      </c>
      <c r="K78" s="418"/>
      <c r="L78" s="407"/>
      <c r="M78" s="418"/>
      <c r="N78" s="420"/>
      <c r="O78" s="404"/>
      <c r="P78" s="387"/>
      <c r="Q78" s="387"/>
    </row>
    <row r="79" spans="1:17" x14ac:dyDescent="0.3">
      <c r="A79" s="408">
        <v>2001</v>
      </c>
      <c r="B79" s="408">
        <f>RANK(J79,J$79:J$95,0)</f>
        <v>6</v>
      </c>
      <c r="C79" s="408">
        <f>'2001'!F31</f>
        <v>0</v>
      </c>
      <c r="D79" s="408">
        <f>'2001'!G31</f>
        <v>7</v>
      </c>
      <c r="E79" s="353">
        <f>'2001'!H31</f>
        <v>6</v>
      </c>
      <c r="F79" s="353">
        <f>'2001'!I31</f>
        <v>12</v>
      </c>
      <c r="G79" s="353">
        <f>'2001'!J31</f>
        <v>13</v>
      </c>
      <c r="H79" s="353">
        <f>'2001'!K31</f>
        <v>0</v>
      </c>
      <c r="I79" s="353">
        <f>'2001'!L31</f>
        <v>1</v>
      </c>
      <c r="J79" s="353">
        <f t="shared" ref="J79:J103" si="9">SUM(C79:I79)</f>
        <v>39</v>
      </c>
      <c r="K79" s="419"/>
      <c r="L79" s="408"/>
      <c r="M79" s="419"/>
      <c r="N79" s="409"/>
      <c r="O79" s="353"/>
      <c r="P79" s="1"/>
      <c r="Q79" s="1"/>
    </row>
    <row r="80" spans="1:17" x14ac:dyDescent="0.3">
      <c r="A80" s="408">
        <v>2002</v>
      </c>
      <c r="B80" s="408">
        <f t="shared" ref="B80:B95" si="10">RANK(J80,J$79:J$95,0)</f>
        <v>16</v>
      </c>
      <c r="C80" s="408">
        <f>'2002'!F41</f>
        <v>0</v>
      </c>
      <c r="D80" s="408">
        <f>'2002'!G41</f>
        <v>2</v>
      </c>
      <c r="E80" s="353">
        <f>'2002'!H41</f>
        <v>3</v>
      </c>
      <c r="F80" s="353">
        <f>'2002'!I41</f>
        <v>7</v>
      </c>
      <c r="G80" s="353">
        <f>'2002'!J41</f>
        <v>9</v>
      </c>
      <c r="H80" s="353">
        <f>'2002'!K41</f>
        <v>0</v>
      </c>
      <c r="I80" s="353">
        <f>'2002'!L41</f>
        <v>0</v>
      </c>
      <c r="J80" s="353">
        <f t="shared" si="9"/>
        <v>21</v>
      </c>
      <c r="K80" s="419"/>
      <c r="L80" s="408"/>
      <c r="M80" s="419"/>
      <c r="N80" s="409"/>
      <c r="O80" s="353"/>
      <c r="P80" s="1"/>
      <c r="Q80" s="1"/>
    </row>
    <row r="81" spans="1:17" x14ac:dyDescent="0.3">
      <c r="A81" s="408">
        <v>2003</v>
      </c>
      <c r="B81" s="408">
        <f t="shared" si="10"/>
        <v>4</v>
      </c>
      <c r="C81" s="408">
        <f>'2003'!F112</f>
        <v>0</v>
      </c>
      <c r="D81" s="408">
        <f>'2003'!G112</f>
        <v>4</v>
      </c>
      <c r="E81" s="353">
        <f>'2003'!H112</f>
        <v>4</v>
      </c>
      <c r="F81" s="353">
        <f>'2003'!I112</f>
        <v>9</v>
      </c>
      <c r="G81" s="353">
        <f>'2003'!J112</f>
        <v>16</v>
      </c>
      <c r="H81" s="353">
        <f>'2003'!K112</f>
        <v>8</v>
      </c>
      <c r="I81" s="353">
        <f>'2003'!L112</f>
        <v>0</v>
      </c>
      <c r="J81" s="353">
        <f t="shared" si="9"/>
        <v>41</v>
      </c>
      <c r="K81" s="419">
        <v>41398</v>
      </c>
      <c r="L81" s="408">
        <v>124</v>
      </c>
      <c r="M81" s="419">
        <v>41539</v>
      </c>
      <c r="N81" s="409">
        <v>265</v>
      </c>
      <c r="O81" s="353"/>
      <c r="P81" s="1"/>
      <c r="Q81" s="1"/>
    </row>
    <row r="82" spans="1:17" x14ac:dyDescent="0.3">
      <c r="A82" s="408">
        <v>2004</v>
      </c>
      <c r="B82" s="408">
        <f t="shared" si="10"/>
        <v>10</v>
      </c>
      <c r="C82" s="408">
        <f>'2004'!F125</f>
        <v>0</v>
      </c>
      <c r="D82" s="408">
        <f>'2004'!G125</f>
        <v>2</v>
      </c>
      <c r="E82" s="353">
        <f>'2004'!H125</f>
        <v>4</v>
      </c>
      <c r="F82" s="353">
        <f>'2004'!I125</f>
        <v>9</v>
      </c>
      <c r="G82" s="353">
        <f>'2004'!J125</f>
        <v>11</v>
      </c>
      <c r="H82" s="353">
        <f>'2004'!K125</f>
        <v>8</v>
      </c>
      <c r="I82" s="353">
        <f>'2004'!L125</f>
        <v>0</v>
      </c>
      <c r="J82" s="353">
        <f t="shared" si="9"/>
        <v>34</v>
      </c>
      <c r="K82" s="419">
        <v>41411</v>
      </c>
      <c r="L82" s="408">
        <v>137</v>
      </c>
      <c r="M82" s="419">
        <v>41527</v>
      </c>
      <c r="N82" s="409">
        <v>254</v>
      </c>
      <c r="O82" s="353"/>
      <c r="P82" s="1"/>
      <c r="Q82" s="1"/>
    </row>
    <row r="83" spans="1:17" x14ac:dyDescent="0.3">
      <c r="A83" s="408">
        <v>2005</v>
      </c>
      <c r="B83" s="408">
        <f t="shared" si="10"/>
        <v>8</v>
      </c>
      <c r="C83" s="408">
        <f>'2005'!F125</f>
        <v>0</v>
      </c>
      <c r="D83" s="408">
        <f>'2005'!G125</f>
        <v>4</v>
      </c>
      <c r="E83" s="353">
        <f>'2005'!H125</f>
        <v>11</v>
      </c>
      <c r="F83" s="353">
        <f>'2005'!I125</f>
        <v>10</v>
      </c>
      <c r="G83" s="353">
        <f>'2005'!J125</f>
        <v>7</v>
      </c>
      <c r="H83" s="353">
        <f>'2005'!K125</f>
        <v>5</v>
      </c>
      <c r="I83" s="353">
        <f>'2005'!L125</f>
        <v>0</v>
      </c>
      <c r="J83" s="353">
        <f t="shared" si="9"/>
        <v>37</v>
      </c>
      <c r="K83" s="419">
        <v>41395</v>
      </c>
      <c r="L83" s="408">
        <v>121</v>
      </c>
      <c r="M83" s="419">
        <v>41526</v>
      </c>
      <c r="N83" s="409">
        <v>252</v>
      </c>
      <c r="O83" s="353"/>
      <c r="P83" s="1"/>
      <c r="Q83" s="1"/>
    </row>
    <row r="84" spans="1:17" x14ac:dyDescent="0.3">
      <c r="A84" s="408">
        <v>2006</v>
      </c>
      <c r="B84" s="408">
        <f t="shared" si="10"/>
        <v>1</v>
      </c>
      <c r="C84" s="408">
        <f>'2006'!F125</f>
        <v>0</v>
      </c>
      <c r="D84" s="408">
        <f>'2006'!G125</f>
        <v>0</v>
      </c>
      <c r="E84" s="353">
        <f>'2006'!H125</f>
        <v>10</v>
      </c>
      <c r="F84" s="353">
        <f>'2006'!I125</f>
        <v>26</v>
      </c>
      <c r="G84" s="353">
        <f>'2006'!J125</f>
        <v>2</v>
      </c>
      <c r="H84" s="353">
        <f>'2006'!K125</f>
        <v>9</v>
      </c>
      <c r="I84" s="353">
        <f>'2006'!L125</f>
        <v>0</v>
      </c>
      <c r="J84" s="353">
        <f t="shared" si="9"/>
        <v>47</v>
      </c>
      <c r="K84" s="419">
        <v>41433</v>
      </c>
      <c r="L84" s="408">
        <v>159</v>
      </c>
      <c r="M84" s="419">
        <v>41538</v>
      </c>
      <c r="N84" s="409">
        <v>264</v>
      </c>
      <c r="O84" s="353"/>
      <c r="P84" s="1"/>
      <c r="Q84" s="1"/>
    </row>
    <row r="85" spans="1:17" x14ac:dyDescent="0.3">
      <c r="A85" s="408">
        <v>2007</v>
      </c>
      <c r="B85" s="408">
        <f t="shared" si="10"/>
        <v>17</v>
      </c>
      <c r="C85" s="408">
        <f>'2007'!F125</f>
        <v>4</v>
      </c>
      <c r="D85" s="408">
        <f>'2007'!G125</f>
        <v>2</v>
      </c>
      <c r="E85" s="353">
        <f>'2007'!H125</f>
        <v>2</v>
      </c>
      <c r="F85" s="353">
        <f>'2007'!I125</f>
        <v>4</v>
      </c>
      <c r="G85" s="353">
        <f>'2007'!J125</f>
        <v>3</v>
      </c>
      <c r="H85" s="353">
        <f>'2007'!K125</f>
        <v>0</v>
      </c>
      <c r="I85" s="353">
        <f>'2007'!L125</f>
        <v>0</v>
      </c>
      <c r="J85" s="353">
        <f t="shared" si="9"/>
        <v>15</v>
      </c>
      <c r="K85" s="419">
        <v>41378</v>
      </c>
      <c r="L85" s="408">
        <v>104</v>
      </c>
      <c r="M85" s="419">
        <v>41491</v>
      </c>
      <c r="N85" s="409">
        <v>217</v>
      </c>
      <c r="O85" s="353"/>
      <c r="P85" s="1"/>
      <c r="Q85" s="1"/>
    </row>
    <row r="86" spans="1:17" x14ac:dyDescent="0.3">
      <c r="A86" s="408">
        <v>2008</v>
      </c>
      <c r="B86" s="408">
        <f t="shared" si="10"/>
        <v>15</v>
      </c>
      <c r="C86" s="408">
        <f>'2008'!F125</f>
        <v>0</v>
      </c>
      <c r="D86" s="408">
        <f>'2008'!G125</f>
        <v>7</v>
      </c>
      <c r="E86" s="353">
        <f>'2008'!H125</f>
        <v>3</v>
      </c>
      <c r="F86" s="353">
        <f>'2008'!I125</f>
        <v>8</v>
      </c>
      <c r="G86" s="353">
        <f>'2008'!J125</f>
        <v>4</v>
      </c>
      <c r="H86" s="353">
        <f>'2008'!K125</f>
        <v>2</v>
      </c>
      <c r="I86" s="353">
        <f>'2008'!L125</f>
        <v>0</v>
      </c>
      <c r="J86" s="353">
        <f t="shared" si="9"/>
        <v>24</v>
      </c>
      <c r="K86" s="419">
        <v>41402</v>
      </c>
      <c r="L86" s="408">
        <v>129</v>
      </c>
      <c r="M86" s="419">
        <v>41528</v>
      </c>
      <c r="N86" s="409">
        <v>255</v>
      </c>
      <c r="O86" s="353"/>
      <c r="P86" s="1"/>
      <c r="Q86" s="1"/>
    </row>
    <row r="87" spans="1:17" x14ac:dyDescent="0.3">
      <c r="A87" s="408">
        <v>2009</v>
      </c>
      <c r="B87" s="408">
        <f t="shared" si="10"/>
        <v>3</v>
      </c>
      <c r="C87" s="408">
        <f>'2009'!F125</f>
        <v>0</v>
      </c>
      <c r="D87" s="408">
        <f>'2009'!G125</f>
        <v>3</v>
      </c>
      <c r="E87" s="353">
        <f>'2009'!H125</f>
        <v>8</v>
      </c>
      <c r="F87" s="353">
        <f>'2009'!I125</f>
        <v>12</v>
      </c>
      <c r="G87" s="353">
        <f>'2009'!J125</f>
        <v>16</v>
      </c>
      <c r="H87" s="353">
        <f>'2009'!K125</f>
        <v>3</v>
      </c>
      <c r="I87" s="353">
        <f>'2009'!L125</f>
        <v>0</v>
      </c>
      <c r="J87" s="353">
        <f t="shared" si="9"/>
        <v>42</v>
      </c>
      <c r="K87" s="419">
        <v>41418</v>
      </c>
      <c r="L87" s="408">
        <v>144</v>
      </c>
      <c r="M87" s="419">
        <v>41536</v>
      </c>
      <c r="N87" s="409">
        <v>262</v>
      </c>
      <c r="O87" s="353"/>
      <c r="P87" s="1"/>
      <c r="Q87" s="1"/>
    </row>
    <row r="88" spans="1:17" x14ac:dyDescent="0.3">
      <c r="A88" s="408">
        <v>2010</v>
      </c>
      <c r="B88" s="408">
        <f t="shared" si="10"/>
        <v>9</v>
      </c>
      <c r="C88" s="408">
        <f>'2010'!F125</f>
        <v>1</v>
      </c>
      <c r="D88" s="408">
        <f>'2010'!G125</f>
        <v>3</v>
      </c>
      <c r="E88" s="353">
        <f>'2010'!H125</f>
        <v>11</v>
      </c>
      <c r="F88" s="353">
        <f>'2010'!I125</f>
        <v>15</v>
      </c>
      <c r="G88" s="353">
        <f>'2010'!J125</f>
        <v>5</v>
      </c>
      <c r="H88" s="353">
        <f>'2010'!K125</f>
        <v>1</v>
      </c>
      <c r="I88" s="353">
        <f>'2010'!L125</f>
        <v>0</v>
      </c>
      <c r="J88" s="353">
        <f t="shared" si="9"/>
        <v>36</v>
      </c>
      <c r="K88" s="419">
        <v>41393</v>
      </c>
      <c r="L88" s="408">
        <v>119</v>
      </c>
      <c r="M88" s="419">
        <v>41539</v>
      </c>
      <c r="N88" s="409">
        <v>265</v>
      </c>
      <c r="O88" s="353"/>
      <c r="P88" s="1"/>
      <c r="Q88" s="1"/>
    </row>
    <row r="89" spans="1:17" x14ac:dyDescent="0.3">
      <c r="A89" s="408">
        <v>2011</v>
      </c>
      <c r="B89" s="408">
        <f t="shared" si="10"/>
        <v>5</v>
      </c>
      <c r="C89" s="408">
        <f>'2011'!F125</f>
        <v>6</v>
      </c>
      <c r="D89" s="408">
        <f>'2011'!G125</f>
        <v>4</v>
      </c>
      <c r="E89" s="353">
        <f>'2011'!H125</f>
        <v>6</v>
      </c>
      <c r="F89" s="353">
        <f>'2011'!I125</f>
        <v>4</v>
      </c>
      <c r="G89" s="353">
        <f>'2011'!J125</f>
        <v>10</v>
      </c>
      <c r="H89" s="353">
        <f>'2011'!K125</f>
        <v>7</v>
      </c>
      <c r="I89" s="353">
        <f>'2011'!L125</f>
        <v>3</v>
      </c>
      <c r="J89" s="353">
        <f t="shared" si="9"/>
        <v>40</v>
      </c>
      <c r="K89" s="419">
        <v>41383</v>
      </c>
      <c r="L89" s="408">
        <v>109</v>
      </c>
      <c r="M89" s="419">
        <v>41550</v>
      </c>
      <c r="N89" s="409">
        <v>276</v>
      </c>
      <c r="O89" s="353"/>
      <c r="P89" s="1"/>
      <c r="Q89" s="1"/>
    </row>
    <row r="90" spans="1:17" x14ac:dyDescent="0.3">
      <c r="A90" s="408">
        <v>2012</v>
      </c>
      <c r="B90" s="408">
        <f t="shared" si="10"/>
        <v>13</v>
      </c>
      <c r="C90" s="408">
        <f>'2012'!F125</f>
        <v>0</v>
      </c>
      <c r="D90" s="408">
        <f>'2012'!G125</f>
        <v>4</v>
      </c>
      <c r="E90" s="353">
        <f>'2012'!H125</f>
        <v>2</v>
      </c>
      <c r="F90" s="353">
        <f>'2012'!I125</f>
        <v>6</v>
      </c>
      <c r="G90" s="353">
        <f>'2012'!J125</f>
        <v>14</v>
      </c>
      <c r="H90" s="353">
        <f>'2012'!K125</f>
        <v>3</v>
      </c>
      <c r="I90" s="353">
        <f>'2012'!L125</f>
        <v>0</v>
      </c>
      <c r="J90" s="353">
        <f t="shared" si="9"/>
        <v>29</v>
      </c>
      <c r="K90" s="419">
        <v>41418</v>
      </c>
      <c r="L90" s="408">
        <v>145</v>
      </c>
      <c r="M90" s="419">
        <v>41527</v>
      </c>
      <c r="N90" s="409">
        <v>254</v>
      </c>
      <c r="O90" s="353"/>
      <c r="P90" s="1"/>
      <c r="Q90" s="1"/>
    </row>
    <row r="91" spans="1:17" x14ac:dyDescent="0.3">
      <c r="A91" s="408">
        <v>2013</v>
      </c>
      <c r="B91" s="408">
        <f t="shared" si="10"/>
        <v>2</v>
      </c>
      <c r="C91" s="408">
        <f>'2013'!F125</f>
        <v>1</v>
      </c>
      <c r="D91" s="408">
        <f>'2013'!G125</f>
        <v>0</v>
      </c>
      <c r="E91" s="353">
        <f>'2013'!H125</f>
        <v>3</v>
      </c>
      <c r="F91" s="353">
        <f>'2013'!I125</f>
        <v>23</v>
      </c>
      <c r="G91" s="353">
        <f>'2013'!J125</f>
        <v>13</v>
      </c>
      <c r="H91" s="353">
        <f>'2013'!K125</f>
        <v>3</v>
      </c>
      <c r="I91" s="353">
        <f>'2013'!L125</f>
        <v>0</v>
      </c>
      <c r="J91" s="353">
        <f t="shared" si="9"/>
        <v>43</v>
      </c>
      <c r="K91" s="419">
        <v>41385</v>
      </c>
      <c r="L91" s="408">
        <v>111</v>
      </c>
      <c r="M91" s="421" t="s">
        <v>725</v>
      </c>
      <c r="N91" s="422">
        <v>249</v>
      </c>
      <c r="O91" s="353"/>
      <c r="P91" s="1"/>
      <c r="Q91" s="1"/>
    </row>
    <row r="92" spans="1:17" x14ac:dyDescent="0.3">
      <c r="A92" s="408">
        <v>2014</v>
      </c>
      <c r="B92" s="408">
        <f t="shared" si="10"/>
        <v>13</v>
      </c>
      <c r="C92" s="408">
        <v>0</v>
      </c>
      <c r="D92" s="408">
        <v>1</v>
      </c>
      <c r="E92" s="353">
        <v>7</v>
      </c>
      <c r="F92" s="353">
        <v>11</v>
      </c>
      <c r="G92" s="353">
        <v>3</v>
      </c>
      <c r="H92" s="353">
        <v>7</v>
      </c>
      <c r="I92" s="353">
        <v>0</v>
      </c>
      <c r="J92" s="353">
        <f t="shared" si="9"/>
        <v>29</v>
      </c>
      <c r="K92" s="419">
        <v>41774</v>
      </c>
      <c r="L92" s="408">
        <v>135</v>
      </c>
      <c r="M92" s="421" t="s">
        <v>758</v>
      </c>
      <c r="N92" s="422">
        <v>264</v>
      </c>
      <c r="O92" s="353"/>
      <c r="P92" s="1"/>
      <c r="Q92" s="1"/>
    </row>
    <row r="93" spans="1:17" x14ac:dyDescent="0.3">
      <c r="A93" s="408">
        <v>2015</v>
      </c>
      <c r="B93" s="408">
        <f t="shared" si="10"/>
        <v>12</v>
      </c>
      <c r="C93" s="408">
        <v>1</v>
      </c>
      <c r="D93" s="408">
        <v>0</v>
      </c>
      <c r="E93" s="353">
        <v>7</v>
      </c>
      <c r="F93" s="353">
        <v>9</v>
      </c>
      <c r="G93" s="353">
        <v>15</v>
      </c>
      <c r="H93" s="353">
        <v>0</v>
      </c>
      <c r="I93" s="353">
        <v>0</v>
      </c>
      <c r="J93" s="353">
        <f t="shared" si="9"/>
        <v>32</v>
      </c>
      <c r="K93" s="419">
        <v>42109</v>
      </c>
      <c r="L93" s="408">
        <v>105</v>
      </c>
      <c r="M93" s="421" t="s">
        <v>759</v>
      </c>
      <c r="N93" s="409">
        <v>234</v>
      </c>
      <c r="O93" s="353"/>
      <c r="P93" s="1"/>
      <c r="Q93" s="1"/>
    </row>
    <row r="94" spans="1:17" x14ac:dyDescent="0.3">
      <c r="A94" s="408">
        <v>2016</v>
      </c>
      <c r="B94" s="408">
        <f t="shared" si="10"/>
        <v>11</v>
      </c>
      <c r="C94" s="408">
        <v>0</v>
      </c>
      <c r="D94" s="408">
        <v>1</v>
      </c>
      <c r="E94" s="353">
        <v>3</v>
      </c>
      <c r="F94" s="353">
        <v>10</v>
      </c>
      <c r="G94" s="353">
        <v>12</v>
      </c>
      <c r="H94" s="353">
        <v>7</v>
      </c>
      <c r="I94" s="353">
        <v>0</v>
      </c>
      <c r="J94" s="353">
        <f t="shared" si="9"/>
        <v>33</v>
      </c>
      <c r="K94" s="419">
        <v>43228</v>
      </c>
      <c r="L94" s="408">
        <v>129</v>
      </c>
      <c r="M94" s="421" t="s">
        <v>784</v>
      </c>
      <c r="N94" s="409">
        <v>258</v>
      </c>
      <c r="O94" s="353"/>
      <c r="P94" s="1"/>
      <c r="Q94" s="1"/>
    </row>
    <row r="95" spans="1:17" x14ac:dyDescent="0.3">
      <c r="A95" s="408">
        <v>2017</v>
      </c>
      <c r="B95" s="408">
        <f t="shared" si="10"/>
        <v>6</v>
      </c>
      <c r="C95" s="408">
        <v>1</v>
      </c>
      <c r="D95" s="408">
        <v>8</v>
      </c>
      <c r="E95" s="353">
        <v>12</v>
      </c>
      <c r="F95" s="353">
        <v>10</v>
      </c>
      <c r="G95" s="353">
        <v>6</v>
      </c>
      <c r="H95" s="353">
        <v>0</v>
      </c>
      <c r="I95" s="353">
        <v>2</v>
      </c>
      <c r="J95" s="353">
        <f t="shared" si="9"/>
        <v>39</v>
      </c>
      <c r="K95" s="419">
        <v>43199</v>
      </c>
      <c r="L95" s="408">
        <v>99</v>
      </c>
      <c r="M95" s="421" t="s">
        <v>785</v>
      </c>
      <c r="N95" s="409">
        <v>233</v>
      </c>
      <c r="O95" s="353"/>
      <c r="P95" s="1"/>
      <c r="Q95" s="1"/>
    </row>
    <row r="96" spans="1:17" x14ac:dyDescent="0.3">
      <c r="A96" s="408">
        <v>2018</v>
      </c>
      <c r="B96" s="408"/>
      <c r="C96" s="408"/>
      <c r="D96" s="408"/>
      <c r="E96" s="353"/>
      <c r="F96" s="353"/>
      <c r="G96" s="353"/>
      <c r="H96" s="353"/>
      <c r="I96" s="353"/>
      <c r="J96" s="353"/>
      <c r="K96" s="419">
        <v>43209</v>
      </c>
      <c r="L96" s="408">
        <v>109</v>
      </c>
      <c r="M96" s="421"/>
      <c r="N96" s="409"/>
      <c r="O96" s="353"/>
      <c r="P96" s="1"/>
      <c r="Q96" s="1"/>
    </row>
    <row r="97" spans="1:17" x14ac:dyDescent="0.3">
      <c r="A97" s="408">
        <v>2019</v>
      </c>
      <c r="B97" s="408"/>
      <c r="C97" s="408"/>
      <c r="D97" s="408"/>
      <c r="E97" s="353"/>
      <c r="F97" s="353"/>
      <c r="G97" s="353"/>
      <c r="H97" s="353"/>
      <c r="I97" s="353"/>
      <c r="J97" s="353"/>
      <c r="K97" s="419">
        <v>45402</v>
      </c>
      <c r="L97" s="408">
        <v>110</v>
      </c>
      <c r="M97" s="421"/>
      <c r="N97" s="409"/>
      <c r="O97" s="353"/>
      <c r="P97" s="1"/>
      <c r="Q97" s="1"/>
    </row>
    <row r="98" spans="1:17" x14ac:dyDescent="0.3">
      <c r="A98" s="408">
        <v>2020</v>
      </c>
      <c r="B98" s="408"/>
      <c r="C98" s="408"/>
      <c r="D98" s="408"/>
      <c r="E98" s="353"/>
      <c r="F98" s="353"/>
      <c r="G98" s="353"/>
      <c r="H98" s="353"/>
      <c r="I98" s="353"/>
      <c r="J98" s="353"/>
      <c r="K98" s="419">
        <v>45390</v>
      </c>
      <c r="L98" s="408">
        <v>98</v>
      </c>
      <c r="M98" s="421"/>
      <c r="N98" s="409"/>
      <c r="O98" s="353"/>
      <c r="P98" s="1"/>
      <c r="Q98" s="1"/>
    </row>
    <row r="99" spans="1:17" x14ac:dyDescent="0.3">
      <c r="A99" s="408">
        <v>2021</v>
      </c>
      <c r="B99" s="408"/>
      <c r="C99" s="408"/>
      <c r="D99" s="408"/>
      <c r="E99" s="353"/>
      <c r="F99" s="353"/>
      <c r="G99" s="353"/>
      <c r="H99" s="353"/>
      <c r="I99" s="353"/>
      <c r="J99" s="353"/>
      <c r="K99" s="419">
        <v>45382</v>
      </c>
      <c r="L99" s="408">
        <v>90</v>
      </c>
      <c r="M99" s="421"/>
      <c r="N99" s="409"/>
      <c r="O99" s="353"/>
      <c r="P99" s="1"/>
      <c r="Q99" s="1"/>
    </row>
    <row r="100" spans="1:17" x14ac:dyDescent="0.3">
      <c r="A100" s="408">
        <v>2022</v>
      </c>
      <c r="B100" s="408"/>
      <c r="C100" s="408"/>
      <c r="D100" s="408"/>
      <c r="E100" s="353"/>
      <c r="F100" s="353"/>
      <c r="G100" s="353"/>
      <c r="H100" s="353"/>
      <c r="I100" s="353"/>
      <c r="J100" s="353"/>
      <c r="K100" s="419">
        <v>45427</v>
      </c>
      <c r="L100" s="408">
        <v>135</v>
      </c>
      <c r="M100" s="421"/>
      <c r="N100" s="409"/>
      <c r="O100" s="353"/>
      <c r="P100" s="1"/>
      <c r="Q100" s="1"/>
    </row>
    <row r="101" spans="1:17" x14ac:dyDescent="0.3">
      <c r="A101" s="408">
        <v>2023</v>
      </c>
      <c r="B101" s="408"/>
      <c r="C101" s="408"/>
      <c r="D101" s="408"/>
      <c r="E101" s="353"/>
      <c r="F101" s="353"/>
      <c r="G101" s="353"/>
      <c r="H101" s="353"/>
      <c r="I101" s="353"/>
      <c r="J101" s="353"/>
      <c r="K101" s="419">
        <v>45443</v>
      </c>
      <c r="L101" s="408">
        <v>151</v>
      </c>
      <c r="M101" s="421"/>
      <c r="N101" s="409"/>
      <c r="O101" s="353"/>
      <c r="P101" s="1"/>
      <c r="Q101" s="1"/>
    </row>
    <row r="102" spans="1:17" x14ac:dyDescent="0.3">
      <c r="A102" s="408">
        <v>2024</v>
      </c>
      <c r="B102" s="408"/>
      <c r="C102" s="408"/>
      <c r="D102" s="408"/>
      <c r="E102" s="353"/>
      <c r="F102" s="353"/>
      <c r="G102" s="353"/>
      <c r="H102" s="353"/>
      <c r="I102" s="353"/>
      <c r="J102" s="353"/>
      <c r="K102" s="419"/>
      <c r="L102" s="408"/>
      <c r="M102" s="421"/>
      <c r="N102" s="409"/>
      <c r="O102" s="353"/>
      <c r="P102" s="1"/>
      <c r="Q102" s="1"/>
    </row>
    <row r="103" spans="1:17" s="387" customFormat="1" x14ac:dyDescent="0.3">
      <c r="A103" s="407" t="s">
        <v>571</v>
      </c>
      <c r="B103" s="407"/>
      <c r="C103" s="404">
        <f>AVERAGE(C79:C95)</f>
        <v>0.82352941176470584</v>
      </c>
      <c r="D103" s="404">
        <f t="shared" ref="D103:I103" si="11">AVERAGE(D79:D95)</f>
        <v>3.0588235294117645</v>
      </c>
      <c r="E103" s="404">
        <f t="shared" si="11"/>
        <v>6</v>
      </c>
      <c r="F103" s="404">
        <f t="shared" si="11"/>
        <v>10.882352941176471</v>
      </c>
      <c r="G103" s="404">
        <f t="shared" si="11"/>
        <v>9.3529411764705888</v>
      </c>
      <c r="H103" s="404">
        <f t="shared" si="11"/>
        <v>3.7058823529411766</v>
      </c>
      <c r="I103" s="404">
        <f t="shared" si="11"/>
        <v>0.35294117647058826</v>
      </c>
      <c r="J103" s="404">
        <f t="shared" si="9"/>
        <v>34.17647058823529</v>
      </c>
      <c r="K103" s="418">
        <v>41396</v>
      </c>
      <c r="L103" s="407">
        <f>AVERAGE(L81:L101)</f>
        <v>122.04761904761905</v>
      </c>
      <c r="M103" s="418">
        <v>41526</v>
      </c>
      <c r="N103" s="420">
        <f>AVERAGE(N81:N95)</f>
        <v>253.46666666666667</v>
      </c>
      <c r="O103" s="404"/>
    </row>
    <row r="105" spans="1:17" x14ac:dyDescent="0.3">
      <c r="A105" s="406" t="s">
        <v>688</v>
      </c>
      <c r="B105" s="406"/>
      <c r="C105" s="406"/>
      <c r="D105" s="406"/>
      <c r="E105" s="403"/>
      <c r="F105" s="403"/>
      <c r="G105" s="403"/>
      <c r="H105" s="403"/>
      <c r="I105" s="403"/>
      <c r="J105" s="403"/>
    </row>
    <row r="106" spans="1:17" x14ac:dyDescent="0.3">
      <c r="A106" s="407" t="s">
        <v>86</v>
      </c>
      <c r="B106" s="407" t="s">
        <v>638</v>
      </c>
      <c r="C106" s="410"/>
      <c r="D106" s="407" t="s">
        <v>6</v>
      </c>
      <c r="E106" s="404" t="s">
        <v>7</v>
      </c>
      <c r="F106" s="404" t="s">
        <v>8</v>
      </c>
      <c r="G106" s="404" t="s">
        <v>9</v>
      </c>
      <c r="H106" s="404" t="s">
        <v>10</v>
      </c>
      <c r="I106" s="412"/>
      <c r="J106" s="404" t="s">
        <v>680</v>
      </c>
    </row>
    <row r="107" spans="1:17" x14ac:dyDescent="0.3">
      <c r="A107" s="407" t="s">
        <v>683</v>
      </c>
      <c r="B107" s="407"/>
      <c r="C107" s="410"/>
      <c r="D107" s="407">
        <v>0</v>
      </c>
      <c r="E107" s="404">
        <v>0</v>
      </c>
      <c r="F107" s="404">
        <v>1</v>
      </c>
      <c r="G107" s="404">
        <v>2</v>
      </c>
      <c r="H107" s="404">
        <v>0</v>
      </c>
      <c r="I107" s="412"/>
      <c r="J107" s="353">
        <f>SUM(D107:H107)</f>
        <v>3</v>
      </c>
    </row>
    <row r="108" spans="1:17" x14ac:dyDescent="0.3">
      <c r="A108" s="408">
        <v>2001</v>
      </c>
      <c r="B108" s="408">
        <f>RANK(J108,J$108:J$124,0)</f>
        <v>3</v>
      </c>
      <c r="C108" s="411"/>
      <c r="D108" s="408">
        <f>'2001'!G34</f>
        <v>0</v>
      </c>
      <c r="E108" s="353">
        <f>'2001'!H34</f>
        <v>2</v>
      </c>
      <c r="F108" s="353">
        <f>'2001'!I34</f>
        <v>4</v>
      </c>
      <c r="G108" s="353">
        <f>'2001'!J34</f>
        <v>6</v>
      </c>
      <c r="H108" s="353">
        <f>'2001'!K34</f>
        <v>0</v>
      </c>
      <c r="I108" s="413"/>
      <c r="J108" s="353">
        <f t="shared" ref="J108:J126" si="12">SUM(D108:H108)</f>
        <v>12</v>
      </c>
    </row>
    <row r="109" spans="1:17" x14ac:dyDescent="0.3">
      <c r="A109" s="408">
        <v>2002</v>
      </c>
      <c r="B109" s="408">
        <f t="shared" ref="B109:B124" si="13">RANK(J109,J$108:J$124,0)</f>
        <v>12</v>
      </c>
      <c r="C109" s="411"/>
      <c r="D109" s="408">
        <f>'2002'!G46</f>
        <v>0</v>
      </c>
      <c r="E109" s="353">
        <f>'2002'!H46</f>
        <v>0</v>
      </c>
      <c r="F109" s="353">
        <f>'2002'!I46</f>
        <v>2</v>
      </c>
      <c r="G109" s="353">
        <f>'2002'!J46</f>
        <v>3</v>
      </c>
      <c r="H109" s="353">
        <f>'2002'!K46</f>
        <v>0</v>
      </c>
      <c r="I109" s="413"/>
      <c r="J109" s="353">
        <f t="shared" si="12"/>
        <v>5</v>
      </c>
    </row>
    <row r="110" spans="1:17" x14ac:dyDescent="0.3">
      <c r="A110" s="408">
        <v>2003</v>
      </c>
      <c r="B110" s="408">
        <f t="shared" si="13"/>
        <v>2</v>
      </c>
      <c r="C110" s="411"/>
      <c r="D110" s="408">
        <f>'2003'!G131</f>
        <v>0</v>
      </c>
      <c r="E110" s="353">
        <f>'2003'!H131</f>
        <v>0</v>
      </c>
      <c r="F110" s="353">
        <f>'2003'!I131</f>
        <v>3</v>
      </c>
      <c r="G110" s="353">
        <f>'2003'!J131</f>
        <v>10</v>
      </c>
      <c r="H110" s="353">
        <f>'2003'!K131</f>
        <v>2</v>
      </c>
      <c r="I110" s="413"/>
      <c r="J110" s="353">
        <f t="shared" si="12"/>
        <v>15</v>
      </c>
    </row>
    <row r="111" spans="1:17" x14ac:dyDescent="0.3">
      <c r="A111" s="408">
        <v>2004</v>
      </c>
      <c r="B111" s="408">
        <f t="shared" si="13"/>
        <v>15</v>
      </c>
      <c r="C111" s="411"/>
      <c r="D111" s="408">
        <f>'2004'!G144</f>
        <v>0</v>
      </c>
      <c r="E111" s="353">
        <f>'2004'!H144</f>
        <v>1</v>
      </c>
      <c r="F111" s="353">
        <f>'2004'!I144</f>
        <v>1</v>
      </c>
      <c r="G111" s="353">
        <f>'2004'!J144</f>
        <v>2</v>
      </c>
      <c r="H111" s="353">
        <f>'2004'!K144</f>
        <v>0</v>
      </c>
      <c r="I111" s="413"/>
      <c r="J111" s="353">
        <f t="shared" si="12"/>
        <v>4</v>
      </c>
    </row>
    <row r="112" spans="1:17" x14ac:dyDescent="0.3">
      <c r="A112" s="408">
        <v>2005</v>
      </c>
      <c r="B112" s="408">
        <f t="shared" si="13"/>
        <v>11</v>
      </c>
      <c r="C112" s="411"/>
      <c r="D112" s="408">
        <f>'2005'!G144</f>
        <v>1</v>
      </c>
      <c r="E112" s="353">
        <f>'2005'!H144</f>
        <v>4</v>
      </c>
      <c r="F112" s="353">
        <f>'2005'!I144</f>
        <v>0</v>
      </c>
      <c r="G112" s="353">
        <f>'2005'!J144</f>
        <v>1</v>
      </c>
      <c r="H112" s="353">
        <f>'2005'!K144</f>
        <v>0</v>
      </c>
      <c r="I112" s="413"/>
      <c r="J112" s="353">
        <f t="shared" si="12"/>
        <v>6</v>
      </c>
    </row>
    <row r="113" spans="1:15" x14ac:dyDescent="0.3">
      <c r="A113" s="408">
        <v>2006</v>
      </c>
      <c r="B113" s="408">
        <f t="shared" si="13"/>
        <v>1</v>
      </c>
      <c r="C113" s="411"/>
      <c r="D113" s="408">
        <f>'2006'!G144</f>
        <v>0</v>
      </c>
      <c r="E113" s="353">
        <f>'2006'!H144</f>
        <v>3</v>
      </c>
      <c r="F113" s="353">
        <f>'2006'!I144</f>
        <v>13</v>
      </c>
      <c r="G113" s="353">
        <f>'2006'!J144</f>
        <v>0</v>
      </c>
      <c r="H113" s="353">
        <f>'2006'!K144</f>
        <v>0</v>
      </c>
      <c r="I113" s="413"/>
      <c r="J113" s="353">
        <f t="shared" si="12"/>
        <v>16</v>
      </c>
    </row>
    <row r="114" spans="1:15" x14ac:dyDescent="0.3">
      <c r="A114" s="408">
        <v>2007</v>
      </c>
      <c r="B114" s="408">
        <f t="shared" si="13"/>
        <v>17</v>
      </c>
      <c r="C114" s="411"/>
      <c r="D114" s="408">
        <f>'2007'!G144</f>
        <v>0</v>
      </c>
      <c r="E114" s="353">
        <f>'2007'!H144</f>
        <v>0</v>
      </c>
      <c r="F114" s="353">
        <f>'2007'!I144</f>
        <v>1</v>
      </c>
      <c r="G114" s="353">
        <f>'2007'!J144</f>
        <v>1</v>
      </c>
      <c r="H114" s="353">
        <f>'2007'!K144</f>
        <v>0</v>
      </c>
      <c r="I114" s="413"/>
      <c r="J114" s="353">
        <f t="shared" si="12"/>
        <v>2</v>
      </c>
    </row>
    <row r="115" spans="1:15" x14ac:dyDescent="0.3">
      <c r="A115" s="408">
        <v>2008</v>
      </c>
      <c r="B115" s="408">
        <f t="shared" si="13"/>
        <v>16</v>
      </c>
      <c r="C115" s="411"/>
      <c r="D115" s="408">
        <f>'2008'!G144</f>
        <v>0</v>
      </c>
      <c r="E115" s="353">
        <f>'2008'!H144</f>
        <v>0</v>
      </c>
      <c r="F115" s="353">
        <f>'2008'!I144</f>
        <v>2</v>
      </c>
      <c r="G115" s="353">
        <f>'2008'!J144</f>
        <v>1</v>
      </c>
      <c r="H115" s="353">
        <f>'2008'!K144</f>
        <v>0</v>
      </c>
      <c r="I115" s="413"/>
      <c r="J115" s="353">
        <f t="shared" si="12"/>
        <v>3</v>
      </c>
    </row>
    <row r="116" spans="1:15" x14ac:dyDescent="0.3">
      <c r="A116" s="408">
        <v>2009</v>
      </c>
      <c r="B116" s="408">
        <f t="shared" si="13"/>
        <v>8</v>
      </c>
      <c r="C116" s="411"/>
      <c r="D116" s="408">
        <f>'2009'!G144</f>
        <v>0</v>
      </c>
      <c r="E116" s="353">
        <f>'2009'!H144</f>
        <v>2</v>
      </c>
      <c r="F116" s="353">
        <f>'2009'!I144</f>
        <v>1</v>
      </c>
      <c r="G116" s="353">
        <f>'2009'!J144</f>
        <v>3</v>
      </c>
      <c r="H116" s="353">
        <f>'2009'!K144</f>
        <v>1</v>
      </c>
      <c r="I116" s="413"/>
      <c r="J116" s="353">
        <f t="shared" si="12"/>
        <v>7</v>
      </c>
    </row>
    <row r="117" spans="1:15" x14ac:dyDescent="0.3">
      <c r="A117" s="408">
        <v>2010</v>
      </c>
      <c r="B117" s="408">
        <f t="shared" si="13"/>
        <v>4</v>
      </c>
      <c r="C117" s="411"/>
      <c r="D117" s="408">
        <f>'2010'!G144</f>
        <v>0</v>
      </c>
      <c r="E117" s="353">
        <f>'2010'!H144</f>
        <v>3</v>
      </c>
      <c r="F117" s="353">
        <f>'2010'!I144</f>
        <v>6</v>
      </c>
      <c r="G117" s="353">
        <f>'2010'!J144</f>
        <v>0</v>
      </c>
      <c r="H117" s="353">
        <f>'2010'!K144</f>
        <v>0</v>
      </c>
      <c r="I117" s="413"/>
      <c r="J117" s="353">
        <f t="shared" si="12"/>
        <v>9</v>
      </c>
    </row>
    <row r="118" spans="1:15" x14ac:dyDescent="0.3">
      <c r="A118" s="408">
        <v>2011</v>
      </c>
      <c r="B118" s="408">
        <f t="shared" si="13"/>
        <v>12</v>
      </c>
      <c r="C118" s="411"/>
      <c r="D118" s="408">
        <f>'2011'!G144</f>
        <v>0</v>
      </c>
      <c r="E118" s="353">
        <f>'2011'!H144</f>
        <v>3</v>
      </c>
      <c r="F118" s="353">
        <f>'2011'!I144</f>
        <v>1</v>
      </c>
      <c r="G118" s="353">
        <f>'2011'!J144</f>
        <v>0</v>
      </c>
      <c r="H118" s="353">
        <f>'2011'!K144</f>
        <v>1</v>
      </c>
      <c r="I118" s="413"/>
      <c r="J118" s="353">
        <f t="shared" si="12"/>
        <v>5</v>
      </c>
    </row>
    <row r="119" spans="1:15" x14ac:dyDescent="0.3">
      <c r="A119" s="408">
        <v>2012</v>
      </c>
      <c r="B119" s="408">
        <f t="shared" si="13"/>
        <v>8</v>
      </c>
      <c r="C119" s="411"/>
      <c r="D119" s="408">
        <f>'2012'!G144</f>
        <v>0</v>
      </c>
      <c r="E119" s="353">
        <f>'2012'!H144</f>
        <v>1</v>
      </c>
      <c r="F119" s="353">
        <f>'2012'!I144</f>
        <v>2</v>
      </c>
      <c r="G119" s="353">
        <f>'2012'!J144</f>
        <v>3</v>
      </c>
      <c r="H119" s="353">
        <f>'2012'!K144</f>
        <v>1</v>
      </c>
      <c r="I119" s="413"/>
      <c r="J119" s="353">
        <f t="shared" si="12"/>
        <v>7</v>
      </c>
    </row>
    <row r="120" spans="1:15" x14ac:dyDescent="0.3">
      <c r="A120" s="408">
        <v>2013</v>
      </c>
      <c r="B120" s="408">
        <f t="shared" si="13"/>
        <v>6</v>
      </c>
      <c r="C120" s="411"/>
      <c r="D120" s="408">
        <f>'2013'!G144</f>
        <v>0</v>
      </c>
      <c r="E120" s="353">
        <f>'2013'!H144</f>
        <v>0</v>
      </c>
      <c r="F120" s="353">
        <f>'2013'!I144</f>
        <v>3</v>
      </c>
      <c r="G120" s="353">
        <f>'2013'!J144</f>
        <v>3</v>
      </c>
      <c r="H120" s="353">
        <f>'2013'!K144</f>
        <v>2</v>
      </c>
      <c r="I120" s="413"/>
      <c r="J120" s="353">
        <f t="shared" si="12"/>
        <v>8</v>
      </c>
    </row>
    <row r="121" spans="1:15" x14ac:dyDescent="0.3">
      <c r="A121" s="408">
        <v>2014</v>
      </c>
      <c r="B121" s="408">
        <f t="shared" si="13"/>
        <v>12</v>
      </c>
      <c r="C121" s="411"/>
      <c r="D121" s="408">
        <v>0</v>
      </c>
      <c r="E121" s="353">
        <v>0</v>
      </c>
      <c r="F121" s="353">
        <v>5</v>
      </c>
      <c r="G121" s="353">
        <v>0</v>
      </c>
      <c r="H121" s="353">
        <v>0</v>
      </c>
      <c r="I121" s="413"/>
      <c r="J121" s="353">
        <f t="shared" si="12"/>
        <v>5</v>
      </c>
    </row>
    <row r="122" spans="1:15" x14ac:dyDescent="0.3">
      <c r="A122" s="408">
        <v>2015</v>
      </c>
      <c r="B122" s="408">
        <f t="shared" si="13"/>
        <v>6</v>
      </c>
      <c r="C122" s="411"/>
      <c r="D122" s="408">
        <v>0</v>
      </c>
      <c r="E122" s="353">
        <v>2</v>
      </c>
      <c r="F122" s="353">
        <v>3</v>
      </c>
      <c r="G122" s="353">
        <v>3</v>
      </c>
      <c r="H122" s="353">
        <v>0</v>
      </c>
      <c r="I122" s="413"/>
      <c r="J122" s="353">
        <f t="shared" si="12"/>
        <v>8</v>
      </c>
    </row>
    <row r="123" spans="1:15" x14ac:dyDescent="0.3">
      <c r="A123" s="408">
        <v>2016</v>
      </c>
      <c r="B123" s="408">
        <f t="shared" si="13"/>
        <v>8</v>
      </c>
      <c r="C123" s="411"/>
      <c r="D123" s="408">
        <v>0</v>
      </c>
      <c r="E123" s="353">
        <v>0</v>
      </c>
      <c r="F123" s="353">
        <v>1</v>
      </c>
      <c r="G123" s="353">
        <v>4</v>
      </c>
      <c r="H123" s="353">
        <v>2</v>
      </c>
      <c r="I123" s="413"/>
      <c r="J123" s="353">
        <f t="shared" si="12"/>
        <v>7</v>
      </c>
    </row>
    <row r="124" spans="1:15" x14ac:dyDescent="0.3">
      <c r="A124" s="408">
        <v>2017</v>
      </c>
      <c r="B124" s="408">
        <f t="shared" si="13"/>
        <v>4</v>
      </c>
      <c r="C124" s="411"/>
      <c r="D124" s="408">
        <v>0</v>
      </c>
      <c r="E124" s="353">
        <v>3</v>
      </c>
      <c r="F124" s="353">
        <v>4</v>
      </c>
      <c r="G124" s="353">
        <v>2</v>
      </c>
      <c r="H124" s="353">
        <v>0</v>
      </c>
      <c r="I124" s="413"/>
      <c r="J124" s="353">
        <f t="shared" si="12"/>
        <v>9</v>
      </c>
    </row>
    <row r="125" spans="1:15" x14ac:dyDescent="0.3">
      <c r="A125" s="408">
        <v>2018</v>
      </c>
      <c r="B125" s="408"/>
      <c r="C125" s="411"/>
      <c r="D125" s="408"/>
      <c r="E125" s="353"/>
      <c r="F125" s="353"/>
      <c r="G125" s="353"/>
      <c r="H125" s="353"/>
      <c r="I125" s="413"/>
      <c r="J125" s="353"/>
    </row>
    <row r="126" spans="1:15" s="387" customFormat="1" x14ac:dyDescent="0.3">
      <c r="A126" s="407" t="s">
        <v>571</v>
      </c>
      <c r="B126" s="407"/>
      <c r="C126" s="412"/>
      <c r="D126" s="404">
        <f>AVERAGE(D108:D124)</f>
        <v>5.8823529411764705E-2</v>
      </c>
      <c r="E126" s="404">
        <f>AVERAGE(E108:E124)</f>
        <v>1.411764705882353</v>
      </c>
      <c r="F126" s="404">
        <f>AVERAGE(F108:F124)</f>
        <v>3.0588235294117645</v>
      </c>
      <c r="G126" s="404">
        <f>AVERAGE(G108:G124)</f>
        <v>2.4705882352941178</v>
      </c>
      <c r="H126" s="404">
        <f>AVERAGE(H108:H124)</f>
        <v>0.52941176470588236</v>
      </c>
      <c r="I126" s="412"/>
      <c r="J126" s="404">
        <f t="shared" si="12"/>
        <v>7.5294117647058822</v>
      </c>
      <c r="K126" s="404"/>
      <c r="L126" s="404"/>
      <c r="M126" s="404"/>
      <c r="N126" s="404"/>
      <c r="O126" s="404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35410-9E60-4880-8CF2-95DFA45BD527}">
  <dimension ref="A1:H28"/>
  <sheetViews>
    <sheetView workbookViewId="0">
      <selection activeCell="R18" sqref="R18"/>
    </sheetView>
  </sheetViews>
  <sheetFormatPr baseColWidth="10" defaultRowHeight="14.4" x14ac:dyDescent="0.3"/>
  <sheetData>
    <row r="1" spans="1:8" x14ac:dyDescent="0.3">
      <c r="A1" s="406" t="s">
        <v>687</v>
      </c>
      <c r="B1" s="403"/>
      <c r="C1" s="403"/>
      <c r="D1" s="403"/>
      <c r="E1" s="403"/>
      <c r="F1" s="403"/>
      <c r="G1" s="397"/>
      <c r="H1" s="397"/>
    </row>
    <row r="2" spans="1:8" x14ac:dyDescent="0.3">
      <c r="A2" s="407" t="s">
        <v>86</v>
      </c>
      <c r="B2" s="417" t="s">
        <v>718</v>
      </c>
      <c r="C2" s="404" t="s">
        <v>717</v>
      </c>
      <c r="D2" s="417" t="s">
        <v>719</v>
      </c>
      <c r="E2" s="404" t="s">
        <v>717</v>
      </c>
      <c r="F2" s="404"/>
      <c r="G2" s="387"/>
      <c r="H2" s="387"/>
    </row>
    <row r="3" spans="1:8" x14ac:dyDescent="0.3">
      <c r="A3" s="407" t="s">
        <v>683</v>
      </c>
      <c r="B3" s="418"/>
      <c r="C3" s="407"/>
      <c r="D3" s="418"/>
      <c r="E3" s="420"/>
      <c r="F3" s="404"/>
      <c r="G3" s="387"/>
      <c r="H3" s="387"/>
    </row>
    <row r="4" spans="1:8" x14ac:dyDescent="0.3">
      <c r="A4" s="408">
        <v>2001</v>
      </c>
      <c r="B4" s="419"/>
      <c r="C4" s="408"/>
      <c r="D4" s="419"/>
      <c r="E4" s="409"/>
      <c r="F4" s="353"/>
      <c r="G4" s="1"/>
      <c r="H4" s="1"/>
    </row>
    <row r="5" spans="1:8" x14ac:dyDescent="0.3">
      <c r="A5" s="408">
        <v>2002</v>
      </c>
      <c r="B5" s="419"/>
      <c r="C5" s="408"/>
      <c r="D5" s="419"/>
      <c r="E5" s="409"/>
      <c r="F5" s="353"/>
      <c r="G5" s="1"/>
      <c r="H5" s="1"/>
    </row>
    <row r="6" spans="1:8" x14ac:dyDescent="0.3">
      <c r="A6" s="408">
        <v>2003</v>
      </c>
      <c r="B6" s="419">
        <v>41398</v>
      </c>
      <c r="C6" s="408">
        <v>124</v>
      </c>
      <c r="D6" s="419">
        <v>41539</v>
      </c>
      <c r="E6" s="409">
        <v>265</v>
      </c>
      <c r="F6" s="353"/>
      <c r="G6" s="1"/>
      <c r="H6" s="1"/>
    </row>
    <row r="7" spans="1:8" x14ac:dyDescent="0.3">
      <c r="A7" s="408">
        <v>2004</v>
      </c>
      <c r="B7" s="419">
        <v>41411</v>
      </c>
      <c r="C7" s="408">
        <v>137</v>
      </c>
      <c r="D7" s="419">
        <v>41527</v>
      </c>
      <c r="E7" s="409">
        <v>254</v>
      </c>
      <c r="F7" s="353"/>
      <c r="G7" s="1"/>
      <c r="H7" s="1"/>
    </row>
    <row r="8" spans="1:8" x14ac:dyDescent="0.3">
      <c r="A8" s="408">
        <v>2005</v>
      </c>
      <c r="B8" s="419">
        <v>41395</v>
      </c>
      <c r="C8" s="408">
        <v>121</v>
      </c>
      <c r="D8" s="419">
        <v>41526</v>
      </c>
      <c r="E8" s="409">
        <v>252</v>
      </c>
      <c r="F8" s="353"/>
      <c r="G8" s="1"/>
      <c r="H8" s="1"/>
    </row>
    <row r="9" spans="1:8" x14ac:dyDescent="0.3">
      <c r="A9" s="408">
        <v>2006</v>
      </c>
      <c r="B9" s="419">
        <v>41433</v>
      </c>
      <c r="C9" s="408">
        <v>159</v>
      </c>
      <c r="D9" s="419">
        <v>41538</v>
      </c>
      <c r="E9" s="409">
        <v>264</v>
      </c>
      <c r="F9" s="353"/>
      <c r="G9" s="1"/>
      <c r="H9" s="1"/>
    </row>
    <row r="10" spans="1:8" x14ac:dyDescent="0.3">
      <c r="A10" s="408">
        <v>2007</v>
      </c>
      <c r="B10" s="419">
        <v>41378</v>
      </c>
      <c r="C10" s="408">
        <v>104</v>
      </c>
      <c r="D10" s="419">
        <v>41491</v>
      </c>
      <c r="E10" s="409">
        <v>217</v>
      </c>
      <c r="F10" s="353"/>
      <c r="G10" s="1"/>
      <c r="H10" s="1"/>
    </row>
    <row r="11" spans="1:8" x14ac:dyDescent="0.3">
      <c r="A11" s="408">
        <v>2008</v>
      </c>
      <c r="B11" s="419">
        <v>41402</v>
      </c>
      <c r="C11" s="408">
        <v>129</v>
      </c>
      <c r="D11" s="419">
        <v>41528</v>
      </c>
      <c r="E11" s="409">
        <v>255</v>
      </c>
      <c r="F11" s="353"/>
      <c r="G11" s="1"/>
      <c r="H11" s="1"/>
    </row>
    <row r="12" spans="1:8" x14ac:dyDescent="0.3">
      <c r="A12" s="408">
        <v>2009</v>
      </c>
      <c r="B12" s="419">
        <v>41418</v>
      </c>
      <c r="C12" s="408">
        <v>144</v>
      </c>
      <c r="D12" s="419">
        <v>41536</v>
      </c>
      <c r="E12" s="409">
        <v>262</v>
      </c>
      <c r="F12" s="353"/>
      <c r="G12" s="1"/>
      <c r="H12" s="1"/>
    </row>
    <row r="13" spans="1:8" x14ac:dyDescent="0.3">
      <c r="A13" s="408">
        <v>2010</v>
      </c>
      <c r="B13" s="419">
        <v>41393</v>
      </c>
      <c r="C13" s="408">
        <v>119</v>
      </c>
      <c r="D13" s="419">
        <v>41539</v>
      </c>
      <c r="E13" s="409">
        <v>265</v>
      </c>
      <c r="F13" s="353"/>
      <c r="G13" s="1"/>
      <c r="H13" s="1"/>
    </row>
    <row r="14" spans="1:8" x14ac:dyDescent="0.3">
      <c r="A14" s="408">
        <v>2011</v>
      </c>
      <c r="B14" s="419">
        <v>41383</v>
      </c>
      <c r="C14" s="408">
        <v>109</v>
      </c>
      <c r="D14" s="419">
        <v>41550</v>
      </c>
      <c r="E14" s="409">
        <v>276</v>
      </c>
      <c r="F14" s="353"/>
      <c r="G14" s="1"/>
      <c r="H14" s="1"/>
    </row>
    <row r="15" spans="1:8" x14ac:dyDescent="0.3">
      <c r="A15" s="408">
        <v>2012</v>
      </c>
      <c r="B15" s="419">
        <v>41418</v>
      </c>
      <c r="C15" s="408">
        <v>145</v>
      </c>
      <c r="D15" s="419">
        <v>41527</v>
      </c>
      <c r="E15" s="409">
        <v>254</v>
      </c>
      <c r="F15" s="353"/>
      <c r="G15" s="1"/>
      <c r="H15" s="1"/>
    </row>
    <row r="16" spans="1:8" x14ac:dyDescent="0.3">
      <c r="A16" s="408">
        <v>2013</v>
      </c>
      <c r="B16" s="419">
        <v>41385</v>
      </c>
      <c r="C16" s="408">
        <v>111</v>
      </c>
      <c r="D16" s="421" t="s">
        <v>725</v>
      </c>
      <c r="E16" s="422">
        <v>249</v>
      </c>
      <c r="F16" s="353"/>
      <c r="G16" s="1"/>
      <c r="H16" s="1"/>
    </row>
    <row r="17" spans="1:8" x14ac:dyDescent="0.3">
      <c r="A17" s="408">
        <v>2014</v>
      </c>
      <c r="B17" s="419">
        <v>41774</v>
      </c>
      <c r="C17" s="408">
        <v>135</v>
      </c>
      <c r="D17" s="421" t="s">
        <v>758</v>
      </c>
      <c r="E17" s="422">
        <v>264</v>
      </c>
      <c r="F17" s="353"/>
      <c r="G17" s="1"/>
      <c r="H17" s="1"/>
    </row>
    <row r="18" spans="1:8" x14ac:dyDescent="0.3">
      <c r="A18" s="408">
        <v>2015</v>
      </c>
      <c r="B18" s="419">
        <v>42109</v>
      </c>
      <c r="C18" s="408">
        <v>105</v>
      </c>
      <c r="D18" s="421" t="s">
        <v>759</v>
      </c>
      <c r="E18" s="409">
        <v>234</v>
      </c>
      <c r="F18" s="353"/>
      <c r="G18" s="1"/>
      <c r="H18" s="1"/>
    </row>
    <row r="19" spans="1:8" x14ac:dyDescent="0.3">
      <c r="A19" s="408">
        <v>2016</v>
      </c>
      <c r="B19" s="419">
        <v>43228</v>
      </c>
      <c r="C19" s="408">
        <v>129</v>
      </c>
      <c r="D19" s="421" t="s">
        <v>784</v>
      </c>
      <c r="E19" s="409">
        <v>258</v>
      </c>
      <c r="F19" s="353"/>
      <c r="G19" s="1"/>
      <c r="H19" s="1"/>
    </row>
    <row r="20" spans="1:8" x14ac:dyDescent="0.3">
      <c r="A20" s="408">
        <v>2017</v>
      </c>
      <c r="B20" s="419">
        <v>43199</v>
      </c>
      <c r="C20" s="408">
        <v>99</v>
      </c>
      <c r="D20" s="421" t="s">
        <v>785</v>
      </c>
      <c r="E20" s="409">
        <v>233</v>
      </c>
      <c r="F20" s="353"/>
      <c r="G20" s="1"/>
      <c r="H20" s="1"/>
    </row>
    <row r="21" spans="1:8" x14ac:dyDescent="0.3">
      <c r="A21" s="408">
        <v>2018</v>
      </c>
      <c r="B21" s="419">
        <v>43209</v>
      </c>
      <c r="C21" s="408">
        <v>109</v>
      </c>
      <c r="D21" s="421" t="s">
        <v>905</v>
      </c>
      <c r="E21" s="409">
        <v>290</v>
      </c>
      <c r="F21" s="353"/>
      <c r="G21" s="1"/>
      <c r="H21" s="1"/>
    </row>
    <row r="22" spans="1:8" x14ac:dyDescent="0.3">
      <c r="A22" s="408">
        <v>2019</v>
      </c>
      <c r="B22" s="419">
        <v>45402</v>
      </c>
      <c r="C22" s="408">
        <v>110</v>
      </c>
      <c r="D22" s="421" t="s">
        <v>906</v>
      </c>
      <c r="E22" s="409">
        <v>299</v>
      </c>
      <c r="F22" s="353"/>
      <c r="G22" s="1"/>
      <c r="H22" s="1"/>
    </row>
    <row r="23" spans="1:8" x14ac:dyDescent="0.3">
      <c r="A23" s="408">
        <v>2020</v>
      </c>
      <c r="B23" s="419">
        <v>45390</v>
      </c>
      <c r="C23" s="408">
        <v>98</v>
      </c>
      <c r="D23" s="421" t="s">
        <v>907</v>
      </c>
      <c r="E23" s="409">
        <v>264</v>
      </c>
      <c r="F23" s="353"/>
      <c r="G23" s="1"/>
      <c r="H23" s="1"/>
    </row>
    <row r="24" spans="1:8" x14ac:dyDescent="0.3">
      <c r="A24" s="408">
        <v>2021</v>
      </c>
      <c r="B24" s="419">
        <v>45382</v>
      </c>
      <c r="C24" s="408">
        <v>90</v>
      </c>
      <c r="D24" s="421" t="s">
        <v>908</v>
      </c>
      <c r="E24" s="409">
        <v>253</v>
      </c>
      <c r="F24" s="353"/>
      <c r="G24" s="1"/>
      <c r="H24" s="1"/>
    </row>
    <row r="25" spans="1:8" x14ac:dyDescent="0.3">
      <c r="A25" s="408">
        <v>2022</v>
      </c>
      <c r="B25" s="419">
        <v>45427</v>
      </c>
      <c r="C25" s="408">
        <v>135</v>
      </c>
      <c r="D25" s="421" t="s">
        <v>909</v>
      </c>
      <c r="E25" s="409">
        <v>256</v>
      </c>
      <c r="F25" s="353"/>
      <c r="G25" s="1"/>
      <c r="H25" s="1"/>
    </row>
    <row r="26" spans="1:8" x14ac:dyDescent="0.3">
      <c r="A26" s="408">
        <v>2023</v>
      </c>
      <c r="B26" s="419">
        <v>45443</v>
      </c>
      <c r="C26" s="408">
        <v>151</v>
      </c>
      <c r="D26" s="421" t="s">
        <v>910</v>
      </c>
      <c r="E26" s="409">
        <v>283</v>
      </c>
      <c r="F26" s="353"/>
      <c r="G26" s="1"/>
      <c r="H26" s="1"/>
    </row>
    <row r="27" spans="1:8" x14ac:dyDescent="0.3">
      <c r="A27" s="408">
        <v>2024</v>
      </c>
      <c r="B27" s="419"/>
      <c r="C27" s="408"/>
      <c r="D27" s="421"/>
      <c r="E27" s="409"/>
      <c r="F27" s="353"/>
      <c r="G27" s="1"/>
      <c r="H27" s="1"/>
    </row>
    <row r="28" spans="1:8" s="387" customFormat="1" x14ac:dyDescent="0.3">
      <c r="A28" s="407" t="s">
        <v>571</v>
      </c>
      <c r="B28" s="418">
        <v>41396</v>
      </c>
      <c r="C28" s="407">
        <f>AVERAGE(C6:C26)</f>
        <v>122.04761904761905</v>
      </c>
      <c r="D28" s="418">
        <v>41532</v>
      </c>
      <c r="E28" s="420">
        <f>AVERAGE(E6:E26)</f>
        <v>259.38095238095241</v>
      </c>
      <c r="F28" s="404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X62"/>
  <sheetViews>
    <sheetView topLeftCell="A37" workbookViewId="0">
      <selection activeCell="R66" sqref="R66"/>
    </sheetView>
  </sheetViews>
  <sheetFormatPr baseColWidth="10" defaultRowHeight="14.4" x14ac:dyDescent="0.3"/>
  <cols>
    <col min="1" max="1" width="17" customWidth="1"/>
    <col min="3" max="14" width="7.33203125" customWidth="1"/>
    <col min="18" max="18" width="11.44140625" style="1"/>
    <col min="19" max="19" width="12.33203125" customWidth="1"/>
  </cols>
  <sheetData>
    <row r="1" spans="1:24" x14ac:dyDescent="0.3">
      <c r="A1" s="389" t="s">
        <v>657</v>
      </c>
      <c r="B1" s="389" t="s">
        <v>547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9"/>
      <c r="S1" s="390"/>
      <c r="T1" s="390"/>
      <c r="U1" s="390"/>
      <c r="V1" s="390"/>
      <c r="W1" s="390"/>
    </row>
    <row r="2" spans="1:24" x14ac:dyDescent="0.3">
      <c r="A2" s="387" t="s">
        <v>86</v>
      </c>
      <c r="B2" s="387"/>
      <c r="C2" s="387" t="s">
        <v>658</v>
      </c>
      <c r="D2" s="387" t="s">
        <v>659</v>
      </c>
      <c r="E2" s="387" t="s">
        <v>660</v>
      </c>
      <c r="F2" s="387" t="s">
        <v>661</v>
      </c>
      <c r="G2" s="387" t="s">
        <v>6</v>
      </c>
      <c r="H2" s="387" t="s">
        <v>7</v>
      </c>
      <c r="I2" s="387" t="s">
        <v>662</v>
      </c>
      <c r="J2" s="387" t="s">
        <v>663</v>
      </c>
      <c r="K2" s="387" t="s">
        <v>664</v>
      </c>
      <c r="L2" s="387" t="s">
        <v>665</v>
      </c>
      <c r="M2" s="387" t="s">
        <v>666</v>
      </c>
      <c r="N2" s="387" t="s">
        <v>667</v>
      </c>
      <c r="O2" s="387"/>
      <c r="P2" s="387" t="s">
        <v>668</v>
      </c>
      <c r="Q2" s="387" t="s">
        <v>669</v>
      </c>
      <c r="R2" s="387" t="s">
        <v>638</v>
      </c>
      <c r="S2" s="387" t="s">
        <v>670</v>
      </c>
      <c r="T2" s="387" t="s">
        <v>638</v>
      </c>
      <c r="U2" s="387" t="s">
        <v>671</v>
      </c>
      <c r="V2" s="387" t="s">
        <v>638</v>
      </c>
      <c r="W2" s="387" t="s">
        <v>672</v>
      </c>
      <c r="X2" s="387" t="s">
        <v>638</v>
      </c>
    </row>
    <row r="3" spans="1:24" x14ac:dyDescent="0.3">
      <c r="A3" s="387">
        <v>1998</v>
      </c>
      <c r="B3" s="387">
        <f>RANK(P3,P$3:P$19,0)</f>
        <v>10</v>
      </c>
      <c r="C3" s="1">
        <f>'1998'!C20</f>
        <v>59.2</v>
      </c>
      <c r="D3" s="1">
        <f>'1998'!D20</f>
        <v>49.4</v>
      </c>
      <c r="E3" s="1">
        <f>'1998'!E20</f>
        <v>49.1</v>
      </c>
      <c r="F3" s="1">
        <f>'1998'!F20</f>
        <v>50.6</v>
      </c>
      <c r="G3" s="1">
        <f>'1998'!G20</f>
        <v>55.2</v>
      </c>
      <c r="H3" s="1">
        <f>'1998'!H20</f>
        <v>64.5</v>
      </c>
      <c r="I3" s="1">
        <f>'1998'!I20</f>
        <v>55.1</v>
      </c>
      <c r="J3" s="1">
        <f>'1998'!J20</f>
        <v>66.900000000000006</v>
      </c>
      <c r="K3" s="1">
        <f>'1998'!K20</f>
        <v>75</v>
      </c>
      <c r="L3" s="1">
        <f>'1998'!L20</f>
        <v>71.3</v>
      </c>
      <c r="M3" s="1">
        <f>'1998'!M20</f>
        <v>77.2</v>
      </c>
      <c r="N3" s="1">
        <f>'1998'!N20</f>
        <v>73.7</v>
      </c>
      <c r="O3" s="1"/>
      <c r="P3" s="1">
        <f>SUM(C3:N3)</f>
        <v>747.2</v>
      </c>
      <c r="Q3">
        <f>SUM(C3:E3)</f>
        <v>157.69999999999999</v>
      </c>
      <c r="R3" s="387">
        <f>RANK(Q3,Q$3:Q$19,0)</f>
        <v>9</v>
      </c>
      <c r="S3">
        <f>SUM(F3:H3)</f>
        <v>170.3</v>
      </c>
      <c r="T3" s="387">
        <f>RANK(S3,S$3:S$19,0)</f>
        <v>10</v>
      </c>
      <c r="U3">
        <f>SUM(I3:K3)</f>
        <v>197</v>
      </c>
      <c r="V3" s="387">
        <f>RANK(U3,U$3:U$19,0)</f>
        <v>13</v>
      </c>
      <c r="W3">
        <f>SUM(L3:N3)</f>
        <v>222.2</v>
      </c>
      <c r="X3" s="387">
        <f>RANK(W3,W$3:W$19,0)</f>
        <v>10</v>
      </c>
    </row>
    <row r="4" spans="1:24" x14ac:dyDescent="0.3">
      <c r="A4" s="387">
        <v>1999</v>
      </c>
      <c r="B4" s="387">
        <f t="shared" ref="B4:B19" si="0">RANK(P4,P$3:P$19,0)</f>
        <v>5</v>
      </c>
      <c r="C4" s="1">
        <f>'1999'!C19</f>
        <v>84</v>
      </c>
      <c r="D4" s="1">
        <f>'1999'!D19</f>
        <v>47</v>
      </c>
      <c r="E4" s="1">
        <f>'1999'!E19</f>
        <v>48</v>
      </c>
      <c r="F4" s="1">
        <f>'1999'!F19</f>
        <v>82</v>
      </c>
      <c r="G4" s="1">
        <f>'1999'!G19</f>
        <v>55</v>
      </c>
      <c r="H4" s="1">
        <f>'1999'!H19</f>
        <v>81</v>
      </c>
      <c r="I4" s="1">
        <f>'1999'!I19</f>
        <v>27</v>
      </c>
      <c r="J4" s="1">
        <f>'1999'!J19</f>
        <v>92</v>
      </c>
      <c r="K4" s="1">
        <f>'1999'!K19</f>
        <v>132</v>
      </c>
      <c r="L4" s="1">
        <f>'1999'!L19</f>
        <v>49</v>
      </c>
      <c r="M4" s="1">
        <f>'1999'!M19</f>
        <v>58</v>
      </c>
      <c r="N4" s="1">
        <f>'1999'!N19</f>
        <v>185</v>
      </c>
      <c r="O4" s="1"/>
      <c r="P4" s="1">
        <f t="shared" ref="P4:P21" si="1">SUM(C4:N4)</f>
        <v>940</v>
      </c>
      <c r="Q4">
        <f t="shared" ref="Q4:Q21" si="2">SUM(C4:E4)</f>
        <v>179</v>
      </c>
      <c r="R4" s="387">
        <f t="shared" ref="R4:R19" si="3">RANK(Q4,Q$3:Q$19,0)</f>
        <v>7</v>
      </c>
      <c r="S4">
        <f t="shared" ref="S4:S21" si="4">SUM(F4:H4)</f>
        <v>218</v>
      </c>
      <c r="T4" s="387">
        <f t="shared" ref="T4:T19" si="5">RANK(S4,S$3:S$19,0)</f>
        <v>3</v>
      </c>
      <c r="U4">
        <f t="shared" ref="U4:U21" si="6">SUM(I4:K4)</f>
        <v>251</v>
      </c>
      <c r="V4" s="387">
        <f t="shared" ref="V4:V19" si="7">RANK(U4,U$3:U$19,0)</f>
        <v>6</v>
      </c>
      <c r="W4">
        <f t="shared" ref="W4:W21" si="8">SUM(L4:N4)</f>
        <v>292</v>
      </c>
      <c r="X4" s="387">
        <f t="shared" ref="X4:X19" si="9">RANK(W4,W$3:W$19,0)</f>
        <v>5</v>
      </c>
    </row>
    <row r="5" spans="1:24" x14ac:dyDescent="0.3">
      <c r="A5" s="387">
        <v>2000</v>
      </c>
      <c r="B5" s="387">
        <f t="shared" si="0"/>
        <v>3</v>
      </c>
      <c r="C5" s="1">
        <f>'2000'!C19</f>
        <v>33</v>
      </c>
      <c r="D5" s="1">
        <f>'2000'!D19</f>
        <v>75</v>
      </c>
      <c r="E5" s="1">
        <f>'2000'!E19</f>
        <v>44</v>
      </c>
      <c r="F5" s="1">
        <f>'2000'!F19</f>
        <v>148</v>
      </c>
      <c r="G5" s="1">
        <f>'2000'!G19</f>
        <v>100</v>
      </c>
      <c r="H5" s="1">
        <f>'2000'!H19</f>
        <v>39</v>
      </c>
      <c r="I5" s="1">
        <f>'2000'!I19</f>
        <v>89</v>
      </c>
      <c r="J5" s="1">
        <f>'2000'!J19</f>
        <v>61</v>
      </c>
      <c r="K5" s="1">
        <f>'2000'!K19</f>
        <v>73.2</v>
      </c>
      <c r="L5" s="1">
        <f>'2000'!L19</f>
        <v>213.4</v>
      </c>
      <c r="M5" s="1">
        <f>'2000'!M19</f>
        <v>163</v>
      </c>
      <c r="N5" s="1">
        <f>'2000'!N19</f>
        <v>99.4</v>
      </c>
      <c r="O5" s="1"/>
      <c r="P5" s="1">
        <f t="shared" si="1"/>
        <v>1138</v>
      </c>
      <c r="Q5">
        <f t="shared" si="2"/>
        <v>152</v>
      </c>
      <c r="R5" s="387">
        <f t="shared" si="3"/>
        <v>10</v>
      </c>
      <c r="S5">
        <f t="shared" si="4"/>
        <v>287</v>
      </c>
      <c r="T5" s="387">
        <f t="shared" si="5"/>
        <v>1</v>
      </c>
      <c r="U5">
        <f t="shared" si="6"/>
        <v>223.2</v>
      </c>
      <c r="V5" s="387">
        <f t="shared" si="7"/>
        <v>8</v>
      </c>
      <c r="W5">
        <f t="shared" si="8"/>
        <v>475.79999999999995</v>
      </c>
      <c r="X5" s="387">
        <f t="shared" si="9"/>
        <v>1</v>
      </c>
    </row>
    <row r="6" spans="1:24" x14ac:dyDescent="0.3">
      <c r="A6" s="391">
        <v>2001</v>
      </c>
      <c r="B6" s="387">
        <f t="shared" si="0"/>
        <v>1</v>
      </c>
      <c r="C6" s="1">
        <f>'2001'!C37</f>
        <v>97</v>
      </c>
      <c r="D6" s="1">
        <f>'2001'!D37</f>
        <v>38</v>
      </c>
      <c r="E6" s="1">
        <f>'2001'!E37</f>
        <v>185</v>
      </c>
      <c r="F6" s="1">
        <f>'2001'!F37</f>
        <v>182.5</v>
      </c>
      <c r="G6" s="1">
        <f>'2001'!G37</f>
        <v>45.75</v>
      </c>
      <c r="H6" s="1">
        <f>'2001'!H37</f>
        <v>23.5</v>
      </c>
      <c r="I6" s="1">
        <f>'2001'!I37</f>
        <v>95.5</v>
      </c>
      <c r="J6" s="1">
        <f>'2001'!J37</f>
        <v>95.5</v>
      </c>
      <c r="K6" s="1">
        <f>'2001'!K37</f>
        <v>144.5</v>
      </c>
      <c r="L6" s="1">
        <f>'2001'!L37</f>
        <v>78</v>
      </c>
      <c r="M6" s="1">
        <f>'2001'!M37</f>
        <v>137</v>
      </c>
      <c r="N6" s="1">
        <f>'2001'!N37</f>
        <v>58</v>
      </c>
      <c r="O6" s="1"/>
      <c r="P6" s="1">
        <f t="shared" si="1"/>
        <v>1180.25</v>
      </c>
      <c r="Q6">
        <f t="shared" si="2"/>
        <v>320</v>
      </c>
      <c r="R6" s="387">
        <f t="shared" si="3"/>
        <v>1</v>
      </c>
      <c r="S6">
        <f t="shared" si="4"/>
        <v>251.75</v>
      </c>
      <c r="T6" s="387">
        <f t="shared" si="5"/>
        <v>2</v>
      </c>
      <c r="U6">
        <f t="shared" si="6"/>
        <v>335.5</v>
      </c>
      <c r="V6" s="387">
        <f t="shared" si="7"/>
        <v>1</v>
      </c>
      <c r="W6">
        <f t="shared" si="8"/>
        <v>273</v>
      </c>
      <c r="X6" s="387">
        <f t="shared" si="9"/>
        <v>6</v>
      </c>
    </row>
    <row r="7" spans="1:24" x14ac:dyDescent="0.3">
      <c r="A7" s="387">
        <v>2002</v>
      </c>
      <c r="B7" s="387">
        <f t="shared" si="0"/>
        <v>2</v>
      </c>
      <c r="C7" s="1">
        <f>'2002'!C51</f>
        <v>62</v>
      </c>
      <c r="D7" s="1">
        <f>'2002'!D51</f>
        <v>135.5</v>
      </c>
      <c r="E7" s="1">
        <f>'2002'!E51</f>
        <v>75.5</v>
      </c>
      <c r="F7" s="1">
        <f>'2002'!F51</f>
        <v>26</v>
      </c>
      <c r="G7" s="1">
        <f>'2002'!G51</f>
        <v>82.5</v>
      </c>
      <c r="H7" s="1">
        <f>'2002'!H51</f>
        <v>65.5</v>
      </c>
      <c r="I7" s="1">
        <f>'2002'!I51</f>
        <v>105.5</v>
      </c>
      <c r="J7" s="1">
        <f>'2002'!J51</f>
        <v>164.5</v>
      </c>
      <c r="K7" s="1">
        <f>'2002'!K51</f>
        <v>57</v>
      </c>
      <c r="L7" s="1">
        <f>'2002'!L51</f>
        <v>69.5</v>
      </c>
      <c r="M7" s="1">
        <f>'2002'!M51</f>
        <v>175</v>
      </c>
      <c r="N7" s="1">
        <f>'2002'!N51</f>
        <v>130.5</v>
      </c>
      <c r="O7" s="1"/>
      <c r="P7" s="1">
        <f t="shared" si="1"/>
        <v>1149</v>
      </c>
      <c r="Q7">
        <f t="shared" si="2"/>
        <v>273</v>
      </c>
      <c r="R7" s="387">
        <f t="shared" si="3"/>
        <v>2</v>
      </c>
      <c r="S7">
        <f t="shared" si="4"/>
        <v>174</v>
      </c>
      <c r="T7" s="387">
        <f t="shared" si="5"/>
        <v>8</v>
      </c>
      <c r="U7">
        <f t="shared" si="6"/>
        <v>327</v>
      </c>
      <c r="V7" s="387">
        <f t="shared" si="7"/>
        <v>2</v>
      </c>
      <c r="W7">
        <f t="shared" si="8"/>
        <v>375</v>
      </c>
      <c r="X7" s="387">
        <f t="shared" si="9"/>
        <v>3</v>
      </c>
    </row>
    <row r="8" spans="1:24" x14ac:dyDescent="0.3">
      <c r="A8" s="392">
        <v>2003</v>
      </c>
      <c r="B8" s="387">
        <f t="shared" si="0"/>
        <v>17</v>
      </c>
      <c r="C8" s="1">
        <f>'2003'!C150</f>
        <v>66</v>
      </c>
      <c r="D8" s="1">
        <f>'2003'!D150</f>
        <v>19</v>
      </c>
      <c r="E8" s="1">
        <f>'2003'!E150</f>
        <v>19</v>
      </c>
      <c r="F8" s="1">
        <f>'2003'!F150</f>
        <v>32</v>
      </c>
      <c r="G8" s="1">
        <f>'2003'!G150</f>
        <v>47</v>
      </c>
      <c r="H8" s="1">
        <f>'2003'!H150</f>
        <v>95</v>
      </c>
      <c r="I8" s="1">
        <f>'2003'!I150</f>
        <v>58</v>
      </c>
      <c r="J8" s="1">
        <f>'2003'!J150</f>
        <v>52</v>
      </c>
      <c r="K8" s="1">
        <f>'2003'!K150</f>
        <v>7</v>
      </c>
      <c r="L8" s="1">
        <f>'2003'!L150</f>
        <v>60</v>
      </c>
      <c r="M8" s="1">
        <f>'2003'!M150</f>
        <v>30</v>
      </c>
      <c r="N8" s="1">
        <f>'2003'!N150</f>
        <v>44</v>
      </c>
      <c r="O8" s="1"/>
      <c r="P8" s="1">
        <f t="shared" si="1"/>
        <v>529</v>
      </c>
      <c r="Q8">
        <f t="shared" si="2"/>
        <v>104</v>
      </c>
      <c r="R8" s="387">
        <f t="shared" si="3"/>
        <v>16</v>
      </c>
      <c r="S8">
        <f t="shared" si="4"/>
        <v>174</v>
      </c>
      <c r="T8" s="387">
        <f t="shared" si="5"/>
        <v>8</v>
      </c>
      <c r="U8">
        <f t="shared" si="6"/>
        <v>117</v>
      </c>
      <c r="V8" s="387">
        <f t="shared" si="7"/>
        <v>17</v>
      </c>
      <c r="W8">
        <f t="shared" si="8"/>
        <v>134</v>
      </c>
      <c r="X8" s="387">
        <f t="shared" si="9"/>
        <v>17</v>
      </c>
    </row>
    <row r="9" spans="1:24" x14ac:dyDescent="0.3">
      <c r="A9" s="387">
        <v>2004</v>
      </c>
      <c r="B9" s="387">
        <f t="shared" si="0"/>
        <v>16</v>
      </c>
      <c r="C9" s="1">
        <f>'2004'!C163</f>
        <v>90</v>
      </c>
      <c r="D9" s="1">
        <f>'2004'!D163</f>
        <v>22</v>
      </c>
      <c r="E9" s="1">
        <f>'2004'!E163</f>
        <v>23</v>
      </c>
      <c r="F9" s="1">
        <f>'2004'!F163</f>
        <v>47</v>
      </c>
      <c r="G9" s="1">
        <f>'2004'!G163</f>
        <v>34</v>
      </c>
      <c r="H9" s="1">
        <f>'2004'!H163</f>
        <v>26</v>
      </c>
      <c r="I9" s="1">
        <f>'2004'!I163</f>
        <v>55</v>
      </c>
      <c r="J9" s="1">
        <f>'2004'!J163</f>
        <v>120</v>
      </c>
      <c r="K9" s="1">
        <f>'2004'!K163</f>
        <v>43</v>
      </c>
      <c r="L9" s="1">
        <f>'2004'!L163</f>
        <v>41</v>
      </c>
      <c r="M9" s="1">
        <f>'2004'!M163</f>
        <v>51</v>
      </c>
      <c r="N9" s="1">
        <f>'2004'!N163</f>
        <v>81</v>
      </c>
      <c r="O9" s="1"/>
      <c r="P9" s="1">
        <f t="shared" si="1"/>
        <v>633</v>
      </c>
      <c r="Q9">
        <f t="shared" si="2"/>
        <v>135</v>
      </c>
      <c r="R9" s="387">
        <f t="shared" si="3"/>
        <v>13</v>
      </c>
      <c r="S9">
        <f t="shared" si="4"/>
        <v>107</v>
      </c>
      <c r="T9" s="387">
        <f t="shared" si="5"/>
        <v>14</v>
      </c>
      <c r="U9">
        <f t="shared" si="6"/>
        <v>218</v>
      </c>
      <c r="V9" s="387">
        <f t="shared" si="7"/>
        <v>9</v>
      </c>
      <c r="W9">
        <f t="shared" si="8"/>
        <v>173</v>
      </c>
      <c r="X9" s="387">
        <f t="shared" si="9"/>
        <v>15</v>
      </c>
    </row>
    <row r="10" spans="1:24" x14ac:dyDescent="0.3">
      <c r="A10" s="387">
        <v>2005</v>
      </c>
      <c r="B10" s="387">
        <f t="shared" si="0"/>
        <v>14</v>
      </c>
      <c r="C10" s="1">
        <f>'2005'!C163</f>
        <v>44</v>
      </c>
      <c r="D10" s="1">
        <f>'2005'!D163</f>
        <v>73</v>
      </c>
      <c r="E10" s="1">
        <f>'2005'!E163</f>
        <v>32</v>
      </c>
      <c r="F10" s="1">
        <f>'2005'!F163</f>
        <v>48</v>
      </c>
      <c r="G10" s="1">
        <f>'2005'!G163</f>
        <v>66</v>
      </c>
      <c r="H10" s="1">
        <f>'2005'!H163</f>
        <v>37</v>
      </c>
      <c r="I10" s="1">
        <f>'2005'!I163</f>
        <v>99</v>
      </c>
      <c r="J10" s="1">
        <f>'2005'!J163</f>
        <v>49</v>
      </c>
      <c r="K10" s="1">
        <f>'2005'!K163</f>
        <v>30</v>
      </c>
      <c r="L10" s="1">
        <f>'2005'!L163</f>
        <v>70</v>
      </c>
      <c r="M10" s="1">
        <f>'2005'!M163</f>
        <v>58</v>
      </c>
      <c r="N10" s="1">
        <f>'2005'!N163</f>
        <v>55</v>
      </c>
      <c r="O10" s="1"/>
      <c r="P10" s="1">
        <f t="shared" si="1"/>
        <v>661</v>
      </c>
      <c r="Q10">
        <f t="shared" si="2"/>
        <v>149</v>
      </c>
      <c r="R10" s="387">
        <f t="shared" si="3"/>
        <v>12</v>
      </c>
      <c r="S10">
        <f t="shared" si="4"/>
        <v>151</v>
      </c>
      <c r="T10" s="387">
        <f t="shared" si="5"/>
        <v>12</v>
      </c>
      <c r="U10">
        <f t="shared" si="6"/>
        <v>178</v>
      </c>
      <c r="V10" s="387">
        <f t="shared" si="7"/>
        <v>14</v>
      </c>
      <c r="W10">
        <f t="shared" si="8"/>
        <v>183</v>
      </c>
      <c r="X10" s="387">
        <f t="shared" si="9"/>
        <v>14</v>
      </c>
    </row>
    <row r="11" spans="1:24" x14ac:dyDescent="0.3">
      <c r="A11" s="387">
        <v>2006</v>
      </c>
      <c r="B11" s="387">
        <f t="shared" si="0"/>
        <v>8</v>
      </c>
      <c r="C11" s="1">
        <f>'2006'!C163</f>
        <v>33</v>
      </c>
      <c r="D11" s="1">
        <f>'2006'!D163</f>
        <v>62</v>
      </c>
      <c r="E11" s="1">
        <f>'2006'!E163</f>
        <v>81</v>
      </c>
      <c r="F11" s="1">
        <f>'2006'!F163</f>
        <v>24</v>
      </c>
      <c r="G11" s="1">
        <f>'2006'!G163</f>
        <v>129</v>
      </c>
      <c r="H11" s="1">
        <f>'2006'!H163</f>
        <v>53</v>
      </c>
      <c r="I11" s="1">
        <f>'2006'!I163</f>
        <v>45.5</v>
      </c>
      <c r="J11" s="1">
        <f>'2006'!J163</f>
        <v>145</v>
      </c>
      <c r="K11" s="1">
        <f>'2006'!K163</f>
        <v>26</v>
      </c>
      <c r="L11" s="1">
        <f>'2006'!L163</f>
        <v>76</v>
      </c>
      <c r="M11" s="1">
        <f>'2006'!M163</f>
        <v>58</v>
      </c>
      <c r="N11" s="1">
        <f>'2006'!N163</f>
        <v>80</v>
      </c>
      <c r="O11" s="1"/>
      <c r="P11" s="1">
        <f t="shared" si="1"/>
        <v>812.5</v>
      </c>
      <c r="Q11">
        <f t="shared" si="2"/>
        <v>176</v>
      </c>
      <c r="R11" s="387">
        <f t="shared" si="3"/>
        <v>8</v>
      </c>
      <c r="S11">
        <f t="shared" si="4"/>
        <v>206</v>
      </c>
      <c r="T11" s="387">
        <f t="shared" si="5"/>
        <v>4</v>
      </c>
      <c r="U11">
        <f t="shared" si="6"/>
        <v>216.5</v>
      </c>
      <c r="V11" s="387">
        <f t="shared" si="7"/>
        <v>10</v>
      </c>
      <c r="W11">
        <f t="shared" si="8"/>
        <v>214</v>
      </c>
      <c r="X11" s="387">
        <f t="shared" si="9"/>
        <v>11</v>
      </c>
    </row>
    <row r="12" spans="1:24" x14ac:dyDescent="0.3">
      <c r="A12" s="387">
        <v>2007</v>
      </c>
      <c r="B12" s="387">
        <f t="shared" si="0"/>
        <v>7</v>
      </c>
      <c r="C12" s="1">
        <f>'2007'!C163</f>
        <v>32</v>
      </c>
      <c r="D12" s="1">
        <f>'2007'!D163</f>
        <v>103</v>
      </c>
      <c r="E12" s="1">
        <f>'2007'!E163</f>
        <v>78</v>
      </c>
      <c r="F12" s="1">
        <f>'2007'!F163</f>
        <v>10</v>
      </c>
      <c r="G12" s="1">
        <f>'2007'!G163</f>
        <v>87</v>
      </c>
      <c r="H12" s="1">
        <f>'2007'!H163</f>
        <v>107</v>
      </c>
      <c r="I12" s="1">
        <f>'2007'!I163</f>
        <v>132.6</v>
      </c>
      <c r="J12" s="1">
        <f>'2007'!J163</f>
        <v>77.8</v>
      </c>
      <c r="K12" s="1">
        <f>'2007'!K163</f>
        <v>44</v>
      </c>
      <c r="L12" s="1">
        <f>'2007'!L163</f>
        <v>46.6</v>
      </c>
      <c r="M12" s="1">
        <f>'2007'!M163</f>
        <v>31</v>
      </c>
      <c r="N12" s="1">
        <f>'2007'!N163</f>
        <v>106</v>
      </c>
      <c r="O12" s="1"/>
      <c r="P12" s="1">
        <f t="shared" si="1"/>
        <v>855</v>
      </c>
      <c r="Q12">
        <f t="shared" si="2"/>
        <v>213</v>
      </c>
      <c r="R12" s="387">
        <f t="shared" si="3"/>
        <v>4</v>
      </c>
      <c r="S12">
        <f t="shared" si="4"/>
        <v>204</v>
      </c>
      <c r="T12" s="387">
        <f t="shared" si="5"/>
        <v>5</v>
      </c>
      <c r="U12">
        <f t="shared" si="6"/>
        <v>254.39999999999998</v>
      </c>
      <c r="V12" s="387">
        <f t="shared" si="7"/>
        <v>5</v>
      </c>
      <c r="W12">
        <f t="shared" si="8"/>
        <v>183.6</v>
      </c>
      <c r="X12" s="387">
        <f t="shared" si="9"/>
        <v>13</v>
      </c>
    </row>
    <row r="13" spans="1:24" x14ac:dyDescent="0.3">
      <c r="A13" s="387">
        <v>2008</v>
      </c>
      <c r="B13" s="387">
        <f t="shared" si="0"/>
        <v>4</v>
      </c>
      <c r="C13" s="1">
        <f>'2008'!C163</f>
        <v>54</v>
      </c>
      <c r="D13" s="1">
        <f>'2008'!D163</f>
        <v>31.4</v>
      </c>
      <c r="E13" s="1">
        <f>'2008'!E163</f>
        <v>152</v>
      </c>
      <c r="F13" s="1">
        <f>'2008'!F163</f>
        <v>40.6</v>
      </c>
      <c r="G13" s="1">
        <f>'2008'!G163</f>
        <v>108.4</v>
      </c>
      <c r="H13" s="1">
        <f>'2008'!H163</f>
        <v>29.2</v>
      </c>
      <c r="I13" s="1">
        <f>'2008'!I163</f>
        <v>69.400000000000006</v>
      </c>
      <c r="J13" s="1">
        <f>'2008'!J163</f>
        <v>139</v>
      </c>
      <c r="K13" s="1">
        <f>'2008'!K163</f>
        <v>82</v>
      </c>
      <c r="L13" s="1">
        <f>'2008'!L163</f>
        <v>104</v>
      </c>
      <c r="M13" s="1">
        <f>'2008'!M163</f>
        <v>74.599999999999994</v>
      </c>
      <c r="N13" s="1">
        <f>'2008'!N163</f>
        <v>63</v>
      </c>
      <c r="O13" s="1"/>
      <c r="P13" s="1">
        <f t="shared" si="1"/>
        <v>947.6</v>
      </c>
      <c r="Q13">
        <f t="shared" si="2"/>
        <v>237.4</v>
      </c>
      <c r="R13" s="387">
        <f t="shared" si="3"/>
        <v>3</v>
      </c>
      <c r="S13">
        <f t="shared" si="4"/>
        <v>178.2</v>
      </c>
      <c r="T13" s="387">
        <f t="shared" si="5"/>
        <v>7</v>
      </c>
      <c r="U13">
        <f t="shared" si="6"/>
        <v>290.39999999999998</v>
      </c>
      <c r="V13" s="387">
        <f t="shared" si="7"/>
        <v>3</v>
      </c>
      <c r="W13">
        <f t="shared" si="8"/>
        <v>241.6</v>
      </c>
      <c r="X13" s="387">
        <f t="shared" si="9"/>
        <v>8</v>
      </c>
    </row>
    <row r="14" spans="1:24" x14ac:dyDescent="0.3">
      <c r="A14" s="387">
        <v>2009</v>
      </c>
      <c r="B14" s="387">
        <f t="shared" si="0"/>
        <v>13</v>
      </c>
      <c r="C14" s="1">
        <f>'2009'!C163</f>
        <v>50.2</v>
      </c>
      <c r="D14" s="1">
        <f>'2009'!D163</f>
        <v>47.8</v>
      </c>
      <c r="E14" s="1">
        <f>'2009'!E163</f>
        <v>53.2</v>
      </c>
      <c r="F14" s="1">
        <f>'2009'!F163</f>
        <v>32.4</v>
      </c>
      <c r="G14" s="1">
        <f>'2009'!G163</f>
        <v>29.6</v>
      </c>
      <c r="H14" s="1">
        <f>'2009'!H163</f>
        <v>33.4</v>
      </c>
      <c r="I14" s="1">
        <f>'2009'!I163</f>
        <v>102</v>
      </c>
      <c r="J14" s="1">
        <f>'2009'!J163</f>
        <v>9.4</v>
      </c>
      <c r="K14" s="1">
        <f>'2009'!K163</f>
        <v>28.8</v>
      </c>
      <c r="L14" s="1">
        <f>'2009'!L163</f>
        <v>65</v>
      </c>
      <c r="M14" s="1">
        <f>'2009'!M163</f>
        <v>152.19999999999999</v>
      </c>
      <c r="N14" s="1">
        <f>'2009'!N163</f>
        <v>77.2</v>
      </c>
      <c r="O14" s="1"/>
      <c r="P14" s="1">
        <f t="shared" si="1"/>
        <v>681.2</v>
      </c>
      <c r="Q14">
        <f t="shared" si="2"/>
        <v>151.19999999999999</v>
      </c>
      <c r="R14" s="387">
        <f t="shared" si="3"/>
        <v>11</v>
      </c>
      <c r="S14">
        <f t="shared" si="4"/>
        <v>95.4</v>
      </c>
      <c r="T14" s="387">
        <f t="shared" si="5"/>
        <v>16</v>
      </c>
      <c r="U14">
        <f t="shared" si="6"/>
        <v>140.20000000000002</v>
      </c>
      <c r="V14" s="387">
        <f t="shared" si="7"/>
        <v>16</v>
      </c>
      <c r="W14">
        <f t="shared" si="8"/>
        <v>294.39999999999998</v>
      </c>
      <c r="X14" s="387">
        <f t="shared" si="9"/>
        <v>4</v>
      </c>
    </row>
    <row r="15" spans="1:24" x14ac:dyDescent="0.3">
      <c r="A15" s="387">
        <v>2010</v>
      </c>
      <c r="B15" s="387">
        <f t="shared" si="0"/>
        <v>15</v>
      </c>
      <c r="C15" s="353">
        <f>'2010'!C163</f>
        <v>51.2</v>
      </c>
      <c r="D15" s="353">
        <f>'2010'!D163</f>
        <v>100.4</v>
      </c>
      <c r="E15" s="353">
        <f>'2010'!E163</f>
        <v>36.4</v>
      </c>
      <c r="F15" s="353">
        <f>'2010'!F163</f>
        <v>20.6</v>
      </c>
      <c r="G15" s="353">
        <f>'2010'!G163</f>
        <v>32.799999999999997</v>
      </c>
      <c r="H15" s="353">
        <f>'2010'!H163</f>
        <v>52.4</v>
      </c>
      <c r="I15" s="353">
        <f>'2010'!I163</f>
        <v>38.799999999999997</v>
      </c>
      <c r="J15" s="353">
        <f>'2010'!J163</f>
        <v>82.4</v>
      </c>
      <c r="K15" s="353">
        <f>'2010'!K163</f>
        <v>79.400000000000006</v>
      </c>
      <c r="L15" s="353">
        <f>'2010'!L163</f>
        <v>53</v>
      </c>
      <c r="M15" s="353">
        <f>'2010'!M163</f>
        <v>85.2</v>
      </c>
      <c r="N15" s="353">
        <f>'2010'!N163</f>
        <v>28</v>
      </c>
      <c r="O15" s="1"/>
      <c r="P15" s="1">
        <f t="shared" si="1"/>
        <v>660.6</v>
      </c>
      <c r="Q15">
        <f t="shared" si="2"/>
        <v>188.00000000000003</v>
      </c>
      <c r="R15" s="387">
        <f t="shared" si="3"/>
        <v>6</v>
      </c>
      <c r="S15">
        <f t="shared" si="4"/>
        <v>105.8</v>
      </c>
      <c r="T15" s="387">
        <f t="shared" si="5"/>
        <v>15</v>
      </c>
      <c r="U15">
        <f t="shared" si="6"/>
        <v>200.60000000000002</v>
      </c>
      <c r="V15" s="387">
        <f t="shared" si="7"/>
        <v>12</v>
      </c>
      <c r="W15">
        <f t="shared" si="8"/>
        <v>166.2</v>
      </c>
      <c r="X15" s="387">
        <f t="shared" si="9"/>
        <v>16</v>
      </c>
    </row>
    <row r="16" spans="1:24" x14ac:dyDescent="0.3">
      <c r="A16" s="387">
        <v>2011</v>
      </c>
      <c r="B16" s="387">
        <f t="shared" si="0"/>
        <v>11</v>
      </c>
      <c r="C16" s="353">
        <f>'2011'!C163</f>
        <v>69</v>
      </c>
      <c r="D16" s="353">
        <f>'2011'!D163</f>
        <v>40.799999999999997</v>
      </c>
      <c r="E16" s="353">
        <f>'2011'!E163</f>
        <v>24.6</v>
      </c>
      <c r="F16" s="353">
        <f>'2011'!F163</f>
        <v>11.2</v>
      </c>
      <c r="G16" s="353">
        <f>'2011'!G163</f>
        <v>9.6</v>
      </c>
      <c r="H16" s="353">
        <f>'2011'!H163</f>
        <v>54.4</v>
      </c>
      <c r="I16" s="353">
        <f>'2011'!I163</f>
        <v>93.6</v>
      </c>
      <c r="J16" s="353">
        <f>'2011'!J163</f>
        <v>122</v>
      </c>
      <c r="K16" s="353">
        <f>'2011'!K163</f>
        <v>68.2</v>
      </c>
      <c r="L16" s="353">
        <f>'2011'!L163</f>
        <v>35.799999999999997</v>
      </c>
      <c r="M16" s="353">
        <f>'2011'!M163</f>
        <v>28.2</v>
      </c>
      <c r="N16" s="353">
        <f>'2011'!N163</f>
        <v>175.4</v>
      </c>
      <c r="O16" s="1"/>
      <c r="P16" s="1">
        <f t="shared" si="1"/>
        <v>732.8</v>
      </c>
      <c r="Q16">
        <f t="shared" si="2"/>
        <v>134.4</v>
      </c>
      <c r="R16" s="387">
        <f t="shared" si="3"/>
        <v>14</v>
      </c>
      <c r="S16">
        <f t="shared" si="4"/>
        <v>75.199999999999989</v>
      </c>
      <c r="T16" s="387">
        <f t="shared" si="5"/>
        <v>17</v>
      </c>
      <c r="U16">
        <f t="shared" si="6"/>
        <v>283.8</v>
      </c>
      <c r="V16" s="387">
        <f t="shared" si="7"/>
        <v>4</v>
      </c>
      <c r="W16">
        <f t="shared" si="8"/>
        <v>239.4</v>
      </c>
      <c r="X16" s="387">
        <f t="shared" si="9"/>
        <v>9</v>
      </c>
    </row>
    <row r="17" spans="1:24" x14ac:dyDescent="0.3">
      <c r="A17" s="387">
        <v>2012</v>
      </c>
      <c r="B17" s="387">
        <f t="shared" si="0"/>
        <v>6</v>
      </c>
      <c r="C17" s="353">
        <f>'2012'!C163</f>
        <v>44.8</v>
      </c>
      <c r="D17" s="353">
        <f>'2012'!D163</f>
        <v>5.6</v>
      </c>
      <c r="E17" s="353">
        <f>'2012'!E163</f>
        <v>46.2</v>
      </c>
      <c r="F17" s="353">
        <f>'2012'!F163</f>
        <v>74.2</v>
      </c>
      <c r="G17" s="353">
        <f>'2012'!G163</f>
        <v>22.4</v>
      </c>
      <c r="H17" s="353">
        <f>'2012'!H163</f>
        <v>91.6</v>
      </c>
      <c r="I17" s="353">
        <f>'2012'!I163</f>
        <v>144.6</v>
      </c>
      <c r="J17" s="353">
        <f>'2012'!J163</f>
        <v>42.8</v>
      </c>
      <c r="K17" s="353">
        <f>'2012'!K163</f>
        <v>49.8</v>
      </c>
      <c r="L17" s="353">
        <f>'2012'!L163</f>
        <v>162.19999999999999</v>
      </c>
      <c r="M17" s="353">
        <f>'2012'!M163</f>
        <v>74.8</v>
      </c>
      <c r="N17" s="353">
        <f>'2012'!N163</f>
        <v>150.80000000000001</v>
      </c>
      <c r="O17" s="1"/>
      <c r="P17" s="1">
        <f t="shared" si="1"/>
        <v>909.8</v>
      </c>
      <c r="Q17">
        <f t="shared" si="2"/>
        <v>96.6</v>
      </c>
      <c r="R17" s="387">
        <f t="shared" si="3"/>
        <v>17</v>
      </c>
      <c r="S17">
        <f t="shared" si="4"/>
        <v>188.2</v>
      </c>
      <c r="T17" s="387">
        <f t="shared" si="5"/>
        <v>6</v>
      </c>
      <c r="U17">
        <f t="shared" si="6"/>
        <v>237.2</v>
      </c>
      <c r="V17" s="387">
        <f t="shared" si="7"/>
        <v>7</v>
      </c>
      <c r="W17">
        <f t="shared" si="8"/>
        <v>387.8</v>
      </c>
      <c r="X17" s="387">
        <f t="shared" si="9"/>
        <v>2</v>
      </c>
    </row>
    <row r="18" spans="1:24" x14ac:dyDescent="0.3">
      <c r="A18" s="387">
        <v>2013</v>
      </c>
      <c r="B18" s="387">
        <f t="shared" si="0"/>
        <v>12</v>
      </c>
      <c r="C18" s="353">
        <f>'2013'!C163</f>
        <v>35</v>
      </c>
      <c r="D18" s="353">
        <f>'2013'!D163</f>
        <v>53.2</v>
      </c>
      <c r="E18" s="353">
        <f>'2013'!E163</f>
        <v>27.8</v>
      </c>
      <c r="F18" s="353">
        <f>'2013'!F163</f>
        <v>20.2</v>
      </c>
      <c r="G18" s="353">
        <f>'2013'!G163</f>
        <v>69.8</v>
      </c>
      <c r="H18" s="353">
        <f>'2013'!H163</f>
        <v>54.6</v>
      </c>
      <c r="I18" s="353">
        <f>'2013'!I163</f>
        <v>51.6</v>
      </c>
      <c r="J18" s="353">
        <f>'2013'!J163</f>
        <v>45.6</v>
      </c>
      <c r="K18" s="353">
        <f>'2013'!K163</f>
        <v>61.6</v>
      </c>
      <c r="L18" s="353">
        <f>'2013'!L163</f>
        <v>82.2</v>
      </c>
      <c r="M18" s="353">
        <f>'2013'!M163</f>
        <v>133.4</v>
      </c>
      <c r="N18" s="353">
        <f>'2013'!N163</f>
        <v>51.2</v>
      </c>
      <c r="O18" s="1"/>
      <c r="P18" s="1">
        <f t="shared" si="1"/>
        <v>686.20000000000016</v>
      </c>
      <c r="Q18">
        <f t="shared" si="2"/>
        <v>116</v>
      </c>
      <c r="R18" s="387">
        <f t="shared" si="3"/>
        <v>15</v>
      </c>
      <c r="S18">
        <f t="shared" si="4"/>
        <v>144.6</v>
      </c>
      <c r="T18" s="387">
        <f t="shared" si="5"/>
        <v>13</v>
      </c>
      <c r="U18">
        <f t="shared" si="6"/>
        <v>158.80000000000001</v>
      </c>
      <c r="V18" s="387">
        <f t="shared" si="7"/>
        <v>15</v>
      </c>
      <c r="W18">
        <f t="shared" si="8"/>
        <v>266.8</v>
      </c>
      <c r="X18" s="387">
        <f t="shared" si="9"/>
        <v>7</v>
      </c>
    </row>
    <row r="19" spans="1:24" x14ac:dyDescent="0.3">
      <c r="A19" s="387">
        <v>2014</v>
      </c>
      <c r="B19" s="387">
        <f t="shared" si="0"/>
        <v>9</v>
      </c>
      <c r="C19" s="353">
        <f>'2014'!C163</f>
        <v>96</v>
      </c>
      <c r="D19" s="353">
        <f>'2014'!D163</f>
        <v>82.2</v>
      </c>
      <c r="E19" s="353">
        <f>'2014'!E163</f>
        <v>25.6</v>
      </c>
      <c r="F19" s="353">
        <f>'2014'!F163</f>
        <v>27.4</v>
      </c>
      <c r="G19" s="353">
        <f>'2014'!G163</f>
        <v>81.2</v>
      </c>
      <c r="H19" s="353">
        <f>'2014'!H163</f>
        <v>53</v>
      </c>
      <c r="I19" s="353">
        <f>'2014'!I163</f>
        <v>68</v>
      </c>
      <c r="J19" s="353">
        <f>'2014'!J163</f>
        <v>123.6</v>
      </c>
      <c r="K19" s="353">
        <f>'2014'!K163</f>
        <v>15.4</v>
      </c>
      <c r="L19" s="353">
        <f>'2014'!L163</f>
        <v>47.8</v>
      </c>
      <c r="M19" s="353">
        <f>'2014'!M163</f>
        <v>46.4</v>
      </c>
      <c r="N19" s="353">
        <f>'2014'!N163</f>
        <v>102</v>
      </c>
      <c r="O19" s="1"/>
      <c r="P19" s="1">
        <f t="shared" si="1"/>
        <v>768.59999999999991</v>
      </c>
      <c r="Q19">
        <f t="shared" si="2"/>
        <v>203.79999999999998</v>
      </c>
      <c r="R19" s="387">
        <f t="shared" si="3"/>
        <v>5</v>
      </c>
      <c r="S19">
        <f t="shared" si="4"/>
        <v>161.6</v>
      </c>
      <c r="T19" s="387">
        <f t="shared" si="5"/>
        <v>11</v>
      </c>
      <c r="U19">
        <f t="shared" si="6"/>
        <v>207</v>
      </c>
      <c r="V19" s="387">
        <f t="shared" si="7"/>
        <v>11</v>
      </c>
      <c r="W19">
        <f t="shared" si="8"/>
        <v>196.2</v>
      </c>
      <c r="X19" s="387">
        <f t="shared" si="9"/>
        <v>12</v>
      </c>
    </row>
    <row r="20" spans="1:24" x14ac:dyDescent="0.3">
      <c r="A20" s="387"/>
      <c r="B20" s="387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24" x14ac:dyDescent="0.3">
      <c r="A21" s="393" t="s">
        <v>571</v>
      </c>
      <c r="B21" s="393"/>
      <c r="C21" s="394">
        <f>AVERAGE(C3:C19)</f>
        <v>58.847058823529416</v>
      </c>
      <c r="D21" s="394">
        <f t="shared" ref="D21:N21" si="10">AVERAGE(D3:D19)</f>
        <v>57.95882352941176</v>
      </c>
      <c r="E21" s="394">
        <f t="shared" si="10"/>
        <v>58.847058823529416</v>
      </c>
      <c r="F21" s="394">
        <f t="shared" si="10"/>
        <v>51.570588235294125</v>
      </c>
      <c r="G21" s="394">
        <f t="shared" si="10"/>
        <v>62.073529411764703</v>
      </c>
      <c r="H21" s="394">
        <f t="shared" si="10"/>
        <v>56.476470588235294</v>
      </c>
      <c r="I21" s="394">
        <f t="shared" si="10"/>
        <v>78.2470588235294</v>
      </c>
      <c r="J21" s="394">
        <f t="shared" si="10"/>
        <v>87.558823529411754</v>
      </c>
      <c r="K21" s="394">
        <f t="shared" si="10"/>
        <v>59.817647058823525</v>
      </c>
      <c r="L21" s="394">
        <f t="shared" si="10"/>
        <v>77.92941176470589</v>
      </c>
      <c r="M21" s="394">
        <f t="shared" si="10"/>
        <v>84.29411764705884</v>
      </c>
      <c r="N21" s="394">
        <f t="shared" si="10"/>
        <v>91.776470588235298</v>
      </c>
      <c r="O21" s="394"/>
      <c r="P21" s="394">
        <f t="shared" si="1"/>
        <v>825.39705882352951</v>
      </c>
      <c r="Q21" s="395">
        <f t="shared" si="2"/>
        <v>175.65294117647059</v>
      </c>
      <c r="R21" s="394"/>
      <c r="S21" s="395">
        <f t="shared" si="4"/>
        <v>170.12058823529412</v>
      </c>
      <c r="T21" s="395"/>
      <c r="U21" s="395">
        <f t="shared" si="6"/>
        <v>225.62352941176468</v>
      </c>
      <c r="V21" s="395"/>
      <c r="W21" s="395">
        <f t="shared" si="8"/>
        <v>254.00000000000003</v>
      </c>
    </row>
    <row r="22" spans="1:24" x14ac:dyDescent="0.3">
      <c r="A22" s="387"/>
      <c r="B22" s="387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24" x14ac:dyDescent="0.3">
      <c r="A23" s="389" t="s">
        <v>673</v>
      </c>
      <c r="B23" s="389"/>
      <c r="C23" s="390"/>
      <c r="D23" s="390"/>
      <c r="E23" s="390"/>
      <c r="F23" s="390"/>
      <c r="G23" s="390"/>
      <c r="H23" s="390"/>
      <c r="I23" s="390"/>
      <c r="J23" s="390"/>
      <c r="K23" s="390"/>
      <c r="L23" s="390"/>
      <c r="M23" s="390"/>
      <c r="N23" s="390"/>
      <c r="O23" s="390"/>
      <c r="P23" s="390"/>
      <c r="Q23" s="390"/>
      <c r="R23" s="399"/>
      <c r="S23" s="390"/>
      <c r="T23" s="390"/>
      <c r="U23" s="390"/>
      <c r="V23" s="390"/>
      <c r="W23" s="390"/>
    </row>
    <row r="24" spans="1:24" x14ac:dyDescent="0.3">
      <c r="A24" s="387" t="s">
        <v>86</v>
      </c>
      <c r="B24" s="387"/>
      <c r="C24" s="1" t="s">
        <v>658</v>
      </c>
      <c r="D24" s="1" t="s">
        <v>659</v>
      </c>
      <c r="E24" s="1" t="s">
        <v>660</v>
      </c>
      <c r="F24" s="1" t="s">
        <v>661</v>
      </c>
      <c r="G24" s="1" t="s">
        <v>6</v>
      </c>
      <c r="H24" s="1" t="s">
        <v>7</v>
      </c>
      <c r="I24" s="1" t="s">
        <v>662</v>
      </c>
      <c r="J24" s="1" t="s">
        <v>663</v>
      </c>
      <c r="K24" s="1" t="s">
        <v>664</v>
      </c>
      <c r="L24" s="1" t="s">
        <v>665</v>
      </c>
      <c r="M24" s="1" t="s">
        <v>666</v>
      </c>
      <c r="N24" s="1" t="s">
        <v>667</v>
      </c>
      <c r="O24" s="1"/>
      <c r="P24" s="1" t="s">
        <v>674</v>
      </c>
      <c r="Q24" s="1" t="s">
        <v>675</v>
      </c>
    </row>
    <row r="25" spans="1:24" x14ac:dyDescent="0.3">
      <c r="A25" s="387">
        <v>2001</v>
      </c>
      <c r="B25" s="387"/>
      <c r="C25" s="1"/>
      <c r="D25" s="1"/>
      <c r="E25" s="1"/>
      <c r="F25" s="1">
        <f>'2001'!F48</f>
        <v>63.5</v>
      </c>
      <c r="G25" s="1">
        <f>'2001'!G48</f>
        <v>10</v>
      </c>
      <c r="H25" s="1">
        <f>'2001'!H48</f>
        <v>11.5</v>
      </c>
      <c r="I25" s="1">
        <f>'2001'!I48</f>
        <v>48</v>
      </c>
      <c r="J25" s="1">
        <f>'2001'!J48</f>
        <v>17.5</v>
      </c>
      <c r="K25" s="1">
        <f>'2001'!K48</f>
        <v>19</v>
      </c>
      <c r="L25" s="1">
        <f>'2001'!L48</f>
        <v>20</v>
      </c>
      <c r="M25" s="1">
        <f>'2001'!M48</f>
        <v>31.5</v>
      </c>
      <c r="N25" s="1">
        <f>'2001'!N48</f>
        <v>13</v>
      </c>
      <c r="O25" s="1"/>
      <c r="P25" s="1">
        <f>MAX(C25:N25)</f>
        <v>63.5</v>
      </c>
      <c r="Q25" s="1">
        <f>MIN(D25:O25)</f>
        <v>10</v>
      </c>
    </row>
    <row r="26" spans="1:24" x14ac:dyDescent="0.3">
      <c r="A26" s="387">
        <v>2002</v>
      </c>
      <c r="B26" s="387"/>
      <c r="C26" s="1">
        <f>'2002'!C68</f>
        <v>25</v>
      </c>
      <c r="D26" s="1">
        <f>'2002'!D68</f>
        <v>21</v>
      </c>
      <c r="E26" s="1">
        <f>'2002'!E68</f>
        <v>20</v>
      </c>
      <c r="F26" s="1">
        <f>'2002'!F68</f>
        <v>8</v>
      </c>
      <c r="G26" s="1">
        <f>'2002'!G68</f>
        <v>9</v>
      </c>
      <c r="H26" s="1">
        <f>'2002'!H68</f>
        <v>32</v>
      </c>
      <c r="I26" s="1">
        <f>'2002'!I68</f>
        <v>22</v>
      </c>
      <c r="J26" s="1">
        <f>'2002'!J68</f>
        <v>65</v>
      </c>
      <c r="K26" s="1">
        <f>'2002'!K68</f>
        <v>32</v>
      </c>
      <c r="L26" s="1">
        <f>'2002'!L68</f>
        <v>15</v>
      </c>
      <c r="M26" s="1">
        <f>'2002'!M68</f>
        <v>30</v>
      </c>
      <c r="N26" s="1">
        <f>'2002'!N68</f>
        <v>20</v>
      </c>
      <c r="O26" s="1"/>
      <c r="P26" s="1">
        <f t="shared" ref="P26:P38" si="11">MAX(C26:N26)</f>
        <v>65</v>
      </c>
      <c r="Q26" s="1">
        <f t="shared" ref="Q26:Q38" si="12">MIN(D26:O26)</f>
        <v>8</v>
      </c>
    </row>
    <row r="27" spans="1:24" x14ac:dyDescent="0.3">
      <c r="A27" s="387">
        <v>2003</v>
      </c>
      <c r="B27" s="387"/>
      <c r="C27" s="1">
        <f>'2003'!C186</f>
        <v>15</v>
      </c>
      <c r="D27" s="1">
        <f>'2003'!D186</f>
        <v>4</v>
      </c>
      <c r="E27" s="1">
        <f>'2003'!E186</f>
        <v>7</v>
      </c>
      <c r="F27" s="1">
        <f>'2003'!F186</f>
        <v>16</v>
      </c>
      <c r="G27" s="1">
        <f>'2003'!G186</f>
        <v>7</v>
      </c>
      <c r="H27" s="1">
        <f>'2003'!H186</f>
        <v>24</v>
      </c>
      <c r="I27" s="1">
        <f>'2003'!I186</f>
        <v>21</v>
      </c>
      <c r="J27" s="1">
        <f>'2003'!J186</f>
        <v>44</v>
      </c>
      <c r="K27" s="1">
        <f>'2003'!K186</f>
        <v>6</v>
      </c>
      <c r="L27" s="1">
        <f>'2003'!L186</f>
        <v>10</v>
      </c>
      <c r="M27" s="1">
        <f>'2003'!M186</f>
        <v>6</v>
      </c>
      <c r="N27" s="1">
        <f>'2003'!N186</f>
        <v>10</v>
      </c>
      <c r="O27" s="1"/>
      <c r="P27" s="1">
        <f t="shared" si="11"/>
        <v>44</v>
      </c>
      <c r="Q27" s="1">
        <f t="shared" si="12"/>
        <v>4</v>
      </c>
    </row>
    <row r="28" spans="1:24" x14ac:dyDescent="0.3">
      <c r="A28" s="387">
        <v>2004</v>
      </c>
      <c r="B28" s="387"/>
      <c r="C28" s="1">
        <f>'2004'!C199</f>
        <v>12</v>
      </c>
      <c r="D28" s="1">
        <f>'2004'!D199</f>
        <v>6</v>
      </c>
      <c r="E28" s="1">
        <f>'2004'!E199</f>
        <v>8</v>
      </c>
      <c r="F28" s="1">
        <f>'2004'!F199</f>
        <v>9</v>
      </c>
      <c r="G28" s="1">
        <f>'2004'!G199</f>
        <v>12</v>
      </c>
      <c r="H28" s="1">
        <f>'2004'!H199</f>
        <v>7</v>
      </c>
      <c r="I28" s="1">
        <f>'2004'!I199</f>
        <v>14</v>
      </c>
      <c r="J28" s="1">
        <f>'2004'!J199</f>
        <v>32</v>
      </c>
      <c r="K28" s="1">
        <f>'2004'!K199</f>
        <v>22</v>
      </c>
      <c r="L28" s="1">
        <f>'2004'!L199</f>
        <v>14</v>
      </c>
      <c r="M28" s="1">
        <f>'2004'!M199</f>
        <v>13</v>
      </c>
      <c r="N28" s="1">
        <f>'2004'!N199</f>
        <v>19</v>
      </c>
      <c r="O28" s="1"/>
      <c r="P28" s="1">
        <f t="shared" si="11"/>
        <v>32</v>
      </c>
      <c r="Q28" s="1">
        <f t="shared" si="12"/>
        <v>6</v>
      </c>
    </row>
    <row r="29" spans="1:24" x14ac:dyDescent="0.3">
      <c r="A29" s="387">
        <v>2005</v>
      </c>
      <c r="B29" s="387"/>
      <c r="C29" s="1">
        <f>'2005'!C199</f>
        <v>18</v>
      </c>
      <c r="D29" s="1">
        <f>'2005'!D199</f>
        <v>22</v>
      </c>
      <c r="E29" s="1">
        <f>'2005'!E199</f>
        <v>8</v>
      </c>
      <c r="F29" s="1">
        <f>'2005'!F199</f>
        <v>13</v>
      </c>
      <c r="G29" s="1">
        <f>'2005'!G199</f>
        <v>21</v>
      </c>
      <c r="H29" s="1">
        <f>'2005'!H199</f>
        <v>17</v>
      </c>
      <c r="I29" s="1">
        <f>'2005'!I199</f>
        <v>39</v>
      </c>
      <c r="J29" s="1">
        <f>'2005'!J199</f>
        <v>11</v>
      </c>
      <c r="K29" s="1">
        <f>'2005'!K199</f>
        <v>5</v>
      </c>
      <c r="L29" s="1">
        <f>'2005'!L199</f>
        <v>21</v>
      </c>
      <c r="M29" s="1">
        <f>'2005'!M199</f>
        <v>13</v>
      </c>
      <c r="N29" s="1">
        <f>'2005'!N199</f>
        <v>15</v>
      </c>
      <c r="O29" s="1"/>
      <c r="P29" s="1">
        <f t="shared" si="11"/>
        <v>39</v>
      </c>
      <c r="Q29" s="1">
        <f t="shared" si="12"/>
        <v>5</v>
      </c>
    </row>
    <row r="30" spans="1:24" x14ac:dyDescent="0.3">
      <c r="A30" s="387">
        <v>2006</v>
      </c>
      <c r="B30" s="387"/>
      <c r="C30" s="1">
        <f>'2006'!C199</f>
        <v>13</v>
      </c>
      <c r="D30" s="1">
        <f>'2006'!D199</f>
        <v>14</v>
      </c>
      <c r="E30" s="1">
        <f>'2006'!E199</f>
        <v>23</v>
      </c>
      <c r="F30" s="1">
        <f>'2006'!F199</f>
        <v>10</v>
      </c>
      <c r="G30" s="1">
        <f>'2006'!G199</f>
        <v>50</v>
      </c>
      <c r="H30" s="1">
        <f>'2006'!H199</f>
        <v>20</v>
      </c>
      <c r="I30" s="1">
        <f>'2006'!I199</f>
        <v>12</v>
      </c>
      <c r="J30" s="1">
        <f>'2006'!J199</f>
        <v>32</v>
      </c>
      <c r="K30" s="1">
        <f>'2006'!K199</f>
        <v>14</v>
      </c>
      <c r="L30" s="1">
        <f>'2006'!L199</f>
        <v>13</v>
      </c>
      <c r="M30" s="1">
        <f>'2006'!M199</f>
        <v>13</v>
      </c>
      <c r="N30" s="1">
        <f>'2006'!N199</f>
        <v>24</v>
      </c>
      <c r="O30" s="1"/>
      <c r="P30" s="1">
        <f t="shared" si="11"/>
        <v>50</v>
      </c>
      <c r="Q30" s="1">
        <f t="shared" si="12"/>
        <v>10</v>
      </c>
    </row>
    <row r="31" spans="1:24" x14ac:dyDescent="0.3">
      <c r="A31" s="387">
        <v>2007</v>
      </c>
      <c r="B31" s="387"/>
      <c r="C31" s="1">
        <f>'2007'!C199</f>
        <v>5</v>
      </c>
      <c r="D31" s="1">
        <f>'2007'!D199</f>
        <v>18</v>
      </c>
      <c r="E31" s="1">
        <f>'2007'!E199</f>
        <v>22</v>
      </c>
      <c r="F31" s="1">
        <f>'2007'!F199</f>
        <v>7</v>
      </c>
      <c r="G31" s="1">
        <f>'2007'!G199</f>
        <v>33</v>
      </c>
      <c r="H31" s="1">
        <f>'2007'!H199</f>
        <v>32</v>
      </c>
      <c r="I31" s="1">
        <f>'2007'!I199</f>
        <v>33.4</v>
      </c>
      <c r="J31" s="1">
        <f>'2007'!J199</f>
        <v>23.4</v>
      </c>
      <c r="K31" s="1">
        <f>'2007'!K199</f>
        <v>11.8</v>
      </c>
      <c r="L31" s="1">
        <f>'2007'!L199</f>
        <v>17.600000000000001</v>
      </c>
      <c r="M31" s="1">
        <f>'2007'!M199</f>
        <v>6.2</v>
      </c>
      <c r="N31" s="1">
        <f>'2007'!N199</f>
        <v>22.8</v>
      </c>
      <c r="O31" s="1"/>
      <c r="P31" s="1">
        <f t="shared" si="11"/>
        <v>33.4</v>
      </c>
      <c r="Q31" s="1">
        <f t="shared" si="12"/>
        <v>6.2</v>
      </c>
    </row>
    <row r="32" spans="1:24" x14ac:dyDescent="0.3">
      <c r="A32" s="387">
        <v>2008</v>
      </c>
      <c r="B32" s="387"/>
      <c r="C32" s="1">
        <f>'2008'!C199</f>
        <v>13.8</v>
      </c>
      <c r="D32" s="1">
        <f>'2008'!D199</f>
        <v>12.4</v>
      </c>
      <c r="E32" s="1">
        <f>'2008'!E199</f>
        <v>17.399999999999999</v>
      </c>
      <c r="F32" s="1">
        <f>'2008'!F199</f>
        <v>14.4</v>
      </c>
      <c r="G32" s="1">
        <f>'2008'!G199</f>
        <v>39.799999999999997</v>
      </c>
      <c r="H32" s="1">
        <f>'2008'!H199</f>
        <v>10</v>
      </c>
      <c r="I32" s="1">
        <f>'2008'!I199</f>
        <v>10.6</v>
      </c>
      <c r="J32" s="1">
        <f>'2008'!J199</f>
        <v>62</v>
      </c>
      <c r="K32" s="1">
        <f>'2008'!K199</f>
        <v>25.6</v>
      </c>
      <c r="L32" s="1">
        <f>'2008'!L199</f>
        <v>17.399999999999999</v>
      </c>
      <c r="M32" s="1">
        <f>'2008'!M199</f>
        <v>14</v>
      </c>
      <c r="N32" s="1">
        <f>'2008'!N199</f>
        <v>17.2</v>
      </c>
      <c r="O32" s="1"/>
      <c r="P32" s="1">
        <f t="shared" si="11"/>
        <v>62</v>
      </c>
      <c r="Q32" s="1">
        <f t="shared" si="12"/>
        <v>10</v>
      </c>
    </row>
    <row r="33" spans="1:18" x14ac:dyDescent="0.3">
      <c r="A33" s="387">
        <v>2009</v>
      </c>
      <c r="B33" s="387"/>
      <c r="C33" s="1">
        <f>'2009'!C199</f>
        <v>12.4</v>
      </c>
      <c r="D33" s="1">
        <f>'2009'!D199</f>
        <v>19.8</v>
      </c>
      <c r="E33" s="1">
        <f>'2009'!E199</f>
        <v>11.4</v>
      </c>
      <c r="F33" s="1">
        <f>'2009'!F199</f>
        <v>13</v>
      </c>
      <c r="G33" s="1">
        <f>'2009'!G199</f>
        <v>8.1999999999999993</v>
      </c>
      <c r="H33" s="1">
        <f>'2009'!H199</f>
        <v>11.4</v>
      </c>
      <c r="I33" s="1">
        <f>'2009'!I199</f>
        <v>21.4</v>
      </c>
      <c r="J33" s="1">
        <f>'2009'!J199</f>
        <v>4.2</v>
      </c>
      <c r="K33" s="1">
        <f>'2009'!K199</f>
        <v>7.6</v>
      </c>
      <c r="L33" s="1">
        <f>'2009'!L199</f>
        <v>11.2</v>
      </c>
      <c r="M33" s="1">
        <f>'2009'!M199</f>
        <v>25.6</v>
      </c>
      <c r="N33" s="1">
        <f>'2009'!N199</f>
        <v>10.199999999999999</v>
      </c>
      <c r="O33" s="1"/>
      <c r="P33" s="1">
        <f t="shared" si="11"/>
        <v>25.6</v>
      </c>
      <c r="Q33" s="1">
        <f t="shared" si="12"/>
        <v>4.2</v>
      </c>
    </row>
    <row r="34" spans="1:18" x14ac:dyDescent="0.3">
      <c r="A34" s="387">
        <v>2010</v>
      </c>
      <c r="B34" s="387"/>
      <c r="C34" s="1">
        <f>'2010'!C199</f>
        <v>11.8</v>
      </c>
      <c r="D34" s="1">
        <f>'2010'!D199</f>
        <v>24.6</v>
      </c>
      <c r="E34" s="1">
        <f>'2010'!E199</f>
        <v>12</v>
      </c>
      <c r="F34" s="1">
        <f>'2010'!F199</f>
        <v>6.8</v>
      </c>
      <c r="G34" s="1">
        <f>'2010'!G199</f>
        <v>18</v>
      </c>
      <c r="H34" s="1">
        <f>'2010'!H199</f>
        <v>22</v>
      </c>
      <c r="I34" s="1">
        <f>'2010'!I199</f>
        <v>14.4</v>
      </c>
      <c r="J34" s="1">
        <f>'2010'!J199</f>
        <v>25.2</v>
      </c>
      <c r="K34" s="1">
        <f>'2010'!K199</f>
        <v>22.6</v>
      </c>
      <c r="L34" s="1">
        <f>'2010'!L199</f>
        <v>15.4</v>
      </c>
      <c r="M34" s="1">
        <f>'2010'!M199</f>
        <v>45.4</v>
      </c>
      <c r="N34" s="1">
        <f>'2010'!N199</f>
        <v>13.6</v>
      </c>
      <c r="O34" s="1"/>
      <c r="P34" s="1">
        <f t="shared" si="11"/>
        <v>45.4</v>
      </c>
      <c r="Q34" s="1">
        <f t="shared" si="12"/>
        <v>6.8</v>
      </c>
    </row>
    <row r="35" spans="1:18" x14ac:dyDescent="0.3">
      <c r="A35" s="387">
        <v>2011</v>
      </c>
      <c r="B35" s="387"/>
      <c r="C35" s="1">
        <f>'2011'!C199</f>
        <v>16</v>
      </c>
      <c r="D35" s="1">
        <f>'2011'!D199</f>
        <v>7.8</v>
      </c>
      <c r="E35" s="1">
        <f>'2011'!E199</f>
        <v>14.2</v>
      </c>
      <c r="F35" s="1">
        <f>'2011'!F199</f>
        <v>6</v>
      </c>
      <c r="G35" s="1">
        <f>'2011'!G199</f>
        <v>2.6</v>
      </c>
      <c r="H35" s="1">
        <f>'2011'!H199</f>
        <v>12.6</v>
      </c>
      <c r="I35" s="1">
        <f>'2011'!I199</f>
        <v>32.4</v>
      </c>
      <c r="J35" s="1">
        <f>'2011'!J199</f>
        <v>20</v>
      </c>
      <c r="K35" s="1">
        <f>'2011'!K199</f>
        <v>16.2</v>
      </c>
      <c r="L35" s="1">
        <f>'2011'!L199</f>
        <v>8.8000000000000007</v>
      </c>
      <c r="M35" s="1">
        <f>'2011'!M199</f>
        <v>11</v>
      </c>
      <c r="N35" s="1">
        <f>'2011'!N199</f>
        <v>26</v>
      </c>
      <c r="O35" s="1"/>
      <c r="P35" s="1">
        <f t="shared" si="11"/>
        <v>32.4</v>
      </c>
      <c r="Q35" s="1">
        <f t="shared" si="12"/>
        <v>2.6</v>
      </c>
    </row>
    <row r="36" spans="1:18" x14ac:dyDescent="0.3">
      <c r="A36" s="387">
        <v>2012</v>
      </c>
      <c r="B36" s="387"/>
      <c r="C36" s="1">
        <f>'2012'!C199</f>
        <v>11.4</v>
      </c>
      <c r="D36" s="1">
        <f>'2012'!D199</f>
        <v>2.6</v>
      </c>
      <c r="E36" s="1">
        <f>'2012'!E199</f>
        <v>23.4</v>
      </c>
      <c r="F36" s="1">
        <f>'2012'!F199</f>
        <v>14</v>
      </c>
      <c r="G36" s="1">
        <f>'2012'!G199</f>
        <v>6.4</v>
      </c>
      <c r="H36" s="1">
        <f>'2012'!H199</f>
        <v>23.4</v>
      </c>
      <c r="I36" s="1">
        <f>'2012'!I199</f>
        <v>32.4</v>
      </c>
      <c r="J36" s="1">
        <f>'2012'!J199</f>
        <v>11</v>
      </c>
      <c r="K36" s="1">
        <f>'2012'!K199</f>
        <v>24.4</v>
      </c>
      <c r="L36" s="1">
        <f>'2012'!L199</f>
        <v>39.799999999999997</v>
      </c>
      <c r="M36" s="1">
        <f>'2012'!M199</f>
        <v>9.6</v>
      </c>
      <c r="N36" s="1">
        <f>'2012'!N199</f>
        <v>33.799999999999997</v>
      </c>
      <c r="O36" s="1"/>
      <c r="P36" s="1">
        <f t="shared" si="11"/>
        <v>39.799999999999997</v>
      </c>
      <c r="Q36" s="1">
        <f t="shared" si="12"/>
        <v>2.6</v>
      </c>
    </row>
    <row r="37" spans="1:18" x14ac:dyDescent="0.3">
      <c r="A37" s="387">
        <v>2013</v>
      </c>
      <c r="B37" s="387"/>
      <c r="C37" s="1">
        <f>'2013'!C203</f>
        <v>5.8</v>
      </c>
      <c r="D37" s="1">
        <f>'2013'!D203</f>
        <v>7.2</v>
      </c>
      <c r="E37" s="1">
        <f>'2013'!E203</f>
        <v>7.4</v>
      </c>
      <c r="F37" s="1">
        <f>'2013'!F203</f>
        <v>5.6</v>
      </c>
      <c r="G37" s="1">
        <f>'2013'!G203</f>
        <v>9.8000000000000007</v>
      </c>
      <c r="H37" s="1">
        <f>'2013'!H203</f>
        <v>17.899999999999999</v>
      </c>
      <c r="I37" s="1">
        <f>'2013'!I203</f>
        <v>17.899999999999999</v>
      </c>
      <c r="J37" s="1">
        <f>'2013'!J203</f>
        <v>30.4</v>
      </c>
      <c r="K37" s="1">
        <f>'2013'!K203</f>
        <v>21.8</v>
      </c>
      <c r="L37" s="1">
        <f>'2013'!L203</f>
        <v>25.2</v>
      </c>
      <c r="M37" s="1">
        <f>'2013'!M203</f>
        <v>21.2</v>
      </c>
      <c r="N37" s="1">
        <f>'2013'!N203</f>
        <v>11.9</v>
      </c>
      <c r="O37" s="1"/>
      <c r="P37" s="1">
        <f t="shared" si="11"/>
        <v>30.4</v>
      </c>
      <c r="Q37" s="1">
        <f t="shared" si="12"/>
        <v>5.6</v>
      </c>
    </row>
    <row r="38" spans="1:18" x14ac:dyDescent="0.3">
      <c r="A38" s="387">
        <v>2014</v>
      </c>
      <c r="B38" s="387"/>
      <c r="C38" s="1">
        <f>'2014'!C203</f>
        <v>14.7</v>
      </c>
      <c r="D38" s="1">
        <f>'2014'!D203</f>
        <v>17.3</v>
      </c>
      <c r="E38" s="1">
        <f>'2014'!E203</f>
        <v>6.3</v>
      </c>
      <c r="F38" s="1">
        <f>'2014'!F203</f>
        <v>13.6</v>
      </c>
      <c r="G38" s="1">
        <f>'2014'!G203</f>
        <v>20.8</v>
      </c>
      <c r="H38" s="1">
        <f>'2014'!H203</f>
        <v>13.2</v>
      </c>
      <c r="I38" s="1">
        <f>'2014'!I203</f>
        <v>17</v>
      </c>
      <c r="J38" s="1">
        <f>'2014'!J203</f>
        <v>41.3</v>
      </c>
      <c r="K38" s="1">
        <f>'2014'!K203</f>
        <v>34.1</v>
      </c>
      <c r="L38" s="1">
        <f>'2014'!L203</f>
        <v>10.7</v>
      </c>
      <c r="M38" s="1">
        <f>'2014'!M203</f>
        <v>11.9</v>
      </c>
      <c r="N38" s="1">
        <f>'2014'!N203</f>
        <v>16.100000000000001</v>
      </c>
      <c r="O38" s="1"/>
      <c r="P38" s="1">
        <f t="shared" si="11"/>
        <v>41.3</v>
      </c>
      <c r="Q38" s="1">
        <f t="shared" si="12"/>
        <v>6.3</v>
      </c>
    </row>
    <row r="39" spans="1:18" x14ac:dyDescent="0.3">
      <c r="A39" s="387"/>
      <c r="B39" s="387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8" x14ac:dyDescent="0.3">
      <c r="A40" s="387" t="s">
        <v>676</v>
      </c>
      <c r="B40" s="387"/>
      <c r="C40" s="1">
        <f>MAX(C25:C38)</f>
        <v>25</v>
      </c>
      <c r="D40" s="1">
        <f t="shared" ref="D40:N40" si="13">MAX(D25:D38)</f>
        <v>24.6</v>
      </c>
      <c r="E40" s="1">
        <f t="shared" si="13"/>
        <v>23.4</v>
      </c>
      <c r="F40" s="1">
        <f t="shared" si="13"/>
        <v>63.5</v>
      </c>
      <c r="G40" s="1">
        <f t="shared" si="13"/>
        <v>50</v>
      </c>
      <c r="H40" s="1">
        <f t="shared" si="13"/>
        <v>32</v>
      </c>
      <c r="I40" s="1">
        <f t="shared" si="13"/>
        <v>48</v>
      </c>
      <c r="J40" s="1">
        <f t="shared" si="13"/>
        <v>65</v>
      </c>
      <c r="K40" s="1">
        <f t="shared" si="13"/>
        <v>34.1</v>
      </c>
      <c r="L40" s="1">
        <f t="shared" si="13"/>
        <v>39.799999999999997</v>
      </c>
      <c r="M40" s="1">
        <f t="shared" si="13"/>
        <v>45.4</v>
      </c>
      <c r="N40" s="1">
        <f t="shared" si="13"/>
        <v>33.799999999999997</v>
      </c>
      <c r="O40" s="1"/>
      <c r="P40" s="1"/>
    </row>
    <row r="41" spans="1:18" x14ac:dyDescent="0.3">
      <c r="A41" s="387" t="s">
        <v>677</v>
      </c>
      <c r="B41" s="387"/>
      <c r="C41" s="1">
        <f>MIN(C25:C38)</f>
        <v>5</v>
      </c>
      <c r="D41" s="1">
        <f t="shared" ref="D41:N41" si="14">MIN(D25:D38)</f>
        <v>2.6</v>
      </c>
      <c r="E41" s="1">
        <f t="shared" si="14"/>
        <v>6.3</v>
      </c>
      <c r="F41" s="1">
        <f t="shared" si="14"/>
        <v>5.6</v>
      </c>
      <c r="G41" s="1">
        <f t="shared" si="14"/>
        <v>2.6</v>
      </c>
      <c r="H41" s="1">
        <f t="shared" si="14"/>
        <v>7</v>
      </c>
      <c r="I41" s="1">
        <f t="shared" si="14"/>
        <v>10.6</v>
      </c>
      <c r="J41" s="1">
        <f t="shared" si="14"/>
        <v>4.2</v>
      </c>
      <c r="K41" s="1">
        <f t="shared" si="14"/>
        <v>5</v>
      </c>
      <c r="L41" s="1">
        <f t="shared" si="14"/>
        <v>8.8000000000000007</v>
      </c>
      <c r="M41" s="1">
        <f t="shared" si="14"/>
        <v>6</v>
      </c>
      <c r="N41" s="1">
        <f t="shared" si="14"/>
        <v>10</v>
      </c>
      <c r="O41" s="1"/>
      <c r="P41" s="1"/>
    </row>
    <row r="43" spans="1:18" s="398" customFormat="1" x14ac:dyDescent="0.3">
      <c r="A43" s="398" t="s">
        <v>679</v>
      </c>
      <c r="R43" s="400"/>
    </row>
    <row r="44" spans="1:18" x14ac:dyDescent="0.3">
      <c r="A44" s="387" t="s">
        <v>86</v>
      </c>
      <c r="B44" s="387"/>
      <c r="C44" s="1" t="s">
        <v>658</v>
      </c>
      <c r="D44" s="1" t="s">
        <v>659</v>
      </c>
      <c r="E44" s="1" t="s">
        <v>660</v>
      </c>
      <c r="F44" s="1" t="s">
        <v>661</v>
      </c>
      <c r="G44" s="1" t="s">
        <v>6</v>
      </c>
      <c r="H44" s="1" t="s">
        <v>7</v>
      </c>
      <c r="I44" s="1" t="s">
        <v>662</v>
      </c>
      <c r="J44" s="1" t="s">
        <v>663</v>
      </c>
      <c r="K44" s="1" t="s">
        <v>664</v>
      </c>
      <c r="L44" s="1" t="s">
        <v>665</v>
      </c>
      <c r="M44" s="1" t="s">
        <v>666</v>
      </c>
      <c r="N44" s="1" t="s">
        <v>667</v>
      </c>
      <c r="O44" s="1"/>
      <c r="P44" s="1" t="s">
        <v>674</v>
      </c>
      <c r="Q44" s="1" t="s">
        <v>675</v>
      </c>
      <c r="R44" s="1" t="s">
        <v>680</v>
      </c>
    </row>
    <row r="45" spans="1:18" x14ac:dyDescent="0.3">
      <c r="A45" s="387">
        <v>2001</v>
      </c>
      <c r="B45" s="387">
        <f>RANK(R45,P$45:R$58,0)</f>
        <v>2</v>
      </c>
      <c r="C45" s="1">
        <f>'2001'!C45</f>
        <v>11</v>
      </c>
      <c r="D45" s="1">
        <f>'2001'!D45</f>
        <v>8</v>
      </c>
      <c r="E45" s="1">
        <f>'2001'!E45</f>
        <v>20</v>
      </c>
      <c r="F45" s="1">
        <f>'2001'!F45</f>
        <v>21</v>
      </c>
      <c r="G45" s="1">
        <f>'2001'!G45</f>
        <v>4</v>
      </c>
      <c r="H45" s="1">
        <f>'2001'!H45</f>
        <v>7</v>
      </c>
      <c r="I45" s="1">
        <f>'2001'!I45</f>
        <v>11</v>
      </c>
      <c r="J45" s="1">
        <f>'2001'!J45</f>
        <v>14</v>
      </c>
      <c r="K45" s="1">
        <f>'2001'!K45</f>
        <v>18</v>
      </c>
      <c r="L45" s="1">
        <f>'2001'!L45</f>
        <v>15</v>
      </c>
      <c r="M45" s="1">
        <f>'2001'!M45</f>
        <v>16</v>
      </c>
      <c r="N45" s="1">
        <f>'2001'!N45</f>
        <v>14</v>
      </c>
      <c r="O45" s="1"/>
      <c r="P45" s="1">
        <f>MAX(C45:N45)</f>
        <v>21</v>
      </c>
      <c r="Q45" s="1">
        <f>MIN(D45:O45)</f>
        <v>4</v>
      </c>
      <c r="R45" s="1">
        <f>SUM(C45:N45)</f>
        <v>159</v>
      </c>
    </row>
    <row r="46" spans="1:18" x14ac:dyDescent="0.3">
      <c r="A46" s="387">
        <v>2002</v>
      </c>
      <c r="B46" s="387">
        <f t="shared" ref="B46:B58" si="15">RANK(R46,P$45:R$58,0)</f>
        <v>1</v>
      </c>
      <c r="C46" s="1">
        <f>'2002'!C63</f>
        <v>13</v>
      </c>
      <c r="D46" s="1">
        <f>'2002'!D63</f>
        <v>21</v>
      </c>
      <c r="E46" s="1">
        <f>'2002'!E63</f>
        <v>10</v>
      </c>
      <c r="F46" s="1">
        <f>'2002'!F63</f>
        <v>6</v>
      </c>
      <c r="G46" s="1">
        <f>'2002'!G63</f>
        <v>21</v>
      </c>
      <c r="H46" s="1">
        <f>'2002'!H63</f>
        <v>12</v>
      </c>
      <c r="I46" s="1">
        <f>'2002'!I63</f>
        <v>12</v>
      </c>
      <c r="J46" s="1">
        <f>'2002'!J63</f>
        <v>16</v>
      </c>
      <c r="K46" s="1">
        <f>'2002'!K63</f>
        <v>8</v>
      </c>
      <c r="L46" s="1">
        <f>'2002'!L63</f>
        <v>18</v>
      </c>
      <c r="M46" s="1">
        <f>'2002'!M63</f>
        <v>18</v>
      </c>
      <c r="N46" s="1">
        <f>'2002'!N63</f>
        <v>19</v>
      </c>
      <c r="O46" s="1"/>
      <c r="P46" s="1">
        <f t="shared" ref="P46:P58" si="16">MAX(C46:N46)</f>
        <v>21</v>
      </c>
      <c r="Q46" s="1">
        <f t="shared" ref="Q46:Q58" si="17">MIN(D46:O46)</f>
        <v>6</v>
      </c>
      <c r="R46" s="1">
        <f t="shared" ref="R46:R58" si="18">SUM(C46:N46)</f>
        <v>174</v>
      </c>
    </row>
    <row r="47" spans="1:18" x14ac:dyDescent="0.3">
      <c r="A47" s="387">
        <v>2003</v>
      </c>
      <c r="B47" s="387">
        <f t="shared" si="15"/>
        <v>12</v>
      </c>
      <c r="C47" s="1">
        <f>'2003'!C173</f>
        <v>16</v>
      </c>
      <c r="D47" s="1">
        <f>'2003'!D173</f>
        <v>7</v>
      </c>
      <c r="E47" s="1">
        <f>'2003'!E173</f>
        <v>7</v>
      </c>
      <c r="F47" s="1">
        <f>'2003'!F173</f>
        <v>8</v>
      </c>
      <c r="G47" s="1">
        <f>'2003'!G173</f>
        <v>14</v>
      </c>
      <c r="H47" s="1">
        <f>'2003'!H173</f>
        <v>11</v>
      </c>
      <c r="I47" s="1">
        <f>'2003'!I173</f>
        <v>11</v>
      </c>
      <c r="J47" s="1">
        <f>'2003'!J173</f>
        <v>4</v>
      </c>
      <c r="K47" s="1">
        <f>'2003'!K173</f>
        <v>2</v>
      </c>
      <c r="L47" s="1">
        <f>'2003'!L173</f>
        <v>10</v>
      </c>
      <c r="M47" s="1">
        <f>'2003'!M173</f>
        <v>14</v>
      </c>
      <c r="N47" s="1">
        <f>'2003'!N173</f>
        <v>11</v>
      </c>
      <c r="O47" s="1"/>
      <c r="P47" s="1">
        <f t="shared" si="16"/>
        <v>16</v>
      </c>
      <c r="Q47" s="1">
        <f t="shared" si="17"/>
        <v>2</v>
      </c>
      <c r="R47" s="1">
        <f t="shared" si="18"/>
        <v>115</v>
      </c>
    </row>
    <row r="48" spans="1:18" x14ac:dyDescent="0.3">
      <c r="A48" s="387">
        <v>2004</v>
      </c>
      <c r="B48" s="387">
        <f t="shared" si="15"/>
        <v>3</v>
      </c>
      <c r="C48" s="1">
        <f>'2004'!C186</f>
        <v>20</v>
      </c>
      <c r="D48" s="1">
        <f>'2004'!D186</f>
        <v>9</v>
      </c>
      <c r="E48" s="1">
        <f>'2004'!E186</f>
        <v>10</v>
      </c>
      <c r="F48" s="1">
        <f>'2004'!F186</f>
        <v>13</v>
      </c>
      <c r="G48" s="1">
        <f>'2004'!G186</f>
        <v>7</v>
      </c>
      <c r="H48" s="1">
        <f>'2004'!H186</f>
        <v>9</v>
      </c>
      <c r="I48" s="1">
        <f>'2004'!I186</f>
        <v>12</v>
      </c>
      <c r="J48" s="1">
        <f>'2004'!J186</f>
        <v>16</v>
      </c>
      <c r="K48" s="1">
        <f>'2004'!K186</f>
        <v>10</v>
      </c>
      <c r="L48" s="1">
        <f>'2004'!L186</f>
        <v>13</v>
      </c>
      <c r="M48" s="1">
        <f>'2004'!M186</f>
        <v>14</v>
      </c>
      <c r="N48" s="1">
        <f>'2004'!N186</f>
        <v>13</v>
      </c>
      <c r="O48" s="1"/>
      <c r="P48" s="1">
        <f t="shared" si="16"/>
        <v>20</v>
      </c>
      <c r="Q48" s="1">
        <f t="shared" si="17"/>
        <v>7</v>
      </c>
      <c r="R48" s="1">
        <f t="shared" si="18"/>
        <v>146</v>
      </c>
    </row>
    <row r="49" spans="1:18" x14ac:dyDescent="0.3">
      <c r="A49" s="387">
        <v>2005</v>
      </c>
      <c r="B49" s="387">
        <f t="shared" si="15"/>
        <v>6</v>
      </c>
      <c r="C49" s="1">
        <f>'2005'!C186</f>
        <v>14</v>
      </c>
      <c r="D49" s="1">
        <f>'2005'!D186</f>
        <v>12</v>
      </c>
      <c r="E49" s="1">
        <f>'2005'!E186</f>
        <v>11</v>
      </c>
      <c r="F49" s="1">
        <f>'2005'!F186</f>
        <v>10</v>
      </c>
      <c r="G49" s="1">
        <f>'2005'!G186</f>
        <v>15</v>
      </c>
      <c r="H49" s="1">
        <f>'2005'!H186</f>
        <v>5</v>
      </c>
      <c r="I49" s="1">
        <f>'2005'!I186</f>
        <v>12</v>
      </c>
      <c r="J49" s="1">
        <f>'2005'!J186</f>
        <v>10</v>
      </c>
      <c r="K49" s="1">
        <f>'2005'!K186</f>
        <v>13</v>
      </c>
      <c r="L49" s="1">
        <f>'2005'!L186</f>
        <v>12</v>
      </c>
      <c r="M49" s="1">
        <f>'2005'!M186</f>
        <v>11</v>
      </c>
      <c r="N49" s="1">
        <f>'2005'!N186</f>
        <v>11</v>
      </c>
      <c r="O49" s="1"/>
      <c r="P49" s="1">
        <f t="shared" si="16"/>
        <v>15</v>
      </c>
      <c r="Q49" s="1">
        <f t="shared" si="17"/>
        <v>5</v>
      </c>
      <c r="R49" s="1">
        <f t="shared" si="18"/>
        <v>136</v>
      </c>
    </row>
    <row r="50" spans="1:18" x14ac:dyDescent="0.3">
      <c r="A50" s="387">
        <v>2006</v>
      </c>
      <c r="B50" s="387">
        <f t="shared" si="15"/>
        <v>4</v>
      </c>
      <c r="C50" s="1">
        <f>'2006'!C186</f>
        <v>8</v>
      </c>
      <c r="D50" s="1">
        <f>'2006'!D186</f>
        <v>12</v>
      </c>
      <c r="E50" s="1">
        <f>'2006'!E186</f>
        <v>15</v>
      </c>
      <c r="F50" s="1">
        <f>'2006'!F186</f>
        <v>8</v>
      </c>
      <c r="G50" s="1">
        <f>'2006'!G186</f>
        <v>20</v>
      </c>
      <c r="H50" s="1">
        <f>'2006'!H186</f>
        <v>7</v>
      </c>
      <c r="I50" s="1">
        <f>'2006'!I186</f>
        <v>10</v>
      </c>
      <c r="J50" s="1">
        <f>'2006'!J186</f>
        <v>16</v>
      </c>
      <c r="K50" s="1">
        <f>'2006'!K186</f>
        <v>7</v>
      </c>
      <c r="L50" s="1">
        <f>'2006'!L186</f>
        <v>13</v>
      </c>
      <c r="M50" s="1">
        <f>'2006'!M186</f>
        <v>14</v>
      </c>
      <c r="N50" s="1">
        <f>'2006'!N186</f>
        <v>12</v>
      </c>
      <c r="O50" s="1"/>
      <c r="P50" s="1">
        <f t="shared" si="16"/>
        <v>20</v>
      </c>
      <c r="Q50" s="1">
        <f t="shared" si="17"/>
        <v>7</v>
      </c>
      <c r="R50" s="1">
        <f t="shared" si="18"/>
        <v>142</v>
      </c>
    </row>
    <row r="51" spans="1:18" x14ac:dyDescent="0.3">
      <c r="A51" s="387">
        <v>2007</v>
      </c>
      <c r="B51" s="387">
        <f t="shared" si="15"/>
        <v>9</v>
      </c>
      <c r="C51" s="1">
        <f>'2007'!C186</f>
        <v>13</v>
      </c>
      <c r="D51" s="1">
        <f>'2007'!D186</f>
        <v>14</v>
      </c>
      <c r="E51" s="1">
        <f>'2007'!E186</f>
        <v>13</v>
      </c>
      <c r="F51" s="1">
        <f>'2007'!F186</f>
        <v>2</v>
      </c>
      <c r="G51" s="1">
        <f>'2007'!G186</f>
        <v>15</v>
      </c>
      <c r="H51" s="1">
        <f>'2007'!H186</f>
        <v>15</v>
      </c>
      <c r="I51" s="1">
        <f>'2007'!I186</f>
        <v>17</v>
      </c>
      <c r="J51" s="1">
        <f>'2007'!J186</f>
        <v>11</v>
      </c>
      <c r="K51" s="1">
        <f>'2007'!K186</f>
        <v>6</v>
      </c>
      <c r="L51" s="1">
        <f>'2007'!L186</f>
        <v>4</v>
      </c>
      <c r="M51" s="1">
        <f>'2007'!M186</f>
        <v>10</v>
      </c>
      <c r="N51" s="1">
        <f>'2007'!N186</f>
        <v>11</v>
      </c>
      <c r="O51" s="1"/>
      <c r="P51" s="1">
        <f t="shared" si="16"/>
        <v>17</v>
      </c>
      <c r="Q51" s="1">
        <f t="shared" si="17"/>
        <v>2</v>
      </c>
      <c r="R51" s="1">
        <f t="shared" si="18"/>
        <v>131</v>
      </c>
    </row>
    <row r="52" spans="1:18" x14ac:dyDescent="0.3">
      <c r="A52" s="387">
        <v>2008</v>
      </c>
      <c r="B52" s="387">
        <f t="shared" si="15"/>
        <v>7</v>
      </c>
      <c r="C52" s="1">
        <f>'2008'!C186</f>
        <v>14</v>
      </c>
      <c r="D52" s="1">
        <f>'2008'!D186</f>
        <v>7</v>
      </c>
      <c r="E52" s="1">
        <f>'2008'!E186</f>
        <v>20</v>
      </c>
      <c r="F52" s="1">
        <f>'2008'!F186</f>
        <v>9</v>
      </c>
      <c r="G52" s="1">
        <f>'2008'!G186</f>
        <v>7</v>
      </c>
      <c r="H52" s="1">
        <f>'2008'!H186</f>
        <v>5</v>
      </c>
      <c r="I52" s="1">
        <f>'2008'!I186</f>
        <v>15</v>
      </c>
      <c r="J52" s="1">
        <f>'2008'!J186</f>
        <v>13</v>
      </c>
      <c r="K52" s="1">
        <f>'2008'!K186</f>
        <v>8</v>
      </c>
      <c r="L52" s="1">
        <f>'2008'!L186</f>
        <v>13</v>
      </c>
      <c r="M52" s="1">
        <f>'2008'!M186</f>
        <v>13</v>
      </c>
      <c r="N52" s="1">
        <f>'2008'!N186</f>
        <v>11</v>
      </c>
      <c r="O52" s="1"/>
      <c r="P52" s="1">
        <f t="shared" si="16"/>
        <v>20</v>
      </c>
      <c r="Q52" s="1">
        <f t="shared" si="17"/>
        <v>5</v>
      </c>
      <c r="R52" s="1">
        <f t="shared" si="18"/>
        <v>135</v>
      </c>
    </row>
    <row r="53" spans="1:18" x14ac:dyDescent="0.3">
      <c r="A53" s="387">
        <v>2009</v>
      </c>
      <c r="B53" s="387">
        <f t="shared" si="15"/>
        <v>13</v>
      </c>
      <c r="C53" s="1">
        <f>'2009'!C186</f>
        <v>8</v>
      </c>
      <c r="D53" s="1">
        <f>'2009'!D186</f>
        <v>7</v>
      </c>
      <c r="E53" s="1">
        <f>'2009'!E186</f>
        <v>8</v>
      </c>
      <c r="F53" s="1">
        <f>'2009'!F186</f>
        <v>6</v>
      </c>
      <c r="G53" s="1">
        <f>'2009'!G186</f>
        <v>8</v>
      </c>
      <c r="H53" s="1">
        <f>'2009'!H186</f>
        <v>6</v>
      </c>
      <c r="I53" s="1">
        <f>'2009'!I186</f>
        <v>15</v>
      </c>
      <c r="J53" s="1">
        <f>'2009'!J186</f>
        <v>2</v>
      </c>
      <c r="K53" s="1">
        <f>'2009'!K186</f>
        <v>6</v>
      </c>
      <c r="L53" s="1">
        <f>'2009'!L186</f>
        <v>10</v>
      </c>
      <c r="M53" s="1">
        <f>'2009'!M186</f>
        <v>18</v>
      </c>
      <c r="N53" s="1">
        <f>'2009'!N186</f>
        <v>15</v>
      </c>
      <c r="O53" s="1"/>
      <c r="P53" s="1">
        <f t="shared" si="16"/>
        <v>18</v>
      </c>
      <c r="Q53" s="1">
        <f t="shared" si="17"/>
        <v>2</v>
      </c>
      <c r="R53" s="1">
        <f t="shared" si="18"/>
        <v>109</v>
      </c>
    </row>
    <row r="54" spans="1:18" x14ac:dyDescent="0.3">
      <c r="A54" s="387">
        <v>2010</v>
      </c>
      <c r="B54" s="387">
        <f t="shared" si="15"/>
        <v>14</v>
      </c>
      <c r="C54" s="353">
        <f>'2010'!C186</f>
        <v>10</v>
      </c>
      <c r="D54" s="353">
        <f>'2010'!D186</f>
        <v>13</v>
      </c>
      <c r="E54" s="353">
        <f>'2010'!E186</f>
        <v>8</v>
      </c>
      <c r="F54" s="353">
        <f>'2010'!F186</f>
        <v>4</v>
      </c>
      <c r="G54" s="353">
        <f>'2010'!G186</f>
        <v>4</v>
      </c>
      <c r="H54" s="353">
        <f>'2010'!H186</f>
        <v>6</v>
      </c>
      <c r="I54" s="353">
        <f>'2010'!I186</f>
        <v>7</v>
      </c>
      <c r="J54" s="353">
        <f>'2010'!J186</f>
        <v>12</v>
      </c>
      <c r="K54" s="353">
        <f>'2010'!K186</f>
        <v>11</v>
      </c>
      <c r="L54" s="353">
        <f>'2010'!L186</f>
        <v>12</v>
      </c>
      <c r="M54" s="353">
        <f>'2010'!M186</f>
        <v>10</v>
      </c>
      <c r="N54" s="353">
        <f>'2010'!N186</f>
        <v>3</v>
      </c>
      <c r="O54" s="1"/>
      <c r="P54" s="1">
        <f t="shared" si="16"/>
        <v>13</v>
      </c>
      <c r="Q54" s="1">
        <f t="shared" si="17"/>
        <v>3</v>
      </c>
      <c r="R54" s="1">
        <f t="shared" si="18"/>
        <v>100</v>
      </c>
    </row>
    <row r="55" spans="1:18" x14ac:dyDescent="0.3">
      <c r="A55" s="387">
        <v>2011</v>
      </c>
      <c r="B55" s="387">
        <f t="shared" si="15"/>
        <v>11</v>
      </c>
      <c r="C55" s="353">
        <f>'2011'!C186</f>
        <v>12</v>
      </c>
      <c r="D55" s="353">
        <f>'2011'!D186</f>
        <v>13</v>
      </c>
      <c r="E55" s="353">
        <f>'2011'!E186</f>
        <v>5</v>
      </c>
      <c r="F55" s="353">
        <f>'2011'!F186</f>
        <v>3</v>
      </c>
      <c r="G55" s="353">
        <f>'2011'!G186</f>
        <v>5</v>
      </c>
      <c r="H55" s="353">
        <f>'2011'!H186</f>
        <v>11</v>
      </c>
      <c r="I55" s="353">
        <f>'2011'!I186</f>
        <v>10</v>
      </c>
      <c r="J55" s="353">
        <f>'2011'!J186</f>
        <v>15</v>
      </c>
      <c r="K55" s="353">
        <f>'2011'!K186</f>
        <v>9</v>
      </c>
      <c r="L55" s="353">
        <f>'2011'!L186</f>
        <v>7</v>
      </c>
      <c r="M55" s="353">
        <f>'2011'!M186</f>
        <v>4</v>
      </c>
      <c r="N55" s="353">
        <f>'2011'!N186</f>
        <v>23</v>
      </c>
      <c r="O55" s="1"/>
      <c r="P55" s="1">
        <f t="shared" si="16"/>
        <v>23</v>
      </c>
      <c r="Q55" s="1">
        <f t="shared" si="17"/>
        <v>3</v>
      </c>
      <c r="R55" s="1">
        <f t="shared" si="18"/>
        <v>117</v>
      </c>
    </row>
    <row r="56" spans="1:18" x14ac:dyDescent="0.3">
      <c r="A56" s="387">
        <v>2012</v>
      </c>
      <c r="B56" s="387">
        <f t="shared" si="15"/>
        <v>5</v>
      </c>
      <c r="C56" s="353">
        <f>'2012'!C186</f>
        <v>12</v>
      </c>
      <c r="D56" s="353">
        <f>'2012'!D186</f>
        <v>2</v>
      </c>
      <c r="E56" s="353">
        <f>'2012'!E186</f>
        <v>4</v>
      </c>
      <c r="F56" s="353">
        <f>'2012'!F186</f>
        <v>15</v>
      </c>
      <c r="G56" s="353">
        <f>'2012'!G186</f>
        <v>6</v>
      </c>
      <c r="H56" s="353">
        <f>'2012'!H186</f>
        <v>14</v>
      </c>
      <c r="I56" s="353">
        <f>'2012'!I186</f>
        <v>12</v>
      </c>
      <c r="J56" s="353">
        <f>'2012'!J186</f>
        <v>9</v>
      </c>
      <c r="K56" s="353">
        <f>'2012'!K186</f>
        <v>9</v>
      </c>
      <c r="L56" s="353">
        <f>'2012'!L186</f>
        <v>19</v>
      </c>
      <c r="M56" s="353">
        <f>'2012'!M186</f>
        <v>17</v>
      </c>
      <c r="N56" s="353">
        <f>'2012'!N186</f>
        <v>20</v>
      </c>
      <c r="O56" s="1"/>
      <c r="P56" s="1">
        <f t="shared" si="16"/>
        <v>20</v>
      </c>
      <c r="Q56" s="1">
        <f t="shared" si="17"/>
        <v>2</v>
      </c>
      <c r="R56" s="1">
        <f t="shared" si="18"/>
        <v>139</v>
      </c>
    </row>
    <row r="57" spans="1:18" x14ac:dyDescent="0.3">
      <c r="A57" s="387">
        <v>2013</v>
      </c>
      <c r="B57" s="387">
        <f t="shared" si="15"/>
        <v>10</v>
      </c>
      <c r="C57" s="353">
        <f>'2013'!C186</f>
        <v>9</v>
      </c>
      <c r="D57" s="353">
        <f>'2013'!D186</f>
        <v>10</v>
      </c>
      <c r="E57" s="353">
        <f>'2013'!E186</f>
        <v>7</v>
      </c>
      <c r="F57" s="353">
        <f>'2013'!F186</f>
        <v>6</v>
      </c>
      <c r="G57" s="353">
        <f>'2013'!G186</f>
        <v>15</v>
      </c>
      <c r="H57" s="353">
        <f>'2013'!H186</f>
        <v>10</v>
      </c>
      <c r="I57" s="353">
        <f>'2013'!I186</f>
        <v>7</v>
      </c>
      <c r="J57" s="353">
        <f>'2013'!J186</f>
        <v>5</v>
      </c>
      <c r="K57" s="353">
        <f>'2013'!K186</f>
        <v>9</v>
      </c>
      <c r="L57" s="353">
        <f>'2013'!L186</f>
        <v>15</v>
      </c>
      <c r="M57" s="353">
        <f>'2013'!M186</f>
        <v>16</v>
      </c>
      <c r="N57" s="353">
        <f>'2013'!N186</f>
        <v>11</v>
      </c>
      <c r="O57" s="1"/>
      <c r="P57" s="1">
        <f t="shared" si="16"/>
        <v>16</v>
      </c>
      <c r="Q57" s="1">
        <f t="shared" si="17"/>
        <v>5</v>
      </c>
      <c r="R57" s="1">
        <f t="shared" si="18"/>
        <v>120</v>
      </c>
    </row>
    <row r="58" spans="1:18" x14ac:dyDescent="0.3">
      <c r="A58" s="387">
        <v>2014</v>
      </c>
      <c r="B58" s="387">
        <f t="shared" si="15"/>
        <v>8</v>
      </c>
      <c r="C58" s="353">
        <f>'2014'!C186</f>
        <v>20</v>
      </c>
      <c r="D58" s="353">
        <f>'2014'!D186</f>
        <v>18</v>
      </c>
      <c r="E58" s="353">
        <f>'2014'!E186</f>
        <v>5</v>
      </c>
      <c r="F58" s="353">
        <f>'2014'!F186</f>
        <v>5</v>
      </c>
      <c r="G58" s="353">
        <f>'2014'!G186</f>
        <v>9</v>
      </c>
      <c r="H58" s="353">
        <f>'2014'!H186</f>
        <v>8</v>
      </c>
      <c r="I58" s="353">
        <f>'2014'!I186</f>
        <v>11</v>
      </c>
      <c r="J58" s="353">
        <f>'2014'!J186</f>
        <v>19</v>
      </c>
      <c r="K58" s="353">
        <f>'2014'!K186</f>
        <v>4</v>
      </c>
      <c r="L58" s="353">
        <f>'2014'!L186</f>
        <v>9</v>
      </c>
      <c r="M58" s="353">
        <f>'2014'!M186</f>
        <v>8</v>
      </c>
      <c r="N58" s="353">
        <f>'2014'!N186</f>
        <v>17</v>
      </c>
      <c r="O58" s="1"/>
      <c r="P58" s="1">
        <f t="shared" si="16"/>
        <v>20</v>
      </c>
      <c r="Q58" s="1">
        <f t="shared" si="17"/>
        <v>4</v>
      </c>
      <c r="R58" s="1">
        <f t="shared" si="18"/>
        <v>133</v>
      </c>
    </row>
    <row r="59" spans="1:18" x14ac:dyDescent="0.3">
      <c r="A59" s="387"/>
      <c r="B59" s="387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8" x14ac:dyDescent="0.3">
      <c r="A60" s="387" t="s">
        <v>676</v>
      </c>
      <c r="B60" s="387"/>
      <c r="C60" s="1">
        <f>MAX(C45:C58)</f>
        <v>20</v>
      </c>
      <c r="D60" s="1">
        <f t="shared" ref="D60:N60" si="19">MAX(D45:D58)</f>
        <v>21</v>
      </c>
      <c r="E60" s="1">
        <f t="shared" si="19"/>
        <v>20</v>
      </c>
      <c r="F60" s="1">
        <f t="shared" si="19"/>
        <v>21</v>
      </c>
      <c r="G60" s="1">
        <f t="shared" si="19"/>
        <v>21</v>
      </c>
      <c r="H60" s="1">
        <f t="shared" si="19"/>
        <v>15</v>
      </c>
      <c r="I60" s="1">
        <f t="shared" si="19"/>
        <v>17</v>
      </c>
      <c r="J60" s="1">
        <f t="shared" si="19"/>
        <v>19</v>
      </c>
      <c r="K60" s="1">
        <f t="shared" si="19"/>
        <v>18</v>
      </c>
      <c r="L60" s="1">
        <f t="shared" si="19"/>
        <v>19</v>
      </c>
      <c r="M60" s="1">
        <f t="shared" si="19"/>
        <v>18</v>
      </c>
      <c r="N60" s="1">
        <f t="shared" si="19"/>
        <v>23</v>
      </c>
      <c r="O60" s="1"/>
      <c r="P60" s="1"/>
    </row>
    <row r="61" spans="1:18" x14ac:dyDescent="0.3">
      <c r="A61" s="387" t="s">
        <v>677</v>
      </c>
      <c r="B61" s="387"/>
      <c r="C61" s="1">
        <f>MIN(C45:C58)</f>
        <v>8</v>
      </c>
      <c r="D61" s="1">
        <f t="shared" ref="D61:N61" si="20">MIN(D45:D58)</f>
        <v>2</v>
      </c>
      <c r="E61" s="1">
        <f t="shared" si="20"/>
        <v>4</v>
      </c>
      <c r="F61" s="1">
        <f t="shared" si="20"/>
        <v>2</v>
      </c>
      <c r="G61" s="1">
        <f t="shared" si="20"/>
        <v>4</v>
      </c>
      <c r="H61" s="1">
        <f t="shared" si="20"/>
        <v>5</v>
      </c>
      <c r="I61" s="1">
        <f t="shared" si="20"/>
        <v>7</v>
      </c>
      <c r="J61" s="1">
        <f t="shared" si="20"/>
        <v>2</v>
      </c>
      <c r="K61" s="1">
        <f t="shared" si="20"/>
        <v>2</v>
      </c>
      <c r="L61" s="1">
        <f t="shared" si="20"/>
        <v>4</v>
      </c>
      <c r="M61" s="1">
        <f t="shared" si="20"/>
        <v>4</v>
      </c>
      <c r="N61" s="1">
        <f t="shared" si="20"/>
        <v>3</v>
      </c>
      <c r="O61" s="1"/>
      <c r="P61" s="1"/>
    </row>
    <row r="62" spans="1:18" s="394" customFormat="1" x14ac:dyDescent="0.3">
      <c r="A62" s="393" t="s">
        <v>571</v>
      </c>
      <c r="C62" s="394">
        <f>AVERAGE(C45:C58)</f>
        <v>12.857142857142858</v>
      </c>
      <c r="D62" s="394">
        <f t="shared" ref="D62:N62" si="21">AVERAGE(D45:D58)</f>
        <v>10.928571428571429</v>
      </c>
      <c r="E62" s="394">
        <f t="shared" si="21"/>
        <v>10.214285714285714</v>
      </c>
      <c r="F62" s="394">
        <f t="shared" si="21"/>
        <v>8.2857142857142865</v>
      </c>
      <c r="G62" s="394">
        <f t="shared" si="21"/>
        <v>10.714285714285714</v>
      </c>
      <c r="H62" s="394">
        <f t="shared" si="21"/>
        <v>9</v>
      </c>
      <c r="I62" s="394">
        <f t="shared" si="21"/>
        <v>11.571428571428571</v>
      </c>
      <c r="J62" s="394">
        <f t="shared" si="21"/>
        <v>11.571428571428571</v>
      </c>
      <c r="K62" s="394">
        <f t="shared" si="21"/>
        <v>8.5714285714285712</v>
      </c>
      <c r="L62" s="394">
        <f t="shared" si="21"/>
        <v>12.142857142857142</v>
      </c>
      <c r="M62" s="394">
        <f t="shared" si="21"/>
        <v>13.071428571428571</v>
      </c>
      <c r="N62" s="394">
        <f t="shared" si="21"/>
        <v>13.642857142857142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D20"/>
  <sheetViews>
    <sheetView workbookViewId="0">
      <selection activeCell="B20" sqref="B20"/>
    </sheetView>
  </sheetViews>
  <sheetFormatPr baseColWidth="10" defaultRowHeight="14.4" x14ac:dyDescent="0.3"/>
  <cols>
    <col min="2" max="2" width="19" customWidth="1"/>
    <col min="3" max="3" width="18.5546875" customWidth="1"/>
    <col min="4" max="4" width="14.6640625" customWidth="1"/>
  </cols>
  <sheetData>
    <row r="1" spans="1:4" s="414" customFormat="1" x14ac:dyDescent="0.3">
      <c r="A1" s="414" t="s">
        <v>698</v>
      </c>
    </row>
    <row r="2" spans="1:4" x14ac:dyDescent="0.3">
      <c r="A2" t="s">
        <v>86</v>
      </c>
      <c r="B2" t="s">
        <v>699</v>
      </c>
      <c r="C2" t="s">
        <v>700</v>
      </c>
      <c r="D2" t="s">
        <v>701</v>
      </c>
    </row>
    <row r="3" spans="1:4" x14ac:dyDescent="0.3">
      <c r="A3">
        <v>1999</v>
      </c>
      <c r="B3">
        <v>940</v>
      </c>
      <c r="C3">
        <v>1762</v>
      </c>
    </row>
    <row r="4" spans="1:4" x14ac:dyDescent="0.3">
      <c r="A4">
        <f>A3+1</f>
        <v>2000</v>
      </c>
      <c r="B4">
        <v>1138</v>
      </c>
      <c r="C4">
        <v>1460</v>
      </c>
    </row>
    <row r="5" spans="1:4" x14ac:dyDescent="0.3">
      <c r="A5">
        <f t="shared" ref="A5:A17" si="0">A4+1</f>
        <v>2001</v>
      </c>
      <c r="B5">
        <v>1180.25</v>
      </c>
      <c r="C5">
        <v>1674</v>
      </c>
      <c r="D5">
        <v>159</v>
      </c>
    </row>
    <row r="6" spans="1:4" x14ac:dyDescent="0.3">
      <c r="A6">
        <f t="shared" si="0"/>
        <v>2002</v>
      </c>
      <c r="B6">
        <v>1149</v>
      </c>
      <c r="C6">
        <v>1603</v>
      </c>
      <c r="D6">
        <v>174</v>
      </c>
    </row>
    <row r="7" spans="1:4" x14ac:dyDescent="0.3">
      <c r="A7">
        <f t="shared" si="0"/>
        <v>2003</v>
      </c>
      <c r="B7">
        <v>529</v>
      </c>
      <c r="C7">
        <v>2055</v>
      </c>
      <c r="D7">
        <v>115</v>
      </c>
    </row>
    <row r="8" spans="1:4" x14ac:dyDescent="0.3">
      <c r="A8">
        <f t="shared" si="0"/>
        <v>2004</v>
      </c>
      <c r="B8">
        <v>633</v>
      </c>
      <c r="C8">
        <v>1695</v>
      </c>
      <c r="D8">
        <v>146</v>
      </c>
    </row>
    <row r="9" spans="1:4" x14ac:dyDescent="0.3">
      <c r="A9">
        <f t="shared" si="0"/>
        <v>2005</v>
      </c>
      <c r="B9">
        <v>661</v>
      </c>
      <c r="C9">
        <v>1783</v>
      </c>
      <c r="D9">
        <v>136</v>
      </c>
    </row>
    <row r="10" spans="1:4" x14ac:dyDescent="0.3">
      <c r="A10">
        <f t="shared" si="0"/>
        <v>2006</v>
      </c>
      <c r="B10">
        <v>812.5</v>
      </c>
      <c r="C10">
        <v>1666</v>
      </c>
      <c r="D10">
        <v>142</v>
      </c>
    </row>
    <row r="11" spans="1:4" x14ac:dyDescent="0.3">
      <c r="A11">
        <f t="shared" si="0"/>
        <v>2007</v>
      </c>
      <c r="B11">
        <v>855</v>
      </c>
      <c r="C11">
        <v>1618</v>
      </c>
      <c r="D11">
        <v>131</v>
      </c>
    </row>
    <row r="12" spans="1:4" x14ac:dyDescent="0.3">
      <c r="A12">
        <f t="shared" si="0"/>
        <v>2008</v>
      </c>
      <c r="B12">
        <v>947.6</v>
      </c>
      <c r="C12">
        <v>1685</v>
      </c>
      <c r="D12">
        <v>135</v>
      </c>
    </row>
    <row r="13" spans="1:4" x14ac:dyDescent="0.3">
      <c r="A13">
        <f t="shared" si="0"/>
        <v>2009</v>
      </c>
      <c r="B13">
        <v>681.2</v>
      </c>
      <c r="C13">
        <v>1798</v>
      </c>
      <c r="D13">
        <v>109</v>
      </c>
    </row>
    <row r="14" spans="1:4" x14ac:dyDescent="0.3">
      <c r="A14">
        <f t="shared" si="0"/>
        <v>2010</v>
      </c>
      <c r="B14">
        <v>660.6</v>
      </c>
      <c r="C14">
        <v>1790</v>
      </c>
      <c r="D14">
        <v>100</v>
      </c>
    </row>
    <row r="15" spans="1:4" x14ac:dyDescent="0.3">
      <c r="A15">
        <f t="shared" si="0"/>
        <v>2011</v>
      </c>
      <c r="B15">
        <v>732.8</v>
      </c>
      <c r="C15">
        <v>1710.2</v>
      </c>
      <c r="D15">
        <v>117</v>
      </c>
    </row>
    <row r="16" spans="1:4" x14ac:dyDescent="0.3">
      <c r="A16">
        <f t="shared" si="0"/>
        <v>2012</v>
      </c>
      <c r="B16">
        <v>909.8</v>
      </c>
      <c r="C16">
        <v>1581.45</v>
      </c>
      <c r="D16">
        <v>139</v>
      </c>
    </row>
    <row r="17" spans="1:4" x14ac:dyDescent="0.3">
      <c r="A17">
        <f t="shared" si="0"/>
        <v>2013</v>
      </c>
      <c r="B17">
        <v>686.2</v>
      </c>
      <c r="C17">
        <v>1615.3</v>
      </c>
      <c r="D17">
        <v>120</v>
      </c>
    </row>
    <row r="18" spans="1:4" x14ac:dyDescent="0.3">
      <c r="A18">
        <v>2014</v>
      </c>
    </row>
    <row r="20" spans="1:4" s="395" customFormat="1" x14ac:dyDescent="0.3">
      <c r="A20" s="395" t="s">
        <v>571</v>
      </c>
      <c r="B20" s="395">
        <f>AVERAGE(B3:B17)</f>
        <v>834.39666666666676</v>
      </c>
      <c r="C20" s="395">
        <f>AVERAGE(C3:C17)</f>
        <v>1699.73</v>
      </c>
      <c r="D20" s="395">
        <f>AVERAGE(D3:D17)</f>
        <v>132.53846153846155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56"/>
  <sheetViews>
    <sheetView topLeftCell="A40" workbookViewId="0">
      <selection activeCell="E11" sqref="E11"/>
    </sheetView>
  </sheetViews>
  <sheetFormatPr baseColWidth="10" defaultRowHeight="14.4" x14ac:dyDescent="0.3"/>
  <cols>
    <col min="2" max="2" width="14.88671875" customWidth="1"/>
    <col min="3" max="3" width="15" customWidth="1"/>
    <col min="4" max="4" width="19.109375" customWidth="1"/>
  </cols>
  <sheetData>
    <row r="1" spans="1:5" s="397" customFormat="1" x14ac:dyDescent="0.3">
      <c r="A1" s="397" t="s">
        <v>689</v>
      </c>
    </row>
    <row r="2" spans="1:5" x14ac:dyDescent="0.3">
      <c r="A2" t="s">
        <v>86</v>
      </c>
      <c r="B2" t="s">
        <v>690</v>
      </c>
      <c r="C2" t="s">
        <v>691</v>
      </c>
      <c r="D2" t="s">
        <v>692</v>
      </c>
      <c r="E2" s="1" t="s">
        <v>711</v>
      </c>
    </row>
    <row r="3" spans="1:5" x14ac:dyDescent="0.3">
      <c r="A3" s="408">
        <v>2001</v>
      </c>
      <c r="B3">
        <f>'2001'!$B$19</f>
        <v>52</v>
      </c>
      <c r="C3">
        <v>44</v>
      </c>
      <c r="D3" s="395">
        <f>$B$18</f>
        <v>47.714285714285715</v>
      </c>
      <c r="E3" s="395">
        <f>(B3-C3)*100/C3</f>
        <v>18.181818181818183</v>
      </c>
    </row>
    <row r="4" spans="1:5" x14ac:dyDescent="0.3">
      <c r="A4" s="408">
        <v>2002</v>
      </c>
      <c r="B4">
        <v>34</v>
      </c>
      <c r="C4">
        <v>26</v>
      </c>
      <c r="D4" s="395">
        <f t="shared" ref="D4:D16" si="0">$B$18</f>
        <v>47.714285714285715</v>
      </c>
      <c r="E4" s="395">
        <f t="shared" ref="E4:E16" si="1">(B4-C4)*100/C4</f>
        <v>30.76923076923077</v>
      </c>
    </row>
    <row r="5" spans="1:5" x14ac:dyDescent="0.3">
      <c r="A5" s="408">
        <v>2003</v>
      </c>
      <c r="B5">
        <v>69</v>
      </c>
      <c r="C5">
        <v>47</v>
      </c>
      <c r="D5" s="395">
        <f t="shared" si="0"/>
        <v>47.714285714285715</v>
      </c>
      <c r="E5" s="395">
        <f t="shared" si="1"/>
        <v>46.808510638297875</v>
      </c>
    </row>
    <row r="6" spans="1:5" x14ac:dyDescent="0.3">
      <c r="A6" s="408">
        <v>2004</v>
      </c>
      <c r="B6">
        <v>55</v>
      </c>
      <c r="C6">
        <v>40</v>
      </c>
      <c r="D6" s="395">
        <f t="shared" si="0"/>
        <v>47.714285714285715</v>
      </c>
      <c r="E6" s="395">
        <f t="shared" si="1"/>
        <v>37.5</v>
      </c>
    </row>
    <row r="7" spans="1:5" x14ac:dyDescent="0.3">
      <c r="A7" s="408">
        <v>2005</v>
      </c>
      <c r="B7">
        <v>45</v>
      </c>
      <c r="C7">
        <v>39</v>
      </c>
      <c r="D7" s="395">
        <f t="shared" si="0"/>
        <v>47.714285714285715</v>
      </c>
      <c r="E7" s="395">
        <f t="shared" si="1"/>
        <v>15.384615384615385</v>
      </c>
    </row>
    <row r="8" spans="1:5" x14ac:dyDescent="0.3">
      <c r="A8" s="408">
        <v>2006</v>
      </c>
      <c r="B8">
        <v>53</v>
      </c>
      <c r="C8">
        <v>48</v>
      </c>
      <c r="D8" s="395">
        <f t="shared" si="0"/>
        <v>47.714285714285715</v>
      </c>
      <c r="E8" s="395">
        <f t="shared" si="1"/>
        <v>10.416666666666666</v>
      </c>
    </row>
    <row r="9" spans="1:5" x14ac:dyDescent="0.3">
      <c r="A9" s="408">
        <v>2007</v>
      </c>
      <c r="B9">
        <v>37</v>
      </c>
      <c r="C9">
        <v>21</v>
      </c>
      <c r="D9" s="395">
        <f t="shared" si="0"/>
        <v>47.714285714285715</v>
      </c>
      <c r="E9" s="395">
        <f t="shared" si="1"/>
        <v>76.19047619047619</v>
      </c>
    </row>
    <row r="10" spans="1:5" x14ac:dyDescent="0.3">
      <c r="A10" s="408">
        <v>2008</v>
      </c>
      <c r="B10">
        <v>41</v>
      </c>
      <c r="C10">
        <v>34</v>
      </c>
      <c r="D10" s="395">
        <f t="shared" si="0"/>
        <v>47.714285714285715</v>
      </c>
      <c r="E10" s="395">
        <f t="shared" si="1"/>
        <v>20.588235294117649</v>
      </c>
    </row>
    <row r="11" spans="1:5" x14ac:dyDescent="0.3">
      <c r="A11" s="408">
        <v>2009</v>
      </c>
      <c r="B11">
        <v>53</v>
      </c>
      <c r="C11">
        <v>42</v>
      </c>
      <c r="D11" s="395">
        <f t="shared" si="0"/>
        <v>47.714285714285715</v>
      </c>
      <c r="E11" s="395">
        <f t="shared" si="1"/>
        <v>26.19047619047619</v>
      </c>
    </row>
    <row r="12" spans="1:5" x14ac:dyDescent="0.3">
      <c r="A12" s="408">
        <v>2010</v>
      </c>
      <c r="B12">
        <v>77</v>
      </c>
      <c r="C12">
        <v>69</v>
      </c>
      <c r="D12" s="395">
        <f t="shared" si="0"/>
        <v>47.714285714285715</v>
      </c>
      <c r="E12" s="395">
        <f t="shared" si="1"/>
        <v>11.594202898550725</v>
      </c>
    </row>
    <row r="13" spans="1:5" x14ac:dyDescent="0.3">
      <c r="A13" s="408">
        <v>2011</v>
      </c>
      <c r="B13">
        <v>32</v>
      </c>
      <c r="C13">
        <v>18</v>
      </c>
      <c r="D13" s="395">
        <f t="shared" si="0"/>
        <v>47.714285714285715</v>
      </c>
      <c r="E13" s="395">
        <f t="shared" si="1"/>
        <v>77.777777777777771</v>
      </c>
    </row>
    <row r="14" spans="1:5" x14ac:dyDescent="0.3">
      <c r="A14" s="408">
        <v>2012</v>
      </c>
      <c r="B14">
        <v>45</v>
      </c>
      <c r="C14">
        <v>30</v>
      </c>
      <c r="D14" s="395">
        <f t="shared" si="0"/>
        <v>47.714285714285715</v>
      </c>
      <c r="E14" s="395">
        <f t="shared" si="1"/>
        <v>50</v>
      </c>
    </row>
    <row r="15" spans="1:5" x14ac:dyDescent="0.3">
      <c r="A15" s="408">
        <v>2013</v>
      </c>
      <c r="B15" s="405">
        <f>'2013'!$B$64</f>
        <v>56</v>
      </c>
      <c r="C15">
        <f>'2013'!$B$76</f>
        <v>50</v>
      </c>
      <c r="D15" s="395">
        <f t="shared" si="0"/>
        <v>47.714285714285715</v>
      </c>
      <c r="E15" s="395">
        <f t="shared" si="1"/>
        <v>12</v>
      </c>
    </row>
    <row r="16" spans="1:5" x14ac:dyDescent="0.3">
      <c r="A16" s="408">
        <v>2014</v>
      </c>
      <c r="B16" s="405">
        <f>'2014'!$B$64</f>
        <v>19</v>
      </c>
      <c r="C16">
        <f>'2014'!$B$76</f>
        <v>8</v>
      </c>
      <c r="D16" s="395">
        <f t="shared" si="0"/>
        <v>47.714285714285715</v>
      </c>
      <c r="E16" s="395">
        <f t="shared" si="1"/>
        <v>137.5</v>
      </c>
    </row>
    <row r="17" spans="1:5" x14ac:dyDescent="0.3">
      <c r="A17" s="408"/>
      <c r="E17" s="395"/>
    </row>
    <row r="18" spans="1:5" x14ac:dyDescent="0.3">
      <c r="A18" t="s">
        <v>571</v>
      </c>
      <c r="B18" s="395">
        <f>AVERAGE(B3:B16)</f>
        <v>47.714285714285715</v>
      </c>
      <c r="C18" s="395">
        <f>AVERAGE(C3:C16)</f>
        <v>36.857142857142854</v>
      </c>
      <c r="D18" s="395">
        <f>AVERAGE(D3:D16)</f>
        <v>47.714285714285708</v>
      </c>
      <c r="E18" s="395">
        <f>AVERAGE(E3:E16)</f>
        <v>40.778714999430527</v>
      </c>
    </row>
    <row r="20" spans="1:5" s="398" customFormat="1" x14ac:dyDescent="0.3">
      <c r="A20" s="398" t="s">
        <v>687</v>
      </c>
    </row>
    <row r="21" spans="1:5" x14ac:dyDescent="0.3">
      <c r="A21" t="s">
        <v>86</v>
      </c>
      <c r="B21" t="s">
        <v>690</v>
      </c>
      <c r="C21" t="s">
        <v>691</v>
      </c>
      <c r="D21" t="s">
        <v>678</v>
      </c>
    </row>
    <row r="22" spans="1:5" x14ac:dyDescent="0.3">
      <c r="A22" s="408">
        <v>2001</v>
      </c>
      <c r="B22">
        <v>39</v>
      </c>
      <c r="C22">
        <v>23</v>
      </c>
      <c r="D22" s="395">
        <f>$B$37</f>
        <v>34.071428571428569</v>
      </c>
    </row>
    <row r="23" spans="1:5" x14ac:dyDescent="0.3">
      <c r="A23" s="408">
        <v>2002</v>
      </c>
      <c r="B23">
        <v>21</v>
      </c>
      <c r="C23">
        <v>14</v>
      </c>
      <c r="D23" s="395">
        <f t="shared" ref="D23:D35" si="2">$B$37</f>
        <v>34.071428571428569</v>
      </c>
    </row>
    <row r="24" spans="1:5" x14ac:dyDescent="0.3">
      <c r="A24" s="408">
        <v>2003</v>
      </c>
      <c r="B24">
        <v>41</v>
      </c>
      <c r="C24">
        <v>33</v>
      </c>
      <c r="D24" s="395">
        <f t="shared" si="2"/>
        <v>34.071428571428569</v>
      </c>
    </row>
    <row r="25" spans="1:5" x14ac:dyDescent="0.3">
      <c r="A25" s="408">
        <v>2004</v>
      </c>
      <c r="B25">
        <v>34</v>
      </c>
      <c r="C25">
        <v>22</v>
      </c>
      <c r="D25" s="395">
        <f t="shared" si="2"/>
        <v>34.071428571428569</v>
      </c>
    </row>
    <row r="26" spans="1:5" x14ac:dyDescent="0.3">
      <c r="A26" s="408">
        <v>2005</v>
      </c>
      <c r="B26">
        <v>37</v>
      </c>
      <c r="C26">
        <v>25</v>
      </c>
      <c r="D26" s="395">
        <f t="shared" si="2"/>
        <v>34.071428571428569</v>
      </c>
    </row>
    <row r="27" spans="1:5" x14ac:dyDescent="0.3">
      <c r="A27" s="408">
        <v>2006</v>
      </c>
      <c r="B27">
        <v>47</v>
      </c>
      <c r="C27">
        <v>34</v>
      </c>
      <c r="D27" s="395">
        <f t="shared" si="2"/>
        <v>34.071428571428569</v>
      </c>
    </row>
    <row r="28" spans="1:5" x14ac:dyDescent="0.3">
      <c r="A28" s="408">
        <v>2007</v>
      </c>
      <c r="B28">
        <v>15</v>
      </c>
      <c r="C28">
        <v>5</v>
      </c>
      <c r="D28" s="395">
        <f t="shared" si="2"/>
        <v>34.071428571428569</v>
      </c>
    </row>
    <row r="29" spans="1:5" x14ac:dyDescent="0.3">
      <c r="A29" s="408">
        <v>2008</v>
      </c>
      <c r="B29">
        <v>24</v>
      </c>
      <c r="C29">
        <v>17</v>
      </c>
      <c r="D29" s="395">
        <f t="shared" si="2"/>
        <v>34.071428571428569</v>
      </c>
    </row>
    <row r="30" spans="1:5" x14ac:dyDescent="0.3">
      <c r="A30" s="408">
        <v>2009</v>
      </c>
      <c r="B30">
        <v>42</v>
      </c>
      <c r="C30">
        <v>26</v>
      </c>
      <c r="D30" s="395">
        <f t="shared" si="2"/>
        <v>34.071428571428569</v>
      </c>
    </row>
    <row r="31" spans="1:5" x14ac:dyDescent="0.3">
      <c r="A31" s="408">
        <v>2010</v>
      </c>
      <c r="B31">
        <v>36</v>
      </c>
      <c r="C31">
        <v>19</v>
      </c>
      <c r="D31" s="395">
        <f t="shared" si="2"/>
        <v>34.071428571428569</v>
      </c>
    </row>
    <row r="32" spans="1:5" x14ac:dyDescent="0.3">
      <c r="A32" s="408">
        <v>2011</v>
      </c>
      <c r="B32">
        <v>40</v>
      </c>
      <c r="C32">
        <v>22</v>
      </c>
      <c r="D32" s="395">
        <f t="shared" si="2"/>
        <v>34.071428571428569</v>
      </c>
    </row>
    <row r="33" spans="1:4" x14ac:dyDescent="0.3">
      <c r="A33" s="408">
        <v>2012</v>
      </c>
      <c r="B33">
        <v>29</v>
      </c>
      <c r="C33">
        <v>20</v>
      </c>
      <c r="D33" s="395">
        <f t="shared" si="2"/>
        <v>34.071428571428569</v>
      </c>
    </row>
    <row r="34" spans="1:4" x14ac:dyDescent="0.3">
      <c r="A34" s="408">
        <v>2013</v>
      </c>
      <c r="B34" s="405">
        <f>'2013'!$B$125</f>
        <v>43</v>
      </c>
      <c r="C34">
        <f>'2013'!$B$137</f>
        <v>30</v>
      </c>
      <c r="D34" s="395">
        <f t="shared" si="2"/>
        <v>34.071428571428569</v>
      </c>
    </row>
    <row r="35" spans="1:4" x14ac:dyDescent="0.3">
      <c r="A35" s="408">
        <v>2014</v>
      </c>
      <c r="B35" s="405">
        <f>'2014'!$B$125</f>
        <v>29</v>
      </c>
      <c r="C35">
        <f>'2014'!$B$137</f>
        <v>19</v>
      </c>
      <c r="D35" s="395">
        <f t="shared" si="2"/>
        <v>34.071428571428569</v>
      </c>
    </row>
    <row r="37" spans="1:4" x14ac:dyDescent="0.3">
      <c r="A37" s="396" t="s">
        <v>571</v>
      </c>
      <c r="B37" s="395">
        <f>AVERAGE(B22:B35)</f>
        <v>34.071428571428569</v>
      </c>
      <c r="C37" s="395">
        <f>AVERAGE(C22:C35)</f>
        <v>22.071428571428573</v>
      </c>
      <c r="D37" s="395">
        <f>AVERAGE(D22:D35)</f>
        <v>34.071428571428562</v>
      </c>
    </row>
    <row r="39" spans="1:4" s="397" customFormat="1" x14ac:dyDescent="0.3">
      <c r="A39" s="398" t="s">
        <v>688</v>
      </c>
    </row>
    <row r="40" spans="1:4" x14ac:dyDescent="0.3">
      <c r="A40" t="s">
        <v>86</v>
      </c>
      <c r="B40" t="s">
        <v>690</v>
      </c>
      <c r="C40" t="s">
        <v>691</v>
      </c>
      <c r="D40" t="s">
        <v>678</v>
      </c>
    </row>
    <row r="41" spans="1:4" x14ac:dyDescent="0.3">
      <c r="A41" s="408">
        <v>2001</v>
      </c>
      <c r="B41">
        <v>12</v>
      </c>
      <c r="C41">
        <v>5</v>
      </c>
      <c r="D41" s="395">
        <f>$B$56</f>
        <v>7.4285714285714288</v>
      </c>
    </row>
    <row r="42" spans="1:4" x14ac:dyDescent="0.3">
      <c r="A42" s="408">
        <v>2002</v>
      </c>
      <c r="B42">
        <v>5</v>
      </c>
      <c r="C42">
        <v>2</v>
      </c>
      <c r="D42" s="395">
        <f t="shared" ref="D42:D52" si="3">$B$56</f>
        <v>7.4285714285714288</v>
      </c>
    </row>
    <row r="43" spans="1:4" x14ac:dyDescent="0.3">
      <c r="A43" s="408">
        <v>2003</v>
      </c>
      <c r="B43">
        <v>15</v>
      </c>
      <c r="C43">
        <v>11</v>
      </c>
      <c r="D43" s="395">
        <f t="shared" si="3"/>
        <v>7.4285714285714288</v>
      </c>
    </row>
    <row r="44" spans="1:4" x14ac:dyDescent="0.3">
      <c r="A44" s="408">
        <v>2004</v>
      </c>
      <c r="B44">
        <v>4</v>
      </c>
      <c r="C44">
        <v>3</v>
      </c>
      <c r="D44" s="395">
        <f t="shared" si="3"/>
        <v>7.4285714285714288</v>
      </c>
    </row>
    <row r="45" spans="1:4" x14ac:dyDescent="0.3">
      <c r="A45" s="408">
        <v>2005</v>
      </c>
      <c r="B45">
        <v>6</v>
      </c>
      <c r="C45">
        <v>6</v>
      </c>
      <c r="D45" s="395">
        <f t="shared" si="3"/>
        <v>7.4285714285714288</v>
      </c>
    </row>
    <row r="46" spans="1:4" x14ac:dyDescent="0.3">
      <c r="A46" s="408">
        <v>2006</v>
      </c>
      <c r="B46">
        <v>16</v>
      </c>
      <c r="C46">
        <v>8</v>
      </c>
      <c r="D46" s="395">
        <f t="shared" si="3"/>
        <v>7.4285714285714288</v>
      </c>
    </row>
    <row r="47" spans="1:4" x14ac:dyDescent="0.3">
      <c r="A47" s="408">
        <v>2007</v>
      </c>
      <c r="B47">
        <v>2</v>
      </c>
      <c r="C47">
        <v>2</v>
      </c>
      <c r="D47" s="395">
        <f t="shared" si="3"/>
        <v>7.4285714285714288</v>
      </c>
    </row>
    <row r="48" spans="1:4" x14ac:dyDescent="0.3">
      <c r="A48" s="408">
        <v>2008</v>
      </c>
      <c r="B48">
        <v>3</v>
      </c>
      <c r="C48">
        <v>2</v>
      </c>
      <c r="D48" s="395">
        <f t="shared" si="3"/>
        <v>7.4285714285714288</v>
      </c>
    </row>
    <row r="49" spans="1:4" x14ac:dyDescent="0.3">
      <c r="A49" s="408">
        <v>2009</v>
      </c>
      <c r="B49">
        <v>7</v>
      </c>
      <c r="C49">
        <v>3</v>
      </c>
      <c r="D49" s="395">
        <f t="shared" si="3"/>
        <v>7.4285714285714288</v>
      </c>
    </row>
    <row r="50" spans="1:4" x14ac:dyDescent="0.3">
      <c r="A50" s="408">
        <v>2010</v>
      </c>
      <c r="B50">
        <v>9</v>
      </c>
      <c r="C50">
        <v>2</v>
      </c>
      <c r="D50" s="395">
        <f t="shared" si="3"/>
        <v>7.4285714285714288</v>
      </c>
    </row>
    <row r="51" spans="1:4" x14ac:dyDescent="0.3">
      <c r="A51" s="408">
        <v>2011</v>
      </c>
      <c r="B51">
        <v>5</v>
      </c>
      <c r="C51">
        <v>2</v>
      </c>
      <c r="D51" s="395">
        <f t="shared" si="3"/>
        <v>7.4285714285714288</v>
      </c>
    </row>
    <row r="52" spans="1:4" x14ac:dyDescent="0.3">
      <c r="A52" s="408">
        <v>2012</v>
      </c>
      <c r="B52">
        <v>7</v>
      </c>
      <c r="C52">
        <v>3</v>
      </c>
      <c r="D52" s="395">
        <f t="shared" si="3"/>
        <v>7.4285714285714288</v>
      </c>
    </row>
    <row r="53" spans="1:4" x14ac:dyDescent="0.3">
      <c r="A53" s="408">
        <v>2013</v>
      </c>
      <c r="B53" s="405">
        <f>'2013'!$B$144</f>
        <v>8</v>
      </c>
      <c r="C53">
        <f>'2013'!$B$156</f>
        <v>5</v>
      </c>
      <c r="D53" s="395">
        <f>$B$56</f>
        <v>7.4285714285714288</v>
      </c>
    </row>
    <row r="54" spans="1:4" x14ac:dyDescent="0.3">
      <c r="A54" s="408">
        <v>2014</v>
      </c>
      <c r="B54" s="405">
        <f>'2014'!$B$144</f>
        <v>5</v>
      </c>
      <c r="C54">
        <f>'2014'!$B$156</f>
        <v>1</v>
      </c>
      <c r="D54" s="395">
        <f>$B$56</f>
        <v>7.4285714285714288</v>
      </c>
    </row>
    <row r="56" spans="1:4" x14ac:dyDescent="0.3">
      <c r="A56" s="396" t="s">
        <v>571</v>
      </c>
      <c r="B56" s="395">
        <f>AVERAGE(B41:B54)</f>
        <v>7.4285714285714288</v>
      </c>
      <c r="C56" s="395">
        <f>AVERAGE(C41:C54)</f>
        <v>3.9285714285714284</v>
      </c>
      <c r="D56" s="395">
        <f>AVERAGE(D41:D54)</f>
        <v>7.4285714285714297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F107"/>
  <sheetViews>
    <sheetView topLeftCell="A163" workbookViewId="0">
      <selection activeCell="D8" sqref="D8"/>
    </sheetView>
  </sheetViews>
  <sheetFormatPr baseColWidth="10" defaultRowHeight="14.4" x14ac:dyDescent="0.3"/>
  <cols>
    <col min="1" max="1" width="17.88671875" style="1" customWidth="1"/>
    <col min="2" max="2" width="11.44140625" style="1"/>
    <col min="3" max="3" width="13.5546875" style="1" customWidth="1"/>
    <col min="4" max="4" width="15.5546875" style="1" customWidth="1"/>
    <col min="5" max="6" width="11.44140625" style="1"/>
  </cols>
  <sheetData>
    <row r="1" spans="1:6" s="414" customFormat="1" x14ac:dyDescent="0.3">
      <c r="A1" s="390" t="s">
        <v>710</v>
      </c>
      <c r="B1" s="399"/>
      <c r="C1" s="399"/>
      <c r="D1" s="399"/>
      <c r="E1" s="399"/>
      <c r="F1" s="399"/>
    </row>
    <row r="2" spans="1:6" x14ac:dyDescent="0.3">
      <c r="A2" s="1" t="s">
        <v>86</v>
      </c>
      <c r="B2" s="1" t="s">
        <v>24</v>
      </c>
      <c r="C2" s="1" t="s">
        <v>702</v>
      </c>
      <c r="D2" s="1" t="s">
        <v>703</v>
      </c>
      <c r="E2" s="1" t="s">
        <v>704</v>
      </c>
      <c r="F2" s="1" t="s">
        <v>705</v>
      </c>
    </row>
    <row r="3" spans="1:6" x14ac:dyDescent="0.3">
      <c r="A3" s="1">
        <v>1921</v>
      </c>
      <c r="B3" s="1">
        <v>11.18</v>
      </c>
      <c r="C3" s="1">
        <v>388.9</v>
      </c>
      <c r="D3" s="399"/>
      <c r="E3" s="1">
        <v>63</v>
      </c>
      <c r="F3" s="1">
        <v>55</v>
      </c>
    </row>
    <row r="4" spans="1:6" x14ac:dyDescent="0.3">
      <c r="A4" s="1">
        <v>1922</v>
      </c>
      <c r="B4" s="1">
        <v>9.32</v>
      </c>
      <c r="C4" s="1">
        <v>621.1</v>
      </c>
      <c r="D4" s="399"/>
      <c r="E4" s="1">
        <v>59</v>
      </c>
      <c r="F4" s="1">
        <v>15</v>
      </c>
    </row>
    <row r="5" spans="1:6" x14ac:dyDescent="0.3">
      <c r="A5" s="1">
        <v>1923</v>
      </c>
      <c r="B5" s="1">
        <v>9.9600000000000009</v>
      </c>
      <c r="C5" s="1">
        <v>958.4</v>
      </c>
      <c r="D5" s="399"/>
      <c r="E5" s="1">
        <v>46</v>
      </c>
      <c r="F5" s="1">
        <v>23</v>
      </c>
    </row>
    <row r="6" spans="1:6" x14ac:dyDescent="0.3">
      <c r="A6" s="1">
        <v>1924</v>
      </c>
      <c r="B6" s="1">
        <v>9.69</v>
      </c>
      <c r="C6" s="1">
        <v>872.2</v>
      </c>
      <c r="D6" s="399"/>
      <c r="E6" s="1">
        <v>69</v>
      </c>
      <c r="F6" s="1">
        <v>10</v>
      </c>
    </row>
    <row r="7" spans="1:6" x14ac:dyDescent="0.3">
      <c r="A7" s="1">
        <v>1925</v>
      </c>
      <c r="B7" s="1">
        <v>9.6999999999999993</v>
      </c>
      <c r="C7" s="1">
        <v>1100.2</v>
      </c>
      <c r="D7" s="399"/>
      <c r="E7" s="1">
        <v>61</v>
      </c>
      <c r="F7" s="1">
        <v>21</v>
      </c>
    </row>
    <row r="8" spans="1:6" x14ac:dyDescent="0.3">
      <c r="A8" s="1">
        <v>1926</v>
      </c>
      <c r="B8" s="1">
        <v>10.51</v>
      </c>
      <c r="C8" s="1">
        <v>831.4</v>
      </c>
      <c r="D8" s="399"/>
      <c r="E8" s="1">
        <v>41</v>
      </c>
      <c r="F8" s="1">
        <v>22</v>
      </c>
    </row>
    <row r="9" spans="1:6" x14ac:dyDescent="0.3">
      <c r="A9" s="1">
        <v>1927</v>
      </c>
      <c r="B9" s="1">
        <v>9.92</v>
      </c>
      <c r="C9" s="1">
        <v>1069.0999999999999</v>
      </c>
      <c r="D9" s="399"/>
      <c r="E9" s="1">
        <v>47</v>
      </c>
      <c r="F9" s="1">
        <v>15</v>
      </c>
    </row>
    <row r="10" spans="1:6" x14ac:dyDescent="0.3">
      <c r="A10" s="1">
        <v>1928</v>
      </c>
      <c r="B10" s="1">
        <v>10.61</v>
      </c>
      <c r="C10" s="1">
        <v>874.5</v>
      </c>
      <c r="D10" s="399"/>
      <c r="E10" s="1">
        <v>39</v>
      </c>
      <c r="F10" s="1">
        <v>29</v>
      </c>
    </row>
    <row r="11" spans="1:6" x14ac:dyDescent="0.3">
      <c r="A11" s="1">
        <v>1929</v>
      </c>
      <c r="B11" s="1">
        <v>9.61</v>
      </c>
      <c r="C11" s="1">
        <v>793.8</v>
      </c>
      <c r="D11" s="399"/>
      <c r="E11" s="1">
        <v>84</v>
      </c>
      <c r="F11" s="1">
        <v>35</v>
      </c>
    </row>
    <row r="12" spans="1:6" x14ac:dyDescent="0.3">
      <c r="A12" s="1">
        <v>1930</v>
      </c>
      <c r="B12" s="1">
        <v>10.55</v>
      </c>
      <c r="C12" s="1">
        <v>873.3</v>
      </c>
      <c r="D12" s="1">
        <v>1649.6</v>
      </c>
      <c r="E12" s="1">
        <v>43</v>
      </c>
      <c r="F12" s="1">
        <v>16</v>
      </c>
    </row>
    <row r="13" spans="1:6" x14ac:dyDescent="0.3">
      <c r="A13" s="1">
        <v>1931</v>
      </c>
      <c r="B13" s="1">
        <v>9.59</v>
      </c>
      <c r="C13" s="1">
        <v>971.8</v>
      </c>
      <c r="D13" s="1">
        <v>1592.1</v>
      </c>
      <c r="E13" s="1">
        <v>55</v>
      </c>
      <c r="F13" s="1">
        <v>7</v>
      </c>
    </row>
    <row r="14" spans="1:6" x14ac:dyDescent="0.3">
      <c r="A14" s="1">
        <v>1932</v>
      </c>
      <c r="B14" s="1">
        <v>9.82</v>
      </c>
      <c r="C14" s="1">
        <v>788.5</v>
      </c>
      <c r="D14" s="1">
        <v>1647</v>
      </c>
      <c r="E14" s="1">
        <v>66</v>
      </c>
      <c r="F14" s="1">
        <v>23</v>
      </c>
    </row>
    <row r="15" spans="1:6" x14ac:dyDescent="0.3">
      <c r="A15" s="1">
        <v>1933</v>
      </c>
      <c r="B15" s="1">
        <v>9.6</v>
      </c>
      <c r="C15" s="1">
        <v>688.7</v>
      </c>
      <c r="D15" s="1">
        <v>1972.7</v>
      </c>
      <c r="E15" s="1">
        <v>85</v>
      </c>
      <c r="F15" s="1">
        <v>25</v>
      </c>
    </row>
    <row r="16" spans="1:6" x14ac:dyDescent="0.3">
      <c r="A16" s="1">
        <v>1934</v>
      </c>
      <c r="B16" s="1">
        <v>10.62</v>
      </c>
      <c r="C16" s="1">
        <v>631.5</v>
      </c>
      <c r="D16" s="1">
        <v>1802.7</v>
      </c>
      <c r="E16" s="1">
        <v>42</v>
      </c>
      <c r="F16" s="1">
        <v>28</v>
      </c>
    </row>
    <row r="17" spans="1:6" x14ac:dyDescent="0.3">
      <c r="A17" s="1">
        <v>1935</v>
      </c>
      <c r="B17" s="1">
        <v>10.14</v>
      </c>
      <c r="C17" s="1">
        <v>864.6</v>
      </c>
      <c r="D17" s="1">
        <v>1684.4</v>
      </c>
      <c r="E17" s="1">
        <v>58</v>
      </c>
      <c r="F17" s="1">
        <v>25</v>
      </c>
    </row>
    <row r="18" spans="1:6" x14ac:dyDescent="0.3">
      <c r="A18" s="1">
        <v>1936</v>
      </c>
      <c r="B18" s="1">
        <v>9.9</v>
      </c>
      <c r="C18" s="1">
        <v>910.2</v>
      </c>
      <c r="D18" s="1">
        <v>1605</v>
      </c>
      <c r="E18" s="1">
        <v>60</v>
      </c>
      <c r="F18" s="1">
        <v>16</v>
      </c>
    </row>
    <row r="19" spans="1:6" x14ac:dyDescent="0.3">
      <c r="A19" s="1">
        <v>1937</v>
      </c>
      <c r="B19" s="1">
        <v>10.31</v>
      </c>
      <c r="C19" s="1">
        <v>976.6</v>
      </c>
      <c r="D19" s="1">
        <v>1664.4</v>
      </c>
      <c r="E19" s="1">
        <v>46</v>
      </c>
      <c r="F19" s="1">
        <v>20</v>
      </c>
    </row>
    <row r="20" spans="1:6" x14ac:dyDescent="0.3">
      <c r="A20" s="1">
        <v>1938</v>
      </c>
      <c r="B20" s="1">
        <v>10.17</v>
      </c>
      <c r="C20" s="1">
        <v>738.7</v>
      </c>
      <c r="D20" s="1">
        <v>1725.1</v>
      </c>
      <c r="E20" s="1">
        <v>52</v>
      </c>
      <c r="F20" s="1">
        <v>14</v>
      </c>
    </row>
    <row r="21" spans="1:6" x14ac:dyDescent="0.3">
      <c r="A21" s="1">
        <v>1939</v>
      </c>
      <c r="B21" s="1">
        <v>10.1</v>
      </c>
      <c r="C21" s="1">
        <v>860.8</v>
      </c>
      <c r="D21" s="1">
        <v>1759.1</v>
      </c>
      <c r="E21" s="1">
        <v>38</v>
      </c>
      <c r="F21" s="1">
        <v>18</v>
      </c>
    </row>
    <row r="22" spans="1:6" x14ac:dyDescent="0.3">
      <c r="A22" s="1">
        <v>1940</v>
      </c>
      <c r="B22" s="415">
        <v>9.58</v>
      </c>
      <c r="C22" s="399"/>
      <c r="D22" s="399"/>
      <c r="E22" s="415">
        <v>60</v>
      </c>
      <c r="F22" s="415">
        <v>10</v>
      </c>
    </row>
    <row r="23" spans="1:6" x14ac:dyDescent="0.3">
      <c r="A23" s="1">
        <v>1941</v>
      </c>
      <c r="B23" s="399"/>
      <c r="C23" s="399"/>
      <c r="D23" s="399"/>
      <c r="E23" s="399"/>
      <c r="F23" s="399"/>
    </row>
    <row r="24" spans="1:6" x14ac:dyDescent="0.3">
      <c r="A24" s="1">
        <v>1942</v>
      </c>
      <c r="B24" s="399"/>
      <c r="C24" s="399"/>
      <c r="D24" s="399"/>
      <c r="E24" s="399"/>
      <c r="F24" s="399"/>
    </row>
    <row r="25" spans="1:6" x14ac:dyDescent="0.3">
      <c r="A25" s="1">
        <v>1943</v>
      </c>
      <c r="B25" s="399"/>
      <c r="C25" s="399"/>
      <c r="D25" s="399"/>
      <c r="E25" s="399"/>
      <c r="F25" s="399"/>
    </row>
    <row r="26" spans="1:6" x14ac:dyDescent="0.3">
      <c r="A26" s="1">
        <v>1944</v>
      </c>
      <c r="B26" s="399"/>
      <c r="C26" s="399"/>
      <c r="D26" s="399"/>
      <c r="E26" s="399"/>
      <c r="F26" s="399"/>
    </row>
    <row r="27" spans="1:6" x14ac:dyDescent="0.3">
      <c r="A27" s="1">
        <v>1945</v>
      </c>
      <c r="B27" s="1">
        <v>10.78</v>
      </c>
      <c r="C27" s="1">
        <v>810.6</v>
      </c>
      <c r="D27" s="399"/>
      <c r="E27" s="1">
        <v>51</v>
      </c>
      <c r="F27" s="1">
        <v>32</v>
      </c>
    </row>
    <row r="28" spans="1:6" x14ac:dyDescent="0.3">
      <c r="A28" s="1">
        <v>1946</v>
      </c>
      <c r="B28" s="1">
        <v>9.8000000000000007</v>
      </c>
      <c r="C28" s="1">
        <v>762.4</v>
      </c>
      <c r="D28" s="399"/>
      <c r="E28" s="1">
        <v>58</v>
      </c>
      <c r="F28" s="1">
        <v>14</v>
      </c>
    </row>
    <row r="29" spans="1:6" x14ac:dyDescent="0.3">
      <c r="A29" s="1">
        <v>1947</v>
      </c>
      <c r="B29" s="1">
        <v>10.86</v>
      </c>
      <c r="C29" s="1">
        <v>696.2</v>
      </c>
      <c r="D29" s="399"/>
      <c r="E29" s="1">
        <v>73</v>
      </c>
      <c r="F29" s="1">
        <v>71</v>
      </c>
    </row>
    <row r="30" spans="1:6" x14ac:dyDescent="0.3">
      <c r="A30" s="1">
        <v>1948</v>
      </c>
      <c r="B30" s="1">
        <v>10.7</v>
      </c>
      <c r="C30" s="1">
        <v>628</v>
      </c>
      <c r="D30" s="399"/>
      <c r="E30" s="1">
        <v>53</v>
      </c>
      <c r="F30" s="1">
        <v>18</v>
      </c>
    </row>
    <row r="31" spans="1:6" x14ac:dyDescent="0.3">
      <c r="A31" s="1">
        <v>1949</v>
      </c>
      <c r="B31" s="1">
        <v>11.12</v>
      </c>
      <c r="C31" s="1">
        <v>592</v>
      </c>
      <c r="D31" s="399"/>
      <c r="E31" s="1">
        <v>60</v>
      </c>
      <c r="F31" s="1">
        <v>43</v>
      </c>
    </row>
    <row r="32" spans="1:6" x14ac:dyDescent="0.3">
      <c r="A32" s="1">
        <v>1950</v>
      </c>
      <c r="B32" s="1">
        <v>10.31</v>
      </c>
      <c r="C32" s="1">
        <v>916.9</v>
      </c>
      <c r="D32" s="399"/>
      <c r="E32" s="1">
        <v>49</v>
      </c>
      <c r="F32" s="1">
        <v>24</v>
      </c>
    </row>
    <row r="33" spans="1:6" x14ac:dyDescent="0.3">
      <c r="A33" s="1">
        <v>1951</v>
      </c>
      <c r="B33" s="1">
        <v>10.35</v>
      </c>
      <c r="C33" s="1">
        <v>804.2</v>
      </c>
      <c r="D33" s="399"/>
      <c r="E33" s="1">
        <v>27</v>
      </c>
      <c r="F33" s="1">
        <v>19</v>
      </c>
    </row>
    <row r="34" spans="1:6" x14ac:dyDescent="0.3">
      <c r="A34" s="1">
        <v>1952</v>
      </c>
      <c r="B34" s="1">
        <v>10.1</v>
      </c>
      <c r="C34" s="1">
        <v>858.7</v>
      </c>
      <c r="D34" s="399"/>
      <c r="E34" s="1">
        <v>54</v>
      </c>
      <c r="F34" s="1">
        <v>24</v>
      </c>
    </row>
    <row r="35" spans="1:6" x14ac:dyDescent="0.3">
      <c r="A35" s="1">
        <v>1953</v>
      </c>
      <c r="B35" s="1">
        <v>10.58</v>
      </c>
      <c r="C35" s="1">
        <v>535.70000000000005</v>
      </c>
      <c r="D35" s="399"/>
      <c r="E35" s="1">
        <v>49</v>
      </c>
      <c r="F35" s="1">
        <v>19</v>
      </c>
    </row>
    <row r="36" spans="1:6" x14ac:dyDescent="0.3">
      <c r="A36" s="1">
        <v>1954</v>
      </c>
      <c r="B36" s="1">
        <v>9.9499999999999993</v>
      </c>
      <c r="C36" s="1">
        <v>718</v>
      </c>
      <c r="D36" s="399"/>
      <c r="E36" s="1">
        <v>47</v>
      </c>
      <c r="F36" s="1">
        <v>11</v>
      </c>
    </row>
    <row r="37" spans="1:6" x14ac:dyDescent="0.3">
      <c r="A37" s="1">
        <v>1955</v>
      </c>
      <c r="B37" s="1">
        <v>10.01</v>
      </c>
      <c r="C37" s="1">
        <v>624.70000000000005</v>
      </c>
      <c r="D37" s="399"/>
      <c r="E37" s="1">
        <v>77</v>
      </c>
      <c r="F37" s="1">
        <v>24</v>
      </c>
    </row>
    <row r="38" spans="1:6" x14ac:dyDescent="0.3">
      <c r="A38" s="1">
        <v>1956</v>
      </c>
      <c r="B38" s="1">
        <v>9.4</v>
      </c>
      <c r="C38" s="1">
        <v>615.29999999999995</v>
      </c>
      <c r="D38" s="399"/>
      <c r="E38" s="1">
        <v>69</v>
      </c>
      <c r="F38" s="1">
        <v>11</v>
      </c>
    </row>
    <row r="39" spans="1:6" x14ac:dyDescent="0.3">
      <c r="A39" s="1">
        <v>1957</v>
      </c>
      <c r="B39" s="1">
        <v>10.87</v>
      </c>
      <c r="C39" s="1">
        <v>657.8</v>
      </c>
      <c r="D39" s="399"/>
      <c r="E39" s="1">
        <v>35</v>
      </c>
      <c r="F39" s="1">
        <v>23</v>
      </c>
    </row>
    <row r="40" spans="1:6" x14ac:dyDescent="0.3">
      <c r="A40" s="1">
        <v>1958</v>
      </c>
      <c r="B40" s="1">
        <v>10.210000000000001</v>
      </c>
      <c r="C40" s="1">
        <v>950.9</v>
      </c>
      <c r="D40" s="399"/>
      <c r="E40" s="1">
        <v>53</v>
      </c>
      <c r="F40" s="1">
        <v>9</v>
      </c>
    </row>
    <row r="41" spans="1:6" x14ac:dyDescent="0.3">
      <c r="A41" s="1">
        <v>1959</v>
      </c>
      <c r="B41" s="1">
        <v>11.17</v>
      </c>
      <c r="C41" s="1">
        <v>532.1</v>
      </c>
      <c r="D41" s="399"/>
      <c r="E41" s="1">
        <v>44</v>
      </c>
      <c r="F41" s="1">
        <v>50</v>
      </c>
    </row>
    <row r="42" spans="1:6" x14ac:dyDescent="0.3">
      <c r="A42" s="1">
        <v>1960</v>
      </c>
      <c r="B42" s="1">
        <v>10.35</v>
      </c>
      <c r="C42" s="1">
        <v>894.9</v>
      </c>
      <c r="D42" s="399"/>
      <c r="E42" s="1">
        <v>47</v>
      </c>
      <c r="F42" s="1">
        <v>9</v>
      </c>
    </row>
    <row r="43" spans="1:6" x14ac:dyDescent="0.3">
      <c r="A43" s="1">
        <v>1961</v>
      </c>
      <c r="B43" s="1">
        <v>10.88</v>
      </c>
      <c r="C43" s="1">
        <v>749.8</v>
      </c>
      <c r="D43" s="399"/>
      <c r="E43" s="1">
        <v>31</v>
      </c>
      <c r="F43" s="1">
        <v>16</v>
      </c>
    </row>
    <row r="44" spans="1:6" x14ac:dyDescent="0.3">
      <c r="A44" s="1">
        <v>1962</v>
      </c>
      <c r="B44" s="1">
        <v>9.23</v>
      </c>
      <c r="C44" s="1">
        <v>697.9</v>
      </c>
      <c r="D44" s="399"/>
      <c r="E44" s="1">
        <v>64</v>
      </c>
      <c r="F44" s="1">
        <v>4</v>
      </c>
    </row>
    <row r="45" spans="1:6" x14ac:dyDescent="0.3">
      <c r="A45" s="1">
        <v>1963</v>
      </c>
      <c r="B45" s="1">
        <v>8.69</v>
      </c>
      <c r="C45" s="1">
        <v>702.1</v>
      </c>
      <c r="D45" s="1">
        <v>660.6</v>
      </c>
      <c r="E45" s="1">
        <v>83</v>
      </c>
      <c r="F45" s="1">
        <v>7</v>
      </c>
    </row>
    <row r="46" spans="1:6" x14ac:dyDescent="0.3">
      <c r="A46" s="1">
        <v>1964</v>
      </c>
      <c r="B46" s="1">
        <v>9.69</v>
      </c>
      <c r="C46" s="1">
        <v>735.8</v>
      </c>
      <c r="D46" s="1">
        <v>1567.2</v>
      </c>
      <c r="E46" s="1">
        <v>56</v>
      </c>
      <c r="F46" s="1">
        <v>12</v>
      </c>
    </row>
    <row r="47" spans="1:6" x14ac:dyDescent="0.3">
      <c r="A47" s="1">
        <v>1965</v>
      </c>
      <c r="B47" s="1">
        <v>9.33</v>
      </c>
      <c r="C47" s="1">
        <v>785.6</v>
      </c>
      <c r="D47" s="1">
        <v>1618.6</v>
      </c>
      <c r="E47" s="1">
        <v>53</v>
      </c>
      <c r="F47" s="1">
        <v>4</v>
      </c>
    </row>
    <row r="48" spans="1:6" x14ac:dyDescent="0.3">
      <c r="A48" s="1">
        <v>1966</v>
      </c>
      <c r="B48" s="1">
        <v>10.08</v>
      </c>
      <c r="C48" s="1">
        <v>836.8</v>
      </c>
      <c r="D48" s="1">
        <v>1576.1</v>
      </c>
      <c r="E48" s="1">
        <v>38</v>
      </c>
      <c r="F48" s="1">
        <v>8</v>
      </c>
    </row>
    <row r="49" spans="1:6" x14ac:dyDescent="0.3">
      <c r="A49" s="1">
        <v>1967</v>
      </c>
      <c r="B49" s="1">
        <v>10.08</v>
      </c>
      <c r="C49" s="1">
        <v>655.1</v>
      </c>
      <c r="D49" s="1">
        <v>1841.9</v>
      </c>
      <c r="E49" s="1">
        <v>38</v>
      </c>
      <c r="F49" s="1">
        <v>10</v>
      </c>
    </row>
    <row r="50" spans="1:6" x14ac:dyDescent="0.3">
      <c r="A50" s="1">
        <v>1968</v>
      </c>
      <c r="B50" s="1">
        <v>9.4700000000000006</v>
      </c>
      <c r="C50" s="1">
        <v>667</v>
      </c>
      <c r="D50" s="1">
        <v>1404.3</v>
      </c>
      <c r="E50" s="1">
        <v>61</v>
      </c>
      <c r="F50" s="1">
        <v>8</v>
      </c>
    </row>
    <row r="51" spans="1:6" x14ac:dyDescent="0.3">
      <c r="A51" s="1">
        <v>1969</v>
      </c>
      <c r="B51" s="1">
        <v>9.8699999999999992</v>
      </c>
      <c r="C51" s="1">
        <v>682.7</v>
      </c>
      <c r="D51" s="1">
        <v>1669.2</v>
      </c>
      <c r="E51" s="1">
        <v>58</v>
      </c>
      <c r="F51" s="1">
        <v>17</v>
      </c>
    </row>
    <row r="52" spans="1:6" x14ac:dyDescent="0.3">
      <c r="A52" s="1">
        <v>1970</v>
      </c>
      <c r="B52" s="1">
        <v>9.9</v>
      </c>
      <c r="C52" s="1">
        <v>675</v>
      </c>
      <c r="D52" s="1">
        <v>1665.4</v>
      </c>
      <c r="E52" s="1">
        <v>53</v>
      </c>
      <c r="F52" s="1">
        <v>15</v>
      </c>
    </row>
    <row r="53" spans="1:6" x14ac:dyDescent="0.3">
      <c r="A53" s="1">
        <v>1971</v>
      </c>
      <c r="B53" s="1">
        <v>9.9600000000000009</v>
      </c>
      <c r="C53" s="1">
        <v>587.4</v>
      </c>
      <c r="D53" s="1">
        <v>1753.8</v>
      </c>
      <c r="E53" s="1">
        <v>46</v>
      </c>
      <c r="F53" s="1">
        <v>13</v>
      </c>
    </row>
    <row r="54" spans="1:6" x14ac:dyDescent="0.3">
      <c r="A54" s="1">
        <v>1972</v>
      </c>
      <c r="B54" s="1">
        <v>9.44</v>
      </c>
      <c r="C54" s="1">
        <v>670.7</v>
      </c>
      <c r="D54" s="1">
        <v>1607.1</v>
      </c>
      <c r="E54" s="1">
        <v>33</v>
      </c>
      <c r="F54" s="1">
        <v>4</v>
      </c>
    </row>
    <row r="55" spans="1:6" x14ac:dyDescent="0.3">
      <c r="A55" s="1">
        <v>1973</v>
      </c>
      <c r="B55" s="1">
        <v>9.84</v>
      </c>
      <c r="C55" s="1">
        <v>590.29999999999995</v>
      </c>
      <c r="D55" s="1">
        <v>1692.2</v>
      </c>
      <c r="E55" s="1">
        <v>65</v>
      </c>
      <c r="F55" s="1">
        <v>26</v>
      </c>
    </row>
    <row r="56" spans="1:6" x14ac:dyDescent="0.3">
      <c r="A56" s="1">
        <f>A55+1</f>
        <v>1974</v>
      </c>
      <c r="B56" s="1">
        <v>10.15</v>
      </c>
      <c r="C56" s="1">
        <v>923</v>
      </c>
      <c r="D56" s="1">
        <v>1562</v>
      </c>
      <c r="E56" s="1">
        <v>17</v>
      </c>
      <c r="F56" s="1">
        <v>7</v>
      </c>
    </row>
    <row r="57" spans="1:6" x14ac:dyDescent="0.3">
      <c r="A57" s="1">
        <f t="shared" ref="A57:A94" si="0">A56+1</f>
        <v>1975</v>
      </c>
      <c r="B57" s="1">
        <v>10.050000000000001</v>
      </c>
      <c r="C57" s="1">
        <v>725.6</v>
      </c>
      <c r="D57" s="1">
        <v>1621.8</v>
      </c>
      <c r="E57" s="1">
        <v>44</v>
      </c>
      <c r="F57" s="1">
        <v>16</v>
      </c>
    </row>
    <row r="58" spans="1:6" x14ac:dyDescent="0.3">
      <c r="A58" s="1">
        <f t="shared" si="0"/>
        <v>1976</v>
      </c>
      <c r="B58" s="1">
        <v>10.45</v>
      </c>
      <c r="C58" s="1">
        <v>521.4</v>
      </c>
      <c r="D58" s="1">
        <v>1908.8</v>
      </c>
      <c r="E58" s="1">
        <v>56</v>
      </c>
      <c r="F58" s="1">
        <v>47</v>
      </c>
    </row>
    <row r="59" spans="1:6" x14ac:dyDescent="0.3">
      <c r="A59" s="1">
        <f t="shared" si="0"/>
        <v>1977</v>
      </c>
      <c r="B59" s="1">
        <v>9.93</v>
      </c>
      <c r="C59" s="1">
        <v>859.2</v>
      </c>
      <c r="D59" s="1">
        <v>1565</v>
      </c>
      <c r="E59" s="1">
        <v>40</v>
      </c>
      <c r="F59" s="1">
        <v>7</v>
      </c>
    </row>
    <row r="60" spans="1:6" x14ac:dyDescent="0.3">
      <c r="A60" s="1">
        <f t="shared" si="0"/>
        <v>1978</v>
      </c>
      <c r="B60" s="1">
        <v>9.51</v>
      </c>
      <c r="C60" s="1">
        <v>773.4</v>
      </c>
      <c r="D60" s="1">
        <v>1489.7</v>
      </c>
      <c r="E60" s="1">
        <v>57</v>
      </c>
      <c r="F60" s="1">
        <v>6</v>
      </c>
    </row>
    <row r="61" spans="1:6" x14ac:dyDescent="0.3">
      <c r="A61" s="1">
        <f t="shared" si="0"/>
        <v>1979</v>
      </c>
      <c r="B61" s="1">
        <v>9.35</v>
      </c>
      <c r="C61" s="1">
        <v>950.4</v>
      </c>
      <c r="D61" s="1">
        <v>1486.5</v>
      </c>
      <c r="E61" s="1">
        <v>59</v>
      </c>
      <c r="F61" s="1">
        <v>9</v>
      </c>
    </row>
    <row r="62" spans="1:6" x14ac:dyDescent="0.3">
      <c r="A62" s="1">
        <f t="shared" si="0"/>
        <v>1980</v>
      </c>
      <c r="B62" s="1">
        <v>9.51</v>
      </c>
      <c r="C62" s="1">
        <v>890.8</v>
      </c>
      <c r="D62" s="1">
        <v>1503.1</v>
      </c>
      <c r="E62" s="1">
        <v>50</v>
      </c>
      <c r="F62" s="1">
        <v>11</v>
      </c>
    </row>
    <row r="63" spans="1:6" x14ac:dyDescent="0.3">
      <c r="A63" s="1">
        <f t="shared" si="0"/>
        <v>1981</v>
      </c>
      <c r="B63" s="1">
        <v>9.9499999999999993</v>
      </c>
      <c r="C63" s="1">
        <v>799</v>
      </c>
      <c r="D63" s="1">
        <v>1531.3</v>
      </c>
      <c r="E63" s="1">
        <v>49</v>
      </c>
      <c r="F63" s="1">
        <v>13</v>
      </c>
    </row>
    <row r="64" spans="1:6" x14ac:dyDescent="0.3">
      <c r="A64" s="1">
        <f t="shared" si="0"/>
        <v>1982</v>
      </c>
      <c r="B64" s="1">
        <v>10.48</v>
      </c>
      <c r="C64" s="1">
        <v>829.5</v>
      </c>
      <c r="D64" s="1">
        <v>1671.2</v>
      </c>
      <c r="E64" s="1">
        <v>39</v>
      </c>
      <c r="F64" s="1">
        <v>30</v>
      </c>
    </row>
    <row r="65" spans="1:6" x14ac:dyDescent="0.3">
      <c r="A65" s="1">
        <f t="shared" si="0"/>
        <v>1983</v>
      </c>
      <c r="B65" s="1">
        <v>10.5</v>
      </c>
      <c r="C65" s="1">
        <v>734.2</v>
      </c>
      <c r="D65" s="1">
        <v>1692.2</v>
      </c>
      <c r="E65" s="1">
        <v>46</v>
      </c>
      <c r="F65" s="1">
        <v>35</v>
      </c>
    </row>
    <row r="66" spans="1:6" x14ac:dyDescent="0.3">
      <c r="A66" s="1">
        <f t="shared" si="0"/>
        <v>1984</v>
      </c>
      <c r="B66" s="1">
        <v>9.91</v>
      </c>
      <c r="C66" s="1">
        <v>744.4</v>
      </c>
      <c r="D66" s="1">
        <v>1524.2</v>
      </c>
      <c r="E66" s="1">
        <v>42</v>
      </c>
      <c r="F66" s="1">
        <v>14</v>
      </c>
    </row>
    <row r="67" spans="1:6" x14ac:dyDescent="0.3">
      <c r="A67" s="1">
        <f t="shared" si="0"/>
        <v>1985</v>
      </c>
      <c r="B67" s="1">
        <v>9.1300000000000008</v>
      </c>
      <c r="C67" s="1">
        <v>567.70000000000005</v>
      </c>
      <c r="D67" s="1">
        <v>1709.6</v>
      </c>
      <c r="E67" s="1">
        <v>73</v>
      </c>
      <c r="F67" s="1">
        <v>12</v>
      </c>
    </row>
    <row r="68" spans="1:6" x14ac:dyDescent="0.3">
      <c r="A68" s="1">
        <f t="shared" si="0"/>
        <v>1986</v>
      </c>
      <c r="B68" s="1">
        <v>9.48</v>
      </c>
      <c r="C68" s="1">
        <v>720.9</v>
      </c>
      <c r="D68" s="1">
        <v>1729</v>
      </c>
      <c r="E68" s="1">
        <v>53</v>
      </c>
      <c r="F68" s="1">
        <v>17</v>
      </c>
    </row>
    <row r="69" spans="1:6" x14ac:dyDescent="0.3">
      <c r="A69" s="1">
        <f t="shared" si="0"/>
        <v>1987</v>
      </c>
      <c r="B69" s="1">
        <v>9.39</v>
      </c>
      <c r="C69" s="1">
        <v>766.2</v>
      </c>
      <c r="D69" s="1">
        <v>1566.2</v>
      </c>
      <c r="E69" s="1">
        <v>61</v>
      </c>
      <c r="F69" s="1">
        <v>13</v>
      </c>
    </row>
    <row r="70" spans="1:6" x14ac:dyDescent="0.3">
      <c r="A70" s="1">
        <f t="shared" si="0"/>
        <v>1988</v>
      </c>
      <c r="B70" s="1">
        <v>10.5</v>
      </c>
      <c r="C70" s="1">
        <v>750.2</v>
      </c>
      <c r="D70" s="1">
        <v>1507.4</v>
      </c>
      <c r="E70" s="1">
        <v>24</v>
      </c>
      <c r="F70" s="1">
        <v>7</v>
      </c>
    </row>
    <row r="71" spans="1:6" x14ac:dyDescent="0.3">
      <c r="A71" s="1">
        <f t="shared" si="0"/>
        <v>1989</v>
      </c>
      <c r="B71" s="1">
        <v>11.03</v>
      </c>
      <c r="C71" s="1">
        <v>595.79999999999995</v>
      </c>
      <c r="D71" s="1">
        <v>1954.9</v>
      </c>
      <c r="E71" s="1">
        <v>36</v>
      </c>
      <c r="F71" s="1">
        <v>28</v>
      </c>
    </row>
    <row r="72" spans="1:6" x14ac:dyDescent="0.3">
      <c r="A72" s="1">
        <f t="shared" si="0"/>
        <v>1990</v>
      </c>
      <c r="B72" s="1">
        <v>11.14</v>
      </c>
      <c r="C72" s="1">
        <v>752.5</v>
      </c>
      <c r="D72" s="1">
        <v>1985.9</v>
      </c>
      <c r="E72" s="1">
        <v>26</v>
      </c>
      <c r="F72" s="1">
        <v>23</v>
      </c>
    </row>
    <row r="73" spans="1:6" x14ac:dyDescent="0.3">
      <c r="A73" s="1">
        <f t="shared" si="0"/>
        <v>1991</v>
      </c>
      <c r="B73" s="1">
        <v>9.7899999999999991</v>
      </c>
      <c r="C73" s="1">
        <v>610</v>
      </c>
      <c r="D73" s="1">
        <v>1671.3</v>
      </c>
      <c r="E73" s="1">
        <v>51</v>
      </c>
      <c r="F73" s="1">
        <v>22</v>
      </c>
    </row>
    <row r="74" spans="1:6" x14ac:dyDescent="0.3">
      <c r="A74" s="1">
        <f t="shared" si="0"/>
        <v>1992</v>
      </c>
      <c r="B74" s="1">
        <v>10.49</v>
      </c>
      <c r="C74" s="1">
        <v>991.8</v>
      </c>
      <c r="D74" s="1">
        <v>1635.6</v>
      </c>
      <c r="E74" s="1">
        <v>34</v>
      </c>
      <c r="F74" s="1">
        <v>15</v>
      </c>
    </row>
    <row r="75" spans="1:6" x14ac:dyDescent="0.3">
      <c r="A75" s="1">
        <f t="shared" si="0"/>
        <v>1993</v>
      </c>
      <c r="B75" s="1">
        <v>10.1</v>
      </c>
      <c r="C75" s="1">
        <v>908.2</v>
      </c>
      <c r="D75" s="1">
        <v>1554.8</v>
      </c>
      <c r="E75" s="1">
        <v>39</v>
      </c>
      <c r="F75" s="1">
        <v>8</v>
      </c>
    </row>
    <row r="76" spans="1:6" x14ac:dyDescent="0.3">
      <c r="A76" s="1">
        <f t="shared" si="0"/>
        <v>1994</v>
      </c>
      <c r="B76" s="1">
        <v>11.16</v>
      </c>
      <c r="C76" s="1">
        <v>1043.5999999999999</v>
      </c>
      <c r="D76" s="1">
        <v>1540.5</v>
      </c>
      <c r="E76" s="1">
        <v>22</v>
      </c>
      <c r="F76" s="1">
        <v>26</v>
      </c>
    </row>
    <row r="77" spans="1:6" x14ac:dyDescent="0.3">
      <c r="A77" s="1">
        <f t="shared" si="0"/>
        <v>1995</v>
      </c>
      <c r="B77" s="1">
        <v>11.05</v>
      </c>
      <c r="C77" s="1">
        <v>696.6</v>
      </c>
      <c r="D77" s="1">
        <v>1661.3</v>
      </c>
      <c r="E77" s="1">
        <v>32</v>
      </c>
      <c r="F77" s="1">
        <v>36</v>
      </c>
    </row>
    <row r="78" spans="1:6" x14ac:dyDescent="0.3">
      <c r="A78" s="1">
        <f t="shared" si="0"/>
        <v>1996</v>
      </c>
      <c r="B78" s="1">
        <v>9.3000000000000007</v>
      </c>
      <c r="C78" s="1">
        <v>545.5</v>
      </c>
      <c r="D78" s="1">
        <v>1620.4</v>
      </c>
      <c r="E78" s="1">
        <v>65</v>
      </c>
      <c r="F78" s="1">
        <v>18</v>
      </c>
    </row>
    <row r="79" spans="1:6" x14ac:dyDescent="0.3">
      <c r="A79" s="1">
        <f t="shared" si="0"/>
        <v>1997</v>
      </c>
      <c r="B79" s="1">
        <v>10.85</v>
      </c>
      <c r="C79" s="1">
        <v>678.8</v>
      </c>
      <c r="D79" s="1">
        <v>1798.9</v>
      </c>
      <c r="E79" s="1">
        <v>39</v>
      </c>
      <c r="F79" s="1">
        <v>22</v>
      </c>
    </row>
    <row r="80" spans="1:6" x14ac:dyDescent="0.3">
      <c r="A80" s="1">
        <f t="shared" si="0"/>
        <v>1998</v>
      </c>
      <c r="B80" s="1">
        <v>10.83</v>
      </c>
      <c r="C80" s="1">
        <v>826</v>
      </c>
      <c r="D80" s="1">
        <v>1554.9</v>
      </c>
      <c r="E80" s="1">
        <v>36</v>
      </c>
      <c r="F80" s="1">
        <v>15</v>
      </c>
    </row>
    <row r="81" spans="1:6" x14ac:dyDescent="0.3">
      <c r="A81" s="1">
        <f t="shared" si="0"/>
        <v>1999</v>
      </c>
      <c r="B81" s="1">
        <v>11.46</v>
      </c>
      <c r="C81" s="1">
        <v>940.8</v>
      </c>
      <c r="D81" s="1">
        <v>1764.1</v>
      </c>
      <c r="E81" s="1">
        <v>25</v>
      </c>
      <c r="F81" s="1">
        <v>29</v>
      </c>
    </row>
    <row r="82" spans="1:6" x14ac:dyDescent="0.3">
      <c r="A82" s="1">
        <f t="shared" si="0"/>
        <v>2000</v>
      </c>
      <c r="B82" s="1">
        <v>11.22</v>
      </c>
      <c r="C82" s="1">
        <v>1146.4000000000001</v>
      </c>
      <c r="D82" s="1">
        <v>1462.5</v>
      </c>
      <c r="E82" s="1">
        <v>26</v>
      </c>
      <c r="F82" s="1">
        <v>15</v>
      </c>
    </row>
    <row r="83" spans="1:6" x14ac:dyDescent="0.3">
      <c r="A83" s="1">
        <f t="shared" si="0"/>
        <v>2001</v>
      </c>
      <c r="B83" s="1">
        <v>10.91</v>
      </c>
      <c r="C83" s="1">
        <v>1007</v>
      </c>
      <c r="D83" s="1">
        <v>1684.9</v>
      </c>
      <c r="E83" s="1">
        <v>44</v>
      </c>
      <c r="F83" s="1">
        <v>23</v>
      </c>
    </row>
    <row r="84" spans="1:6" x14ac:dyDescent="0.3">
      <c r="A84" s="1">
        <f t="shared" si="0"/>
        <v>2002</v>
      </c>
      <c r="B84" s="1">
        <v>11.29</v>
      </c>
      <c r="C84" s="1">
        <v>1049.5</v>
      </c>
      <c r="D84" s="1">
        <v>1588.1</v>
      </c>
      <c r="E84" s="1">
        <v>22</v>
      </c>
      <c r="F84" s="1">
        <v>13</v>
      </c>
    </row>
    <row r="85" spans="1:6" x14ac:dyDescent="0.3">
      <c r="A85" s="1">
        <f t="shared" si="0"/>
        <v>2003</v>
      </c>
      <c r="B85" s="1">
        <v>11.23</v>
      </c>
      <c r="C85" s="1">
        <v>615.4</v>
      </c>
      <c r="D85" s="1">
        <v>2055.6</v>
      </c>
      <c r="E85" s="1">
        <v>47</v>
      </c>
      <c r="F85" s="1">
        <v>33</v>
      </c>
    </row>
    <row r="86" spans="1:6" x14ac:dyDescent="0.3">
      <c r="A86" s="1">
        <f t="shared" si="0"/>
        <v>2004</v>
      </c>
      <c r="B86" s="1">
        <v>10.98</v>
      </c>
      <c r="C86" s="1">
        <v>713.4</v>
      </c>
      <c r="D86" s="1">
        <v>1697.4</v>
      </c>
      <c r="E86" s="1">
        <v>44</v>
      </c>
      <c r="F86" s="1">
        <v>22</v>
      </c>
    </row>
    <row r="87" spans="1:6" x14ac:dyDescent="0.3">
      <c r="A87" s="1">
        <f t="shared" si="0"/>
        <v>2005</v>
      </c>
      <c r="B87" s="1">
        <v>11.08</v>
      </c>
      <c r="C87" s="1">
        <v>734</v>
      </c>
      <c r="D87" s="1">
        <v>1782.7</v>
      </c>
      <c r="E87" s="1">
        <v>40</v>
      </c>
      <c r="F87" s="1">
        <v>25</v>
      </c>
    </row>
    <row r="88" spans="1:6" x14ac:dyDescent="0.3">
      <c r="A88" s="1">
        <f t="shared" si="0"/>
        <v>2006</v>
      </c>
      <c r="B88" s="1">
        <v>11.38</v>
      </c>
      <c r="C88" s="1">
        <v>749.2</v>
      </c>
      <c r="D88" s="1">
        <v>1664.9</v>
      </c>
      <c r="E88" s="1">
        <v>48</v>
      </c>
      <c r="F88" s="1">
        <v>34</v>
      </c>
    </row>
    <row r="89" spans="1:6" x14ac:dyDescent="0.3">
      <c r="A89" s="1">
        <f>A88+1</f>
        <v>2007</v>
      </c>
      <c r="B89" s="1">
        <v>11.38</v>
      </c>
      <c r="C89" s="1">
        <v>820.6</v>
      </c>
      <c r="D89" s="1">
        <v>1614.4</v>
      </c>
      <c r="E89" s="1">
        <v>21</v>
      </c>
      <c r="F89" s="1">
        <v>5</v>
      </c>
    </row>
    <row r="90" spans="1:6" x14ac:dyDescent="0.3">
      <c r="A90" s="1">
        <f t="shared" si="0"/>
        <v>2008</v>
      </c>
      <c r="B90" s="1">
        <v>10.94</v>
      </c>
      <c r="C90" s="1">
        <v>827.4</v>
      </c>
      <c r="D90" s="1">
        <v>1683.8</v>
      </c>
      <c r="E90" s="1">
        <v>32</v>
      </c>
      <c r="F90" s="1">
        <v>17</v>
      </c>
    </row>
    <row r="91" spans="1:6" x14ac:dyDescent="0.3">
      <c r="A91" s="1">
        <f t="shared" si="0"/>
        <v>2009</v>
      </c>
      <c r="B91" s="1">
        <v>10.93</v>
      </c>
      <c r="C91" s="1">
        <v>643.20000000000005</v>
      </c>
      <c r="D91" s="1">
        <v>1798.1</v>
      </c>
      <c r="E91" s="1">
        <v>42</v>
      </c>
      <c r="F91" s="1">
        <v>26</v>
      </c>
    </row>
    <row r="92" spans="1:6" x14ac:dyDescent="0.3">
      <c r="A92" s="1">
        <f>A91+1</f>
        <v>2010</v>
      </c>
      <c r="B92" s="1">
        <v>9.86</v>
      </c>
      <c r="C92" s="1">
        <v>628.70000000000005</v>
      </c>
      <c r="D92" s="1">
        <v>1807.9</v>
      </c>
      <c r="E92" s="1">
        <v>70</v>
      </c>
      <c r="F92" s="1">
        <v>19</v>
      </c>
    </row>
    <row r="93" spans="1:6" x14ac:dyDescent="0.3">
      <c r="A93" s="1">
        <f t="shared" si="0"/>
        <v>2011</v>
      </c>
      <c r="B93" s="1">
        <v>11.88</v>
      </c>
      <c r="C93" s="1">
        <v>690.8</v>
      </c>
      <c r="D93" s="1">
        <v>1579.8</v>
      </c>
      <c r="E93" s="1">
        <v>19</v>
      </c>
      <c r="F93" s="1">
        <v>22</v>
      </c>
    </row>
    <row r="94" spans="1:6" x14ac:dyDescent="0.3">
      <c r="A94" s="1">
        <f t="shared" si="0"/>
        <v>2012</v>
      </c>
      <c r="B94" s="1">
        <v>10.77</v>
      </c>
      <c r="C94" s="1">
        <v>917.4</v>
      </c>
      <c r="D94" s="1">
        <v>1580.4</v>
      </c>
      <c r="E94" s="1">
        <v>30</v>
      </c>
      <c r="F94" s="1">
        <v>20</v>
      </c>
    </row>
    <row r="96" spans="1:6" s="405" customFormat="1" x14ac:dyDescent="0.3">
      <c r="A96" s="353" t="s">
        <v>571</v>
      </c>
      <c r="B96" s="353">
        <f>AVERAGE(B3:B94)</f>
        <v>10.264090909090909</v>
      </c>
      <c r="C96" s="353">
        <f>AVERAGE(C3:C94)</f>
        <v>771.69425287356319</v>
      </c>
      <c r="D96" s="353">
        <f>AVERAGE(D3:D94)</f>
        <v>1649.4933333333327</v>
      </c>
      <c r="E96" s="353">
        <f>AVERAGE(E3:E94)</f>
        <v>48.170454545454547</v>
      </c>
      <c r="F96" s="353">
        <f>AVERAGE(F3:F94)</f>
        <v>19.681818181818183</v>
      </c>
    </row>
    <row r="97" spans="1:6" s="405" customFormat="1" x14ac:dyDescent="0.3">
      <c r="A97" s="353"/>
      <c r="B97" s="353"/>
      <c r="C97" s="353"/>
      <c r="D97" s="353"/>
      <c r="E97" s="353"/>
      <c r="F97" s="353"/>
    </row>
    <row r="98" spans="1:6" x14ac:dyDescent="0.3">
      <c r="A98" s="1" t="s">
        <v>677</v>
      </c>
      <c r="B98" s="1">
        <f>MIN(B3:B94)</f>
        <v>8.69</v>
      </c>
      <c r="C98" s="1">
        <f>MIN(C3:C94)</f>
        <v>388.9</v>
      </c>
      <c r="D98" s="1">
        <f>MIN(D3:D94)</f>
        <v>660.6</v>
      </c>
      <c r="E98" s="1">
        <f>MIN(E3:E94)</f>
        <v>17</v>
      </c>
      <c r="F98" s="1">
        <f>MIN(F3:F94)</f>
        <v>4</v>
      </c>
    </row>
    <row r="99" spans="1:6" x14ac:dyDescent="0.3">
      <c r="A99" s="1" t="s">
        <v>676</v>
      </c>
      <c r="B99" s="1">
        <f>MAX(B3:B94)</f>
        <v>11.88</v>
      </c>
      <c r="C99" s="1">
        <f>MAX(C3:C94)</f>
        <v>1146.4000000000001</v>
      </c>
      <c r="D99" s="1">
        <f>MAX(D3:D94)</f>
        <v>2055.6</v>
      </c>
      <c r="E99" s="1">
        <f>MAX(E3:E94)</f>
        <v>85</v>
      </c>
      <c r="F99" s="1">
        <f>MAX(F3:F94)</f>
        <v>71</v>
      </c>
    </row>
    <row r="101" spans="1:6" s="405" customFormat="1" x14ac:dyDescent="0.3">
      <c r="A101" s="353" t="s">
        <v>706</v>
      </c>
      <c r="B101" s="353">
        <f>AVERAGE(B3:B32)</f>
        <v>10.171153846153846</v>
      </c>
      <c r="C101" s="353">
        <f>AVERAGE(C3:C32)</f>
        <v>808.81600000000026</v>
      </c>
      <c r="D101" s="353">
        <f>AVERAGE(D3:D32)</f>
        <v>1710.2099999999998</v>
      </c>
      <c r="E101" s="353">
        <f>AVERAGE(E3:E32)</f>
        <v>56.07692307692308</v>
      </c>
      <c r="F101" s="353">
        <f>AVERAGE(F3:F32)</f>
        <v>24.192307692307693</v>
      </c>
    </row>
    <row r="102" spans="1:6" s="405" customFormat="1" x14ac:dyDescent="0.3">
      <c r="A102" s="353" t="s">
        <v>712</v>
      </c>
      <c r="B102" s="353">
        <f>AVERAGE(B3:B42)</f>
        <v>10.206666666666667</v>
      </c>
      <c r="C102" s="353">
        <f>AVERAGE(C3:C42)</f>
        <v>783.22000000000025</v>
      </c>
      <c r="D102" s="353">
        <f>AVERAGE(D3:D42)</f>
        <v>1710.2099999999998</v>
      </c>
      <c r="E102" s="353">
        <f>AVERAGE(E3:E42)</f>
        <v>54.444444444444443</v>
      </c>
      <c r="F102" s="353">
        <f>AVERAGE(F3:F42)</f>
        <v>23</v>
      </c>
    </row>
    <row r="103" spans="1:6" s="405" customFormat="1" x14ac:dyDescent="0.3">
      <c r="A103" s="353" t="s">
        <v>707</v>
      </c>
      <c r="B103" s="353">
        <f>AVERAGE(B33:B62)</f>
        <v>9.946666666666669</v>
      </c>
      <c r="C103" s="353">
        <f>AVERAGE(C33:C62)</f>
        <v>729.07666666666671</v>
      </c>
      <c r="D103" s="353">
        <f>AVERAGE(D33:D62)</f>
        <v>1566.2944444444443</v>
      </c>
      <c r="E103" s="353">
        <f>AVERAGE(E33:E62)</f>
        <v>50.133333333333333</v>
      </c>
      <c r="F103" s="353">
        <f>AVERAGE(F33:F62)</f>
        <v>14.866666666666667</v>
      </c>
    </row>
    <row r="104" spans="1:6" s="405" customFormat="1" x14ac:dyDescent="0.3">
      <c r="A104" s="353" t="s">
        <v>713</v>
      </c>
      <c r="B104" s="353">
        <f>AVERAGE(B43:B72)</f>
        <v>9.8973333333333304</v>
      </c>
      <c r="C104" s="353">
        <f>AVERAGE(C43:C72)</f>
        <v>731.34666666666669</v>
      </c>
      <c r="D104" s="353">
        <f>AVERAGE(D43:D72)</f>
        <v>1609.4714285714283</v>
      </c>
      <c r="E104" s="353">
        <f>AVERAGE(E43:E72)</f>
        <v>48.366666666666667</v>
      </c>
      <c r="F104" s="353">
        <f>AVERAGE(F43:F72)</f>
        <v>14.633333333333333</v>
      </c>
    </row>
    <row r="105" spans="1:6" s="405" customFormat="1" x14ac:dyDescent="0.3">
      <c r="A105" s="353" t="s">
        <v>708</v>
      </c>
      <c r="B105" s="353">
        <f>AVERAGE(B63:B92)</f>
        <v>10.591333333333333</v>
      </c>
      <c r="C105" s="353">
        <f>AVERAGE(C63:C92)</f>
        <v>781.21666666666681</v>
      </c>
      <c r="D105" s="353">
        <f>AVERAGE(D63:D92)</f>
        <v>1683.8</v>
      </c>
      <c r="E105" s="353">
        <f>AVERAGE(E63:E92)</f>
        <v>40.93333333333333</v>
      </c>
      <c r="F105" s="353">
        <f>AVERAGE(F63:F92)</f>
        <v>20.5</v>
      </c>
    </row>
    <row r="106" spans="1:6" s="405" customFormat="1" x14ac:dyDescent="0.3">
      <c r="A106" s="353" t="s">
        <v>709</v>
      </c>
      <c r="B106" s="353">
        <f>AVERAGE(B72:B94)</f>
        <v>10.870434782608694</v>
      </c>
      <c r="C106" s="353">
        <f>AVERAGE(C72:C94)</f>
        <v>805.94782608695664</v>
      </c>
      <c r="D106" s="353">
        <f>AVERAGE(D72:D94)</f>
        <v>1686.4434782608698</v>
      </c>
      <c r="E106" s="353">
        <f>AVERAGE(E72:E94)</f>
        <v>37.130434782608695</v>
      </c>
      <c r="F106" s="353">
        <f>AVERAGE(F72:F94)</f>
        <v>21.217391304347824</v>
      </c>
    </row>
    <row r="107" spans="1:6" s="405" customFormat="1" x14ac:dyDescent="0.3">
      <c r="A107" s="353"/>
      <c r="B107" s="353"/>
      <c r="C107" s="353"/>
      <c r="D107" s="353"/>
      <c r="E107" s="353"/>
      <c r="F107" s="353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495E6-A59C-4765-966B-D306CC347D00}">
  <dimension ref="A1:O25"/>
  <sheetViews>
    <sheetView workbookViewId="0">
      <selection activeCell="M10" sqref="M10"/>
    </sheetView>
  </sheetViews>
  <sheetFormatPr baseColWidth="10" defaultRowHeight="14.4" x14ac:dyDescent="0.3"/>
  <cols>
    <col min="1" max="1" width="11.5546875" style="1"/>
    <col min="2" max="2" width="18.44140625" style="1" customWidth="1"/>
    <col min="3" max="3" width="16" style="1" customWidth="1"/>
    <col min="4" max="5" width="11.5546875" style="1"/>
    <col min="6" max="6" width="13.5546875" style="1" customWidth="1"/>
    <col min="7" max="7" width="16.109375" customWidth="1"/>
    <col min="10" max="10" width="11.44140625" style="1"/>
    <col min="11" max="11" width="18.44140625" style="1" customWidth="1"/>
    <col min="12" max="12" width="16" style="1" customWidth="1"/>
    <col min="13" max="13" width="13.5546875" style="1" customWidth="1"/>
    <col min="14" max="14" width="16.109375" customWidth="1"/>
  </cols>
  <sheetData>
    <row r="1" spans="1:15" x14ac:dyDescent="0.3">
      <c r="A1" s="391" t="s">
        <v>691</v>
      </c>
      <c r="B1" s="391" t="s">
        <v>891</v>
      </c>
      <c r="C1" s="391" t="s">
        <v>892</v>
      </c>
      <c r="D1" s="391" t="s">
        <v>875</v>
      </c>
      <c r="E1" s="391" t="s">
        <v>876</v>
      </c>
      <c r="F1" s="391" t="s">
        <v>890</v>
      </c>
      <c r="G1" s="391" t="s">
        <v>889</v>
      </c>
      <c r="H1" s="391" t="s">
        <v>893</v>
      </c>
      <c r="J1" s="391" t="s">
        <v>691</v>
      </c>
      <c r="K1" s="391" t="s">
        <v>891</v>
      </c>
      <c r="L1" s="391" t="s">
        <v>892</v>
      </c>
      <c r="M1" s="391" t="s">
        <v>890</v>
      </c>
      <c r="N1" s="391" t="s">
        <v>889</v>
      </c>
      <c r="O1" s="391" t="s">
        <v>893</v>
      </c>
    </row>
    <row r="2" spans="1:15" x14ac:dyDescent="0.3">
      <c r="A2" s="477">
        <v>44440</v>
      </c>
      <c r="B2" s="1">
        <v>75</v>
      </c>
      <c r="C2" s="1">
        <f>B2</f>
        <v>75</v>
      </c>
      <c r="D2" s="1">
        <v>137.80000000000001</v>
      </c>
      <c r="E2" s="1">
        <f>D2</f>
        <v>137.80000000000001</v>
      </c>
      <c r="F2" s="1">
        <v>17.8</v>
      </c>
      <c r="G2" s="1">
        <f>F2</f>
        <v>17.8</v>
      </c>
      <c r="H2">
        <f>ROUND((G2-C2)*100/C2,1)</f>
        <v>-76.3</v>
      </c>
      <c r="J2" s="477">
        <v>44805</v>
      </c>
      <c r="K2" s="1">
        <v>75</v>
      </c>
      <c r="L2" s="1">
        <f>K2</f>
        <v>75</v>
      </c>
      <c r="M2" s="1">
        <v>129.4</v>
      </c>
      <c r="N2" s="1">
        <f>M2</f>
        <v>129.4</v>
      </c>
      <c r="O2">
        <f>100+ROUND((N2-L2)*100/L2,1)</f>
        <v>172.5</v>
      </c>
    </row>
    <row r="3" spans="1:15" x14ac:dyDescent="0.3">
      <c r="A3" s="477">
        <v>44470</v>
      </c>
      <c r="B3" s="1">
        <v>71.3</v>
      </c>
      <c r="C3" s="1">
        <f>C2+B3</f>
        <v>146.30000000000001</v>
      </c>
      <c r="D3" s="1">
        <v>11</v>
      </c>
      <c r="E3" s="1">
        <f>D3+E2</f>
        <v>148.80000000000001</v>
      </c>
      <c r="F3" s="1">
        <v>86.6</v>
      </c>
      <c r="G3" s="1">
        <f>F3+G2</f>
        <v>104.39999999999999</v>
      </c>
      <c r="H3">
        <f t="shared" ref="H3:H25" si="0">ROUND((G3-C3)*100/C3,1)</f>
        <v>-28.6</v>
      </c>
      <c r="J3" s="477">
        <v>44835</v>
      </c>
      <c r="K3" s="1">
        <v>71.3</v>
      </c>
      <c r="L3" s="1">
        <f t="shared" ref="L3:L13" si="1">L2+K3</f>
        <v>146.30000000000001</v>
      </c>
      <c r="M3" s="1">
        <v>50</v>
      </c>
      <c r="N3" s="1">
        <f t="shared" ref="N3:N13" si="2">M3+N2</f>
        <v>179.4</v>
      </c>
      <c r="O3">
        <f t="shared" ref="O3:O13" si="3">100+ROUND((N3-L3)*100/L3,1)</f>
        <v>122.6</v>
      </c>
    </row>
    <row r="4" spans="1:15" x14ac:dyDescent="0.3">
      <c r="A4" s="477">
        <v>44501</v>
      </c>
      <c r="B4" s="1">
        <v>77.2</v>
      </c>
      <c r="C4" s="1">
        <f t="shared" ref="C4:C25" si="4">C3+B4</f>
        <v>223.5</v>
      </c>
      <c r="D4" s="1">
        <v>112.3</v>
      </c>
      <c r="E4" s="1">
        <f t="shared" ref="E4:E24" si="5">D4+E3</f>
        <v>261.10000000000002</v>
      </c>
      <c r="F4" s="1">
        <v>51.6</v>
      </c>
      <c r="G4" s="1">
        <f t="shared" ref="G4:G25" si="6">F4+G3</f>
        <v>156</v>
      </c>
      <c r="H4">
        <f t="shared" si="0"/>
        <v>-30.2</v>
      </c>
      <c r="J4" s="477">
        <v>44866</v>
      </c>
      <c r="K4" s="1">
        <v>77.2</v>
      </c>
      <c r="L4" s="1">
        <f t="shared" si="1"/>
        <v>223.5</v>
      </c>
      <c r="M4" s="1">
        <v>187.8</v>
      </c>
      <c r="N4" s="1">
        <f t="shared" si="2"/>
        <v>367.20000000000005</v>
      </c>
      <c r="O4">
        <f t="shared" si="3"/>
        <v>164.3</v>
      </c>
    </row>
    <row r="5" spans="1:15" x14ac:dyDescent="0.3">
      <c r="A5" s="477">
        <v>44531</v>
      </c>
      <c r="B5" s="1">
        <v>73.7</v>
      </c>
      <c r="C5" s="1">
        <f t="shared" si="4"/>
        <v>297.2</v>
      </c>
      <c r="D5" s="1">
        <v>30.9</v>
      </c>
      <c r="E5" s="1">
        <f t="shared" si="5"/>
        <v>292</v>
      </c>
      <c r="F5" s="1">
        <v>95</v>
      </c>
      <c r="G5" s="1">
        <f t="shared" si="6"/>
        <v>251</v>
      </c>
      <c r="H5">
        <f t="shared" si="0"/>
        <v>-15.5</v>
      </c>
      <c r="J5" s="477">
        <v>44896</v>
      </c>
      <c r="K5" s="1">
        <v>73.7</v>
      </c>
      <c r="L5" s="1">
        <f t="shared" si="1"/>
        <v>297.2</v>
      </c>
      <c r="M5" s="1">
        <v>84.4</v>
      </c>
      <c r="N5" s="1">
        <f t="shared" si="2"/>
        <v>451.6</v>
      </c>
      <c r="O5">
        <f t="shared" si="3"/>
        <v>152</v>
      </c>
    </row>
    <row r="6" spans="1:15" x14ac:dyDescent="0.3">
      <c r="A6" s="477">
        <v>44562</v>
      </c>
      <c r="B6" s="1">
        <v>60</v>
      </c>
      <c r="C6" s="1">
        <f t="shared" si="4"/>
        <v>357.2</v>
      </c>
      <c r="D6" s="1">
        <v>20.7</v>
      </c>
      <c r="E6" s="1">
        <f t="shared" si="5"/>
        <v>312.7</v>
      </c>
      <c r="F6" s="1">
        <v>73.8</v>
      </c>
      <c r="G6" s="1">
        <f t="shared" si="6"/>
        <v>324.8</v>
      </c>
      <c r="H6">
        <f t="shared" si="0"/>
        <v>-9.1</v>
      </c>
      <c r="J6" s="477">
        <v>44927</v>
      </c>
      <c r="K6" s="1">
        <v>60</v>
      </c>
      <c r="L6" s="1">
        <f t="shared" si="1"/>
        <v>357.2</v>
      </c>
      <c r="M6" s="1">
        <v>90.4</v>
      </c>
      <c r="N6" s="1">
        <f t="shared" si="2"/>
        <v>542</v>
      </c>
      <c r="O6">
        <f t="shared" si="3"/>
        <v>151.69999999999999</v>
      </c>
    </row>
    <row r="7" spans="1:15" x14ac:dyDescent="0.3">
      <c r="A7" s="477">
        <v>44593</v>
      </c>
      <c r="B7" s="1">
        <v>49.4</v>
      </c>
      <c r="C7" s="1">
        <f t="shared" si="4"/>
        <v>406.59999999999997</v>
      </c>
      <c r="D7" s="1">
        <v>40.4</v>
      </c>
      <c r="E7" s="1">
        <f t="shared" si="5"/>
        <v>353.09999999999997</v>
      </c>
      <c r="F7" s="1">
        <v>53</v>
      </c>
      <c r="G7" s="1">
        <f t="shared" si="6"/>
        <v>377.8</v>
      </c>
      <c r="H7">
        <f t="shared" si="0"/>
        <v>-7.1</v>
      </c>
      <c r="J7" s="477">
        <v>44958</v>
      </c>
      <c r="K7" s="1">
        <v>49.4</v>
      </c>
      <c r="L7" s="1">
        <f t="shared" si="1"/>
        <v>406.59999999999997</v>
      </c>
      <c r="M7" s="1">
        <v>6</v>
      </c>
      <c r="N7" s="1">
        <f t="shared" si="2"/>
        <v>548</v>
      </c>
      <c r="O7">
        <f t="shared" si="3"/>
        <v>134.80000000000001</v>
      </c>
    </row>
    <row r="8" spans="1:15" x14ac:dyDescent="0.3">
      <c r="A8" s="477">
        <v>44621</v>
      </c>
      <c r="B8" s="1">
        <v>49.1</v>
      </c>
      <c r="C8" s="1">
        <f t="shared" si="4"/>
        <v>455.7</v>
      </c>
      <c r="D8" s="1">
        <v>33.9</v>
      </c>
      <c r="E8" s="1">
        <f t="shared" si="5"/>
        <v>386.99999999999994</v>
      </c>
      <c r="F8" s="1">
        <v>20.2</v>
      </c>
      <c r="G8" s="1">
        <f t="shared" si="6"/>
        <v>398</v>
      </c>
      <c r="H8">
        <f t="shared" si="0"/>
        <v>-12.7</v>
      </c>
      <c r="J8" s="477">
        <v>44986</v>
      </c>
      <c r="K8" s="1">
        <v>49.1</v>
      </c>
      <c r="L8" s="1">
        <f t="shared" si="1"/>
        <v>455.7</v>
      </c>
      <c r="M8" s="1">
        <v>146.19999999999999</v>
      </c>
      <c r="N8" s="1">
        <f t="shared" si="2"/>
        <v>694.2</v>
      </c>
      <c r="O8">
        <f t="shared" si="3"/>
        <v>152.30000000000001</v>
      </c>
    </row>
    <row r="9" spans="1:15" x14ac:dyDescent="0.3">
      <c r="A9" s="477">
        <v>44652</v>
      </c>
      <c r="B9" s="1">
        <v>50.6</v>
      </c>
      <c r="C9" s="1">
        <f t="shared" si="4"/>
        <v>506.3</v>
      </c>
      <c r="D9" s="1">
        <v>12.7</v>
      </c>
      <c r="E9" s="1">
        <f t="shared" si="5"/>
        <v>399.69999999999993</v>
      </c>
      <c r="F9" s="1">
        <v>18.399999999999999</v>
      </c>
      <c r="G9" s="1">
        <f t="shared" si="6"/>
        <v>416.4</v>
      </c>
      <c r="H9">
        <f t="shared" si="0"/>
        <v>-17.8</v>
      </c>
      <c r="J9" s="477">
        <v>45017</v>
      </c>
      <c r="K9" s="1">
        <v>50.6</v>
      </c>
      <c r="L9" s="1">
        <f t="shared" si="1"/>
        <v>506.3</v>
      </c>
      <c r="M9" s="1">
        <v>14.4</v>
      </c>
      <c r="N9" s="1">
        <f t="shared" si="2"/>
        <v>708.6</v>
      </c>
      <c r="O9">
        <f t="shared" si="3"/>
        <v>140</v>
      </c>
    </row>
    <row r="10" spans="1:15" x14ac:dyDescent="0.3">
      <c r="A10" s="477">
        <v>44682</v>
      </c>
      <c r="B10" s="1">
        <v>55.2</v>
      </c>
      <c r="C10" s="1">
        <f t="shared" si="4"/>
        <v>561.5</v>
      </c>
      <c r="D10" s="1">
        <v>16.5</v>
      </c>
      <c r="E10" s="1">
        <f t="shared" si="5"/>
        <v>416.19999999999993</v>
      </c>
      <c r="F10" s="1">
        <v>51.8</v>
      </c>
      <c r="G10" s="1">
        <f t="shared" si="6"/>
        <v>468.2</v>
      </c>
      <c r="H10">
        <f t="shared" si="0"/>
        <v>-16.600000000000001</v>
      </c>
      <c r="J10" s="477">
        <v>45047</v>
      </c>
      <c r="K10" s="1">
        <v>55.2</v>
      </c>
      <c r="L10" s="1">
        <f t="shared" si="1"/>
        <v>561.5</v>
      </c>
      <c r="N10" s="1">
        <f t="shared" si="2"/>
        <v>708.6</v>
      </c>
      <c r="O10">
        <f t="shared" si="3"/>
        <v>126.2</v>
      </c>
    </row>
    <row r="11" spans="1:15" x14ac:dyDescent="0.3">
      <c r="A11" s="477">
        <v>44713</v>
      </c>
      <c r="B11" s="1">
        <v>64.5</v>
      </c>
      <c r="C11" s="1">
        <f t="shared" si="4"/>
        <v>626</v>
      </c>
      <c r="D11" s="1">
        <v>6.2</v>
      </c>
      <c r="E11" s="1">
        <f t="shared" si="5"/>
        <v>422.39999999999992</v>
      </c>
      <c r="F11" s="1">
        <v>84</v>
      </c>
      <c r="G11" s="1">
        <f t="shared" si="6"/>
        <v>552.20000000000005</v>
      </c>
      <c r="H11">
        <f t="shared" si="0"/>
        <v>-11.8</v>
      </c>
      <c r="J11" s="477">
        <v>45078</v>
      </c>
      <c r="K11" s="1">
        <v>64.5</v>
      </c>
      <c r="L11" s="1">
        <f t="shared" si="1"/>
        <v>626</v>
      </c>
      <c r="N11" s="1">
        <f t="shared" si="2"/>
        <v>708.6</v>
      </c>
      <c r="O11">
        <f t="shared" si="3"/>
        <v>113.2</v>
      </c>
    </row>
    <row r="12" spans="1:15" x14ac:dyDescent="0.3">
      <c r="A12" s="477">
        <v>44743</v>
      </c>
      <c r="B12" s="1">
        <v>55.1</v>
      </c>
      <c r="C12" s="1">
        <f t="shared" si="4"/>
        <v>681.1</v>
      </c>
      <c r="D12" s="1">
        <v>209.9</v>
      </c>
      <c r="E12" s="1">
        <f t="shared" si="5"/>
        <v>632.29999999999995</v>
      </c>
      <c r="F12" s="1">
        <v>26.2</v>
      </c>
      <c r="G12" s="1">
        <f t="shared" si="6"/>
        <v>578.40000000000009</v>
      </c>
      <c r="H12">
        <f t="shared" si="0"/>
        <v>-15.1</v>
      </c>
      <c r="J12" s="477">
        <v>45108</v>
      </c>
      <c r="K12" s="1">
        <v>55.1</v>
      </c>
      <c r="L12" s="1">
        <f t="shared" si="1"/>
        <v>681.1</v>
      </c>
      <c r="N12" s="1">
        <f t="shared" si="2"/>
        <v>708.6</v>
      </c>
      <c r="O12">
        <f t="shared" si="3"/>
        <v>104</v>
      </c>
    </row>
    <row r="13" spans="1:15" x14ac:dyDescent="0.3">
      <c r="A13" s="477">
        <v>44774</v>
      </c>
      <c r="B13" s="1">
        <v>66.900000000000006</v>
      </c>
      <c r="C13" s="1">
        <f t="shared" si="4"/>
        <v>748</v>
      </c>
      <c r="D13" s="1">
        <v>22.8</v>
      </c>
      <c r="E13" s="1">
        <f t="shared" si="5"/>
        <v>655.09999999999991</v>
      </c>
      <c r="F13" s="1">
        <v>1</v>
      </c>
      <c r="G13" s="1">
        <f t="shared" si="6"/>
        <v>579.40000000000009</v>
      </c>
      <c r="H13">
        <f t="shared" si="0"/>
        <v>-22.5</v>
      </c>
      <c r="J13" s="477">
        <v>45139</v>
      </c>
      <c r="K13" s="1">
        <v>66.900000000000006</v>
      </c>
      <c r="L13" s="1">
        <f t="shared" si="1"/>
        <v>748</v>
      </c>
      <c r="N13" s="1">
        <f t="shared" si="2"/>
        <v>708.6</v>
      </c>
      <c r="O13">
        <f t="shared" si="3"/>
        <v>94.7</v>
      </c>
    </row>
    <row r="14" spans="1:15" x14ac:dyDescent="0.3">
      <c r="A14" s="477">
        <v>44805</v>
      </c>
      <c r="B14" s="1">
        <v>75</v>
      </c>
      <c r="C14" s="1">
        <f t="shared" si="4"/>
        <v>823</v>
      </c>
      <c r="D14" s="1">
        <v>118.6</v>
      </c>
      <c r="E14" s="1">
        <f t="shared" si="5"/>
        <v>773.69999999999993</v>
      </c>
      <c r="F14" s="1">
        <v>129.4</v>
      </c>
      <c r="G14" s="1">
        <f t="shared" si="6"/>
        <v>708.80000000000007</v>
      </c>
      <c r="H14">
        <f t="shared" si="0"/>
        <v>-13.9</v>
      </c>
    </row>
    <row r="15" spans="1:15" x14ac:dyDescent="0.3">
      <c r="A15" s="477">
        <v>44835</v>
      </c>
      <c r="B15" s="1">
        <v>71.3</v>
      </c>
      <c r="C15" s="1">
        <f t="shared" si="4"/>
        <v>894.3</v>
      </c>
      <c r="D15" s="1">
        <v>105.7</v>
      </c>
      <c r="E15" s="1">
        <f t="shared" si="5"/>
        <v>879.4</v>
      </c>
      <c r="F15" s="1">
        <v>50</v>
      </c>
      <c r="G15" s="1">
        <f t="shared" si="6"/>
        <v>758.80000000000007</v>
      </c>
      <c r="H15">
        <f t="shared" si="0"/>
        <v>-15.2</v>
      </c>
    </row>
    <row r="16" spans="1:15" x14ac:dyDescent="0.3">
      <c r="A16" s="477">
        <v>44866</v>
      </c>
      <c r="B16" s="1">
        <v>77.2</v>
      </c>
      <c r="C16" s="1">
        <f t="shared" si="4"/>
        <v>971.5</v>
      </c>
      <c r="D16" s="1">
        <v>70.3</v>
      </c>
      <c r="E16" s="1">
        <f t="shared" si="5"/>
        <v>949.69999999999993</v>
      </c>
      <c r="F16" s="1">
        <v>187.8</v>
      </c>
      <c r="G16" s="1">
        <f t="shared" si="6"/>
        <v>946.60000000000014</v>
      </c>
      <c r="H16">
        <f t="shared" si="0"/>
        <v>-2.6</v>
      </c>
    </row>
    <row r="17" spans="1:8" x14ac:dyDescent="0.3">
      <c r="A17" s="477">
        <v>44896</v>
      </c>
      <c r="B17" s="1">
        <v>73.7</v>
      </c>
      <c r="C17" s="1">
        <f t="shared" si="4"/>
        <v>1045.2</v>
      </c>
      <c r="D17" s="1">
        <v>54.9</v>
      </c>
      <c r="E17" s="1">
        <f t="shared" si="5"/>
        <v>1004.5999999999999</v>
      </c>
      <c r="F17" s="1">
        <v>84.4</v>
      </c>
      <c r="G17" s="1">
        <f t="shared" si="6"/>
        <v>1031.0000000000002</v>
      </c>
      <c r="H17">
        <f t="shared" si="0"/>
        <v>-1.4</v>
      </c>
    </row>
    <row r="18" spans="1:8" x14ac:dyDescent="0.3">
      <c r="A18" s="477">
        <v>44927</v>
      </c>
      <c r="B18" s="1">
        <v>60</v>
      </c>
      <c r="C18" s="1">
        <f t="shared" si="4"/>
        <v>1105.2</v>
      </c>
      <c r="E18" s="1">
        <f t="shared" si="5"/>
        <v>1004.5999999999999</v>
      </c>
      <c r="F18" s="1">
        <v>90.4</v>
      </c>
      <c r="G18" s="1">
        <f t="shared" si="6"/>
        <v>1121.4000000000003</v>
      </c>
      <c r="H18">
        <f t="shared" si="0"/>
        <v>1.5</v>
      </c>
    </row>
    <row r="19" spans="1:8" x14ac:dyDescent="0.3">
      <c r="A19" s="477">
        <v>44958</v>
      </c>
      <c r="B19" s="1">
        <v>49.4</v>
      </c>
      <c r="C19" s="1">
        <f t="shared" si="4"/>
        <v>1154.6000000000001</v>
      </c>
      <c r="E19" s="1">
        <f t="shared" si="5"/>
        <v>1004.5999999999999</v>
      </c>
      <c r="F19" s="1">
        <v>6</v>
      </c>
      <c r="G19" s="1">
        <f t="shared" si="6"/>
        <v>1127.4000000000003</v>
      </c>
      <c r="H19">
        <f t="shared" si="0"/>
        <v>-2.4</v>
      </c>
    </row>
    <row r="20" spans="1:8" x14ac:dyDescent="0.3">
      <c r="A20" s="477">
        <v>44986</v>
      </c>
      <c r="B20" s="1">
        <v>49.1</v>
      </c>
      <c r="C20" s="1">
        <f t="shared" si="4"/>
        <v>1203.7</v>
      </c>
      <c r="E20" s="1">
        <f t="shared" si="5"/>
        <v>1004.5999999999999</v>
      </c>
      <c r="F20" s="1">
        <v>146.19999999999999</v>
      </c>
      <c r="G20" s="1">
        <f t="shared" si="6"/>
        <v>1273.6000000000004</v>
      </c>
      <c r="H20">
        <f t="shared" si="0"/>
        <v>5.8</v>
      </c>
    </row>
    <row r="21" spans="1:8" x14ac:dyDescent="0.3">
      <c r="A21" s="477">
        <v>45017</v>
      </c>
      <c r="B21" s="1">
        <v>50.6</v>
      </c>
      <c r="C21" s="1">
        <f t="shared" si="4"/>
        <v>1254.3</v>
      </c>
      <c r="E21" s="1">
        <f t="shared" si="5"/>
        <v>1004.5999999999999</v>
      </c>
      <c r="G21" s="1">
        <f t="shared" si="6"/>
        <v>1273.6000000000004</v>
      </c>
      <c r="H21">
        <f t="shared" si="0"/>
        <v>1.5</v>
      </c>
    </row>
    <row r="22" spans="1:8" x14ac:dyDescent="0.3">
      <c r="A22" s="477">
        <v>45047</v>
      </c>
      <c r="B22" s="1">
        <v>55.2</v>
      </c>
      <c r="C22" s="1">
        <f t="shared" si="4"/>
        <v>1309.5</v>
      </c>
      <c r="E22" s="1">
        <f t="shared" si="5"/>
        <v>1004.5999999999999</v>
      </c>
      <c r="G22" s="1">
        <f t="shared" si="6"/>
        <v>1273.6000000000004</v>
      </c>
      <c r="H22">
        <f t="shared" si="0"/>
        <v>-2.7</v>
      </c>
    </row>
    <row r="23" spans="1:8" x14ac:dyDescent="0.3">
      <c r="A23" s="477">
        <v>45078</v>
      </c>
      <c r="B23" s="1">
        <v>64.5</v>
      </c>
      <c r="C23" s="1">
        <f t="shared" si="4"/>
        <v>1374</v>
      </c>
      <c r="E23" s="1">
        <f t="shared" si="5"/>
        <v>1004.5999999999999</v>
      </c>
      <c r="G23" s="1">
        <f t="shared" si="6"/>
        <v>1273.6000000000004</v>
      </c>
      <c r="H23">
        <f t="shared" si="0"/>
        <v>-7.3</v>
      </c>
    </row>
    <row r="24" spans="1:8" x14ac:dyDescent="0.3">
      <c r="A24" s="477">
        <v>45108</v>
      </c>
      <c r="B24" s="1">
        <v>55.1</v>
      </c>
      <c r="C24" s="1">
        <f t="shared" si="4"/>
        <v>1429.1</v>
      </c>
      <c r="E24" s="1">
        <f t="shared" si="5"/>
        <v>1004.5999999999999</v>
      </c>
      <c r="G24" s="1">
        <f t="shared" si="6"/>
        <v>1273.6000000000004</v>
      </c>
      <c r="H24">
        <f t="shared" si="0"/>
        <v>-10.9</v>
      </c>
    </row>
    <row r="25" spans="1:8" x14ac:dyDescent="0.3">
      <c r="A25" s="477">
        <v>45139</v>
      </c>
      <c r="B25" s="1">
        <v>66.900000000000006</v>
      </c>
      <c r="C25" s="1">
        <f t="shared" si="4"/>
        <v>1496</v>
      </c>
      <c r="G25" s="1">
        <f t="shared" si="6"/>
        <v>1273.6000000000004</v>
      </c>
      <c r="H25">
        <f t="shared" si="0"/>
        <v>-14.9</v>
      </c>
    </row>
  </sheetData>
  <phoneticPr fontId="21" type="noConversion"/>
  <conditionalFormatting sqref="G2:G25">
    <cfRule type="expression" dxfId="3" priority="3">
      <formula>G2&gt;=C2</formula>
    </cfRule>
    <cfRule type="expression" dxfId="2" priority="4">
      <formula>G2&lt;C2</formula>
    </cfRule>
  </conditionalFormatting>
  <conditionalFormatting sqref="N2:N13">
    <cfRule type="expression" dxfId="1" priority="1">
      <formula>N2&gt;=L2</formula>
    </cfRule>
    <cfRule type="expression" dxfId="0" priority="2">
      <formula>N2&lt;L2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36</vt:i4>
      </vt:variant>
    </vt:vector>
  </HeadingPairs>
  <TitlesOfParts>
    <vt:vector size="36" baseType="lpstr"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hivers</vt:lpstr>
      <vt:lpstr>20°C</vt:lpstr>
      <vt:lpstr>été</vt:lpstr>
      <vt:lpstr>25°C</vt:lpstr>
      <vt:lpstr>pluie</vt:lpstr>
      <vt:lpstr>soleil</vt:lpstr>
      <vt:lpstr>abb-SR</vt:lpstr>
      <vt:lpstr>abb</vt:lpstr>
      <vt:lpstr>sécheresse 2021-2023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fourel</dc:creator>
  <cp:lastModifiedBy>Fourel Eric</cp:lastModifiedBy>
  <cp:lastPrinted>2014-08-20T08:08:30Z</cp:lastPrinted>
  <dcterms:created xsi:type="dcterms:W3CDTF">2013-01-01T13:48:29Z</dcterms:created>
  <dcterms:modified xsi:type="dcterms:W3CDTF">2024-11-01T14:21:31Z</dcterms:modified>
</cp:coreProperties>
</file>